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15D0E412-AE55-FA45-BDCC-08BC1FAA5A7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6" i="1"/>
  <c r="AC106" i="1"/>
  <c r="AD106" i="1"/>
  <c r="AE106" i="1"/>
  <c r="AA106" i="1"/>
  <c r="AH101" i="1" a="1"/>
  <c r="AH101" i="1" s="1"/>
  <c r="AH95" i="1" a="1"/>
  <c r="AH95" i="1" s="1"/>
  <c r="AH97" i="1" s="1"/>
  <c r="AH86" i="1"/>
  <c r="AH87" i="1"/>
  <c r="AH99" i="1"/>
  <c r="AH85" i="1"/>
  <c r="AH88" i="1"/>
  <c r="AH89" i="1"/>
  <c r="AH90" i="1"/>
  <c r="AH91" i="1"/>
  <c r="AH92" i="1"/>
  <c r="AA108" i="1"/>
  <c r="AB108" i="1"/>
  <c r="AC108" i="1"/>
  <c r="AD108" i="1"/>
  <c r="AB111" i="1"/>
  <c r="AB112" i="1"/>
  <c r="AF16" i="1"/>
  <c r="AB114" i="1"/>
  <c r="AA4" i="1"/>
  <c r="AB4" i="1"/>
  <c r="AC4" i="1"/>
  <c r="AD4" i="1"/>
  <c r="AE4" i="1"/>
  <c r="AH106" i="1"/>
  <c r="AF19" i="1"/>
  <c r="AI13" i="1"/>
  <c r="AH13" i="1"/>
  <c r="AG13" i="1"/>
  <c r="AF13" i="1"/>
  <c r="AI10" i="1"/>
  <c r="AH10" i="1"/>
  <c r="AG10" i="1"/>
  <c r="AF10" i="1"/>
  <c r="AI7" i="1"/>
  <c r="AH7" i="1"/>
  <c r="AG7" i="1"/>
  <c r="AF7" i="1"/>
  <c r="AI4" i="1"/>
  <c r="AH4" i="1"/>
  <c r="AG4" i="1"/>
  <c r="AF4" i="1"/>
  <c r="Z7" i="1"/>
  <c r="Z6"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G16" i="1" l="1"/>
  <c r="AI16" i="1"/>
  <c r="AH103" i="1"/>
  <c r="AH100" i="1" s="1"/>
  <c r="AH16" i="1"/>
  <c r="AH102" i="1" l="1"/>
  <c r="AH105" i="1" s="1"/>
  <c r="AH108" i="1" s="1"/>
  <c r="AE107" i="1" l="1"/>
  <c r="AE108" i="1" s="1"/>
  <c r="AB110" i="1"/>
  <c r="AB113" i="1" s="1"/>
  <c r="AB115" i="1" s="1"/>
  <c r="AB117"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<sst xmlns="http://schemas.openxmlformats.org/spreadsheetml/2006/main" count="687" uniqueCount="160">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</sst>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RSG</a:t>
            </a:r>
            <a:endParaRPr lang="en-US"/>
          </a:p>
        </c:rich>
      </c:tx>
      <c:layout>
        <c:manualLayout>
          <c:xMode val="edge"/>
          <c:yMode val="edge"/>
          <c:x val="0.46994105442220707"/>
          <c:y val="2.260525773375705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666121112929627E-2"/>
          <c:y val="0.10744279000854728"/>
          <c:w val="0.87588870703764343"/>
          <c:h val="0.743655843316728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1369100000</c:v>
                </c:pt>
                <c:pt idx="1">
                  <c:v>1838500000</c:v>
                </c:pt>
                <c:pt idx="2">
                  <c:v>2103300000</c:v>
                </c:pt>
                <c:pt idx="3">
                  <c:v>2257500000</c:v>
                </c:pt>
                <c:pt idx="4">
                  <c:v>2365100000</c:v>
                </c:pt>
                <c:pt idx="5">
                  <c:v>2517800000</c:v>
                </c:pt>
                <c:pt idx="6">
                  <c:v>2708100000</c:v>
                </c:pt>
                <c:pt idx="7">
                  <c:v>2863900000</c:v>
                </c:pt>
                <c:pt idx="8">
                  <c:v>3070600000</c:v>
                </c:pt>
                <c:pt idx="9">
                  <c:v>3176200000</c:v>
                </c:pt>
                <c:pt idx="10">
                  <c:v>3685100000</c:v>
                </c:pt>
                <c:pt idx="11">
                  <c:v>8199100000</c:v>
                </c:pt>
                <c:pt idx="12">
                  <c:v>8106600000</c:v>
                </c:pt>
                <c:pt idx="13">
                  <c:v>8192900000</c:v>
                </c:pt>
                <c:pt idx="14">
                  <c:v>8118300000</c:v>
                </c:pt>
                <c:pt idx="15">
                  <c:v>8417200000</c:v>
                </c:pt>
                <c:pt idx="16">
                  <c:v>8788300000</c:v>
                </c:pt>
                <c:pt idx="17">
                  <c:v>9115000000</c:v>
                </c:pt>
                <c:pt idx="18">
                  <c:v>9387700000</c:v>
                </c:pt>
                <c:pt idx="19">
                  <c:v>10041500000</c:v>
                </c:pt>
                <c:pt idx="20">
                  <c:v>10040900000</c:v>
                </c:pt>
                <c:pt idx="21">
                  <c:v>10299400000</c:v>
                </c:pt>
                <c:pt idx="22">
                  <c:v>10153600000</c:v>
                </c:pt>
                <c:pt idx="23">
                  <c:v>11295000000</c:v>
                </c:pt>
                <c:pt idx="24">
                  <c:v>13511300000</c:v>
                </c:pt>
              </c:numCache>
            </c:numRef>
          </c:val>
          <c:extLst>
            <c:ext xmlns:c16="http://schemas.microsoft.com/office/drawing/2014/chart" uri="{C3380CC4-5D6E-409C-BE32-E72D297353CC}">
              <c16:uniqueId val="{00000000-8FF1-5C47-AB27-2E958463DDF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346500000</c:v>
                </c:pt>
                <c:pt idx="1">
                  <c:v>489700000</c:v>
                </c:pt>
                <c:pt idx="2">
                  <c:v>553800000</c:v>
                </c:pt>
                <c:pt idx="3">
                  <c:v>363200000</c:v>
                </c:pt>
                <c:pt idx="4">
                  <c:v>586100000</c:v>
                </c:pt>
                <c:pt idx="5">
                  <c:v>548700000</c:v>
                </c:pt>
                <c:pt idx="6">
                  <c:v>643100000</c:v>
                </c:pt>
                <c:pt idx="7">
                  <c:v>688000000</c:v>
                </c:pt>
                <c:pt idx="8">
                  <c:v>739700000</c:v>
                </c:pt>
                <c:pt idx="9">
                  <c:v>773600000</c:v>
                </c:pt>
                <c:pt idx="10">
                  <c:v>513300000</c:v>
                </c:pt>
                <c:pt idx="11">
                  <c:v>2329100000</c:v>
                </c:pt>
                <c:pt idx="12">
                  <c:v>2217100000</c:v>
                </c:pt>
                <c:pt idx="13">
                  <c:v>2190400000</c:v>
                </c:pt>
                <c:pt idx="14">
                  <c:v>1165900000</c:v>
                </c:pt>
                <c:pt idx="15">
                  <c:v>1170400000</c:v>
                </c:pt>
                <c:pt idx="16">
                  <c:v>1195500000</c:v>
                </c:pt>
                <c:pt idx="17">
                  <c:v>1520600000</c:v>
                </c:pt>
                <c:pt idx="18">
                  <c:v>1290800000</c:v>
                </c:pt>
                <c:pt idx="19">
                  <c:v>1607400000</c:v>
                </c:pt>
                <c:pt idx="20">
                  <c:v>1704000000</c:v>
                </c:pt>
                <c:pt idx="21">
                  <c:v>1687300000</c:v>
                </c:pt>
                <c:pt idx="22">
                  <c:v>2654700000</c:v>
                </c:pt>
                <c:pt idx="23">
                  <c:v>2528000000</c:v>
                </c:pt>
                <c:pt idx="24">
                  <c:v>3668300000</c:v>
                </c:pt>
              </c:numCache>
            </c:numRef>
          </c:val>
          <c:extLst>
            <c:ext xmlns:c16="http://schemas.microsoft.com/office/drawing/2014/chart" uri="{C3380CC4-5D6E-409C-BE32-E72D297353CC}">
              <c16:uniqueId val="{00000001-8FF1-5C47-AB27-2E958463DDF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-347100000</c:v>
                </c:pt>
                <c:pt idx="1">
                  <c:v>-703600000</c:v>
                </c:pt>
                <c:pt idx="2">
                  <c:v>253800000</c:v>
                </c:pt>
                <c:pt idx="3">
                  <c:v>209900000</c:v>
                </c:pt>
                <c:pt idx="4">
                  <c:v>311100000</c:v>
                </c:pt>
                <c:pt idx="5">
                  <c:v>327300000</c:v>
                </c:pt>
                <c:pt idx="6">
                  <c:v>382500000</c:v>
                </c:pt>
                <c:pt idx="7">
                  <c:v>438800000</c:v>
                </c:pt>
                <c:pt idx="8">
                  <c:v>184500000</c:v>
                </c:pt>
                <c:pt idx="9">
                  <c:v>368800000</c:v>
                </c:pt>
                <c:pt idx="10">
                  <c:v>125300000</c:v>
                </c:pt>
                <c:pt idx="11">
                  <c:v>570200000</c:v>
                </c:pt>
                <c:pt idx="12">
                  <c:v>639000000</c:v>
                </c:pt>
                <c:pt idx="13">
                  <c:v>830200000</c:v>
                </c:pt>
                <c:pt idx="14">
                  <c:v>610300000</c:v>
                </c:pt>
                <c:pt idx="15">
                  <c:v>667400000</c:v>
                </c:pt>
                <c:pt idx="16">
                  <c:v>667300000</c:v>
                </c:pt>
                <c:pt idx="17">
                  <c:v>734100000</c:v>
                </c:pt>
                <c:pt idx="18">
                  <c:v>920000000</c:v>
                </c:pt>
                <c:pt idx="19">
                  <c:v>920900000</c:v>
                </c:pt>
                <c:pt idx="20">
                  <c:v>1171000000</c:v>
                </c:pt>
                <c:pt idx="21">
                  <c:v>1145000000</c:v>
                </c:pt>
                <c:pt idx="22">
                  <c:v>1277000000</c:v>
                </c:pt>
                <c:pt idx="23">
                  <c:v>1470000000</c:v>
                </c:pt>
                <c:pt idx="24">
                  <c:v>1736000000</c:v>
                </c:pt>
              </c:numCache>
            </c:numRef>
          </c:val>
          <c:extLst>
            <c:ext xmlns:c16="http://schemas.microsoft.com/office/drawing/2014/chart" uri="{C3380CC4-5D6E-409C-BE32-E72D297353CC}">
              <c16:uniqueId val="{00000002-8FF1-5C47-AB27-2E958463DDF7}"/>
            </c:ext>
          </c:extLst>
        </c:ser>
        <c:dLbls>
          <c:showLegendKey val="0"/>
          <c:showVal val="0"/>
          <c:showCatName val="0"/>
          <c:showSerName val="0"/>
          <c:showPercent val="0"/>
          <c:showBubbleSize val="0"/>
        </c:dLbls>
        <c:gapWidth val="100"/>
        <c:overlap val="-24"/>
        <c:axId val="1498770560"/>
        <c:axId val="1498772288"/>
      </c:barChart>
      <c:catAx>
        <c:axId val="1498770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98772288"/>
        <c:crosses val="autoZero"/>
        <c:auto val="1"/>
        <c:lblAlgn val="ctr"/>
        <c:lblOffset val="100"/>
        <c:noMultiLvlLbl val="0"/>
      </c:catAx>
      <c:valAx>
        <c:axId val="14987722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98770560"/>
        <c:crosses val="autoZero"/>
        <c:crossBetween val="between"/>
      </c:valAx>
      <c:spPr>
        <a:noFill/>
        <a:ln>
          <a:noFill/>
        </a:ln>
        <a:effectLst/>
      </c:spPr>
    </c:plotArea>
    <c:legend>
      <c:legendPos val="b"/>
      <c:layout>
        <c:manualLayout>
          <c:xMode val="edge"/>
          <c:yMode val="edge"/>
          <c:x val="0.35781702900885343"/>
          <c:y val="0.93105734580099331"/>
          <c:w val="0.30007778651236516"/>
          <c:h val="4.633739646524966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31749</xdr:colOff>
      <xdr:row>108</xdr:row>
      <xdr:rowOff>33338</xdr:rowOff>
    </xdr:from>
    <xdr:to>
      <xdr:col>34</xdr:col>
      <xdr:colOff>15874</xdr:colOff>
      <xdr:row>133</xdr:row>
      <xdr:rowOff>31750</xdr:rowOff>
    </xdr:to>
    <xdr:graphicFrame macro="">
      <xdr:nvGraphicFramePr>
        <xdr:cNvPr id="2" name="Chart 1">
          <a:extLst>
            <a:ext uri="{FF2B5EF4-FFF2-40B4-BE49-F238E27FC236}">
              <a16:creationId xmlns:a16="http://schemas.microsoft.com/office/drawing/2014/main" id="{C4E7BBB4-8D0D-9AE3-589A-4B8E45F35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https://www.bing.com/financeapi/forcetrigger?t=a229ec&amp;q=XNYS%3aRSG&amp;form=skydnc</v>
    <v>Learn more on Bing</v>
  </rv>
  <rv s="1">
    <v>0</v>
    <v>REPUBLIC SERVICES, INC. (XNYS:RSG)</v>
    <v>2</v>
    <v>3</v>
    <v>Finance</v>
    <v>4</v>
    <v>en-US</v>
    <v>a229ec</v>
    <v>268435456</v>
    <v>1</v>
    <v>Powered by Refinitiv</v>
    <v>149.30000000000001</v>
    <v>119.72</v>
    <v>0.65659999999999996</v>
    <v>1.18</v>
    <v>8.1630000000000001E-3</v>
    <v>-0.15</v>
    <v>-1.029E-3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146.30000000000001</v>
    <v>Professional &amp; Commercial Services</v>
    <v>Stock</v>
    <v>45093.958333333336</v>
    <v>0</v>
    <v>145.24</v>
    <v>46091819579</v>
    <v>REPUBLIC SERVICES, INC.</v>
    <v>REPUBLIC SERVICES, INC.</v>
    <v>145.38999999999999</v>
    <v>30.160799999999998</v>
    <v>144.55000000000001</v>
    <v>145.72999999999999</v>
    <v>145.58000000000001</v>
    <v>316282300</v>
    <v>RSG</v>
    <v>REPUBLIC SERVICES, INC. (XNYS:RSG)</v>
    <v>1516302</v>
    <v>1113097</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0391/000095014405001868/0000950144-05-001868-index.htm" TargetMode="External"/><Relationship Id="rId18" Type="http://schemas.openxmlformats.org/officeDocument/2006/relationships/hyperlink" Target="https://www.sec.gov/Archives/edgar/data/1060391/000095014407001564/0000950144-07-001564-index.htm" TargetMode="External"/><Relationship Id="rId26" Type="http://schemas.openxmlformats.org/officeDocument/2006/relationships/hyperlink" Target="https://www.sec.gov/Archives/edgar/data/1060391/000095012311015710/0000950123-11-015710-index.htm" TargetMode="External"/><Relationship Id="rId39" Type="http://schemas.openxmlformats.org/officeDocument/2006/relationships/hyperlink" Target="https://www.sec.gov/Archives/edgar/data/1060391/000106039118000005/0001060391-18-000005-index.htm" TargetMode="External"/><Relationship Id="rId21" Type="http://schemas.openxmlformats.org/officeDocument/2006/relationships/hyperlink" Target="https://www.sec.gov/Archives/edgar/data/1060391/000095015309000172/0000950153-09-000172-index.htm" TargetMode="External"/><Relationship Id="rId34" Type="http://schemas.openxmlformats.org/officeDocument/2006/relationships/hyperlink" Target="https://www.sec.gov/Archives/edgar/data/1060391/000106039115000010/0001060391-15-000010-index.htm" TargetMode="External"/><Relationship Id="rId42" Type="http://schemas.openxmlformats.org/officeDocument/2006/relationships/hyperlink" Target="https://www.sec.gov/Archives/edgar/data/1060391/000106039119000008/0001060391-19-000008-index.htm" TargetMode="External"/><Relationship Id="rId47" Type="http://schemas.openxmlformats.org/officeDocument/2006/relationships/hyperlink" Target="https://www.sec.gov/Archives/edgar/data/1060391/000106039122000007/0001060391-22-000007-index.htm" TargetMode="External"/><Relationship Id="rId50" Type="http://schemas.openxmlformats.org/officeDocument/2006/relationships/hyperlink" Target="https://www.sec.gov/Archives/edgar/data/1060391/000106039123000008/0001060391-23-000008-index.htm" TargetMode="External"/><Relationship Id="rId7" Type="http://schemas.openxmlformats.org/officeDocument/2006/relationships/hyperlink" Target="https://www.sec.gov/Archives/edgar/data/1060391/000095014402002988/0000950144-02-002988-index.html" TargetMode="External"/><Relationship Id="rId2" Type="http://schemas.openxmlformats.org/officeDocument/2006/relationships/hyperlink" Target="https://www.sec.gov/Archives/edgar/data/1060391/000095014499000670/0000950144-99-000670-index.html" TargetMode="External"/><Relationship Id="rId16" Type="http://schemas.openxmlformats.org/officeDocument/2006/relationships/hyperlink" Target="https://www.sec.gov/Archives/edgar/data/1060391/000095014406001501/0000950144-06-001501-index.htm" TargetMode="External"/><Relationship Id="rId29" Type="http://schemas.openxmlformats.org/officeDocument/2006/relationships/hyperlink" Target="https://www.sec.gov/Archives/edgar/data/1060391/000106039113000011/0001060391-13-000011-index.htm" TargetMode="External"/><Relationship Id="rId11" Type="http://schemas.openxmlformats.org/officeDocument/2006/relationships/hyperlink" Target="https://www.sec.gov/Archives/edgar/data/1060391/000095014404002337/0000950144-04-002337-index.htm" TargetMode="External"/><Relationship Id="rId24" Type="http://schemas.openxmlformats.org/officeDocument/2006/relationships/hyperlink" Target="https://www.sec.gov/Archives/edgar/data/1060391/000095012310016361/0000950123-10-016361-index.htm" TargetMode="External"/><Relationship Id="rId32" Type="http://schemas.openxmlformats.org/officeDocument/2006/relationships/hyperlink" Target="https://www.sec.gov/Archives/edgar/data/1060391/000106039114000011/0001060391-14-000011-index.htm" TargetMode="External"/><Relationship Id="rId37" Type="http://schemas.openxmlformats.org/officeDocument/2006/relationships/hyperlink" Target="https://www.sec.gov/Archives/edgar/data/1060391/000106039117000012/0001060391-17-000012-index.htm" TargetMode="External"/><Relationship Id="rId40" Type="http://schemas.openxmlformats.org/officeDocument/2006/relationships/hyperlink" Target="https://www.sec.gov/Archives/edgar/data/1060391/000106039118000005/0001060391-18-000005-index.htm" TargetMode="External"/><Relationship Id="rId45" Type="http://schemas.openxmlformats.org/officeDocument/2006/relationships/hyperlink" Target="https://www.sec.gov/Archives/edgar/data/1060391/000106039121000014/0001060391-21-000014-index.htm" TargetMode="External"/><Relationship Id="rId53" Type="http://schemas.openxmlformats.org/officeDocument/2006/relationships/drawing" Target="../drawings/drawing1.xml"/><Relationship Id="rId5" Type="http://schemas.openxmlformats.org/officeDocument/2006/relationships/hyperlink" Target="https://www.sec.gov/Archives/edgar/data/1060391/000095014401003018/0000950144-01-003018-index.htm" TargetMode="External"/><Relationship Id="rId10" Type="http://schemas.openxmlformats.org/officeDocument/2006/relationships/hyperlink" Target="https://www.sec.gov/Archives/edgar/data/1060391/000095014403003923/0000950144-03-003923-index.html" TargetMode="External"/><Relationship Id="rId19" Type="http://schemas.openxmlformats.org/officeDocument/2006/relationships/hyperlink" Target="https://www.sec.gov/Archives/edgar/data/1060391/000095014408001276/0000950144-08-001276-index.htm" TargetMode="External"/><Relationship Id="rId31" Type="http://schemas.openxmlformats.org/officeDocument/2006/relationships/hyperlink" Target="https://www.sec.gov/Archives/edgar/data/1060391/000106039114000011/0001060391-14-000011-index.htm" TargetMode="External"/><Relationship Id="rId44" Type="http://schemas.openxmlformats.org/officeDocument/2006/relationships/hyperlink" Target="https://www.sec.gov/Archives/edgar/data/1060391/000106039120000016/0001060391-20-000016-index.htm" TargetMode="External"/><Relationship Id="rId52" Type="http://schemas.openxmlformats.org/officeDocument/2006/relationships/hyperlink" Target="https://finbox.com/NYSE:RS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0391/000095014403003923/0000950144-03-003923-index.html" TargetMode="External"/><Relationship Id="rId14" Type="http://schemas.openxmlformats.org/officeDocument/2006/relationships/hyperlink" Target="https://www.sec.gov/Archives/edgar/data/1060391/000095014405001868/0000950144-05-001868-index.htm" TargetMode="External"/><Relationship Id="rId22" Type="http://schemas.openxmlformats.org/officeDocument/2006/relationships/hyperlink" Target="https://www.sec.gov/Archives/edgar/data/1060391/000095015309000172/0000950153-09-000172-index.htm" TargetMode="External"/><Relationship Id="rId27" Type="http://schemas.openxmlformats.org/officeDocument/2006/relationships/hyperlink" Target="https://www.sec.gov/Archives/edgar/data/1060391/000119312512067094/0001193125-12-067094-index.htm" TargetMode="External"/><Relationship Id="rId30" Type="http://schemas.openxmlformats.org/officeDocument/2006/relationships/hyperlink" Target="https://www.sec.gov/Archives/edgar/data/1060391/000106039113000011/0001060391-13-000011-index.htm" TargetMode="External"/><Relationship Id="rId35" Type="http://schemas.openxmlformats.org/officeDocument/2006/relationships/hyperlink" Target="https://www.sec.gov/Archives/edgar/data/1060391/000106039116000060/0001060391-16-000060-index.htm" TargetMode="External"/><Relationship Id="rId43" Type="http://schemas.openxmlformats.org/officeDocument/2006/relationships/hyperlink" Target="https://www.sec.gov/Archives/edgar/data/1060391/000106039120000016/0001060391-20-000016-index.htm" TargetMode="External"/><Relationship Id="rId48" Type="http://schemas.openxmlformats.org/officeDocument/2006/relationships/hyperlink" Target="https://www.sec.gov/Archives/edgar/data/1060391/000106039122000007/0001060391-22-000007-index.htm" TargetMode="External"/><Relationship Id="rId8" Type="http://schemas.openxmlformats.org/officeDocument/2006/relationships/hyperlink" Target="https://www.sec.gov/Archives/edgar/data/1060391/000095014402002988/0000950144-02-002988-index.html" TargetMode="External"/><Relationship Id="rId51" Type="http://schemas.openxmlformats.org/officeDocument/2006/relationships/hyperlink" Target="https://roic.ai/company/RSG"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0391/000095014404002337/0000950144-04-002337-index.htm" TargetMode="External"/><Relationship Id="rId17" Type="http://schemas.openxmlformats.org/officeDocument/2006/relationships/hyperlink" Target="https://www.sec.gov/Archives/edgar/data/1060391/000095014407001564/0000950144-07-001564-index.htm" TargetMode="External"/><Relationship Id="rId25" Type="http://schemas.openxmlformats.org/officeDocument/2006/relationships/hyperlink" Target="https://www.sec.gov/Archives/edgar/data/1060391/000095012311015710/0000950123-11-015710-index.htm" TargetMode="External"/><Relationship Id="rId33" Type="http://schemas.openxmlformats.org/officeDocument/2006/relationships/hyperlink" Target="https://www.sec.gov/Archives/edgar/data/1060391/000106039115000010/0001060391-15-000010-index.htm" TargetMode="External"/><Relationship Id="rId38" Type="http://schemas.openxmlformats.org/officeDocument/2006/relationships/hyperlink" Target="https://www.sec.gov/Archives/edgar/data/1060391/000106039117000012/0001060391-17-000012-index.htm" TargetMode="External"/><Relationship Id="rId46" Type="http://schemas.openxmlformats.org/officeDocument/2006/relationships/hyperlink" Target="https://www.sec.gov/Archives/edgar/data/1060391/000106039121000014/0001060391-21-000014-index.htm" TargetMode="External"/><Relationship Id="rId20" Type="http://schemas.openxmlformats.org/officeDocument/2006/relationships/hyperlink" Target="https://www.sec.gov/Archives/edgar/data/1060391/000095014408001276/0000950144-08-001276-index.htm" TargetMode="External"/><Relationship Id="rId41" Type="http://schemas.openxmlformats.org/officeDocument/2006/relationships/hyperlink" Target="https://www.sec.gov/Archives/edgar/data/1060391/000106039119000008/0001060391-19-000008-index.htm" TargetMode="External"/><Relationship Id="rId1" Type="http://schemas.openxmlformats.org/officeDocument/2006/relationships/hyperlink" Target="https://www.sec.gov/Archives/edgar/data/1060391/000095014499000670/0000950144-99-000670-index.html" TargetMode="External"/><Relationship Id="rId6" Type="http://schemas.openxmlformats.org/officeDocument/2006/relationships/hyperlink" Target="https://www.sec.gov/Archives/edgar/data/1060391/000095014401003018/0000950144-01-003018-index.htm" TargetMode="External"/><Relationship Id="rId15" Type="http://schemas.openxmlformats.org/officeDocument/2006/relationships/hyperlink" Target="https://www.sec.gov/Archives/edgar/data/1060391/000095014406001501/0000950144-06-001501-index.htm" TargetMode="External"/><Relationship Id="rId23" Type="http://schemas.openxmlformats.org/officeDocument/2006/relationships/hyperlink" Target="https://www.sec.gov/Archives/edgar/data/1060391/000095012310016361/0000950123-10-016361-index.htm" TargetMode="External"/><Relationship Id="rId28" Type="http://schemas.openxmlformats.org/officeDocument/2006/relationships/hyperlink" Target="https://www.sec.gov/Archives/edgar/data/1060391/000119312512067094/0001193125-12-067094-index.htm" TargetMode="External"/><Relationship Id="rId36" Type="http://schemas.openxmlformats.org/officeDocument/2006/relationships/hyperlink" Target="https://www.sec.gov/Archives/edgar/data/1060391/000106039116000060/0001060391-16-000060-index.htm" TargetMode="External"/><Relationship Id="rId49" Type="http://schemas.openxmlformats.org/officeDocument/2006/relationships/hyperlink" Target="https://www.sec.gov/Archives/edgar/data/1060391/000106039123000008/0001060391-23-00000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W101" activePane="bottomRight" state="frozen"/>
      <selection pane="topRight"/>
      <selection pane="bottomLeft"/>
      <selection pane="bottomRight" activeCell="AB132" sqref="AB132"/>
    </sheetView>
  </sheetViews>
  <sheetFormatPr baseColWidth="10" defaultRowHeight="16" x14ac:dyDescent="0.2"/>
  <cols>
    <col min="1" max="1" width="50" customWidth="1"/>
    <col min="2" max="26" width="15" customWidth="1"/>
    <col min="27" max="35" width="21.1640625"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3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row>
    <row r="3" spans="1:35" ht="40" x14ac:dyDescent="0.25">
      <c r="A3" s="5" t="s">
        <v>1</v>
      </c>
      <c r="B3" s="1">
        <v>1369100000</v>
      </c>
      <c r="C3" s="1">
        <v>1838500000</v>
      </c>
      <c r="D3" s="1">
        <v>2103300000</v>
      </c>
      <c r="E3" s="1">
        <v>2257500000</v>
      </c>
      <c r="F3" s="1">
        <v>2365100000</v>
      </c>
      <c r="G3" s="1">
        <v>2517800000</v>
      </c>
      <c r="H3" s="1">
        <v>2708100000</v>
      </c>
      <c r="I3" s="1">
        <v>2863900000</v>
      </c>
      <c r="J3" s="1">
        <v>3070600000</v>
      </c>
      <c r="K3" s="1">
        <v>3176200000</v>
      </c>
      <c r="L3" s="1">
        <v>3685100000</v>
      </c>
      <c r="M3" s="1">
        <v>8199100000</v>
      </c>
      <c r="N3" s="1">
        <v>8106600000</v>
      </c>
      <c r="O3" s="1">
        <v>8192900000</v>
      </c>
      <c r="P3" s="1">
        <v>8118300000</v>
      </c>
      <c r="Q3" s="1">
        <v>8417200000</v>
      </c>
      <c r="R3" s="1">
        <v>8788300000</v>
      </c>
      <c r="S3" s="1">
        <v>9115000000</v>
      </c>
      <c r="T3" s="1">
        <v>9387700000</v>
      </c>
      <c r="U3" s="1">
        <v>10041500000</v>
      </c>
      <c r="V3" s="1">
        <v>10040900000</v>
      </c>
      <c r="W3" s="1">
        <v>10299400000</v>
      </c>
      <c r="X3" s="1">
        <v>10153600000</v>
      </c>
      <c r="Y3" s="1">
        <v>11295000000</v>
      </c>
      <c r="Z3" s="1">
        <v>13511300000</v>
      </c>
      <c r="AA3" s="28">
        <v>14725000000</v>
      </c>
      <c r="AB3" s="28">
        <v>15629000000</v>
      </c>
      <c r="AC3" s="28">
        <v>16553000000</v>
      </c>
      <c r="AD3" s="28">
        <v>17625000000</v>
      </c>
      <c r="AE3" s="28">
        <v>18685000000</v>
      </c>
      <c r="AF3" s="18" t="s">
        <v>109</v>
      </c>
      <c r="AG3" s="19" t="s">
        <v>110</v>
      </c>
      <c r="AH3" s="19" t="s">
        <v>111</v>
      </c>
      <c r="AI3" s="19" t="s">
        <v>112</v>
      </c>
    </row>
    <row r="4" spans="1:35" ht="19" x14ac:dyDescent="0.25">
      <c r="A4" s="14" t="s">
        <v>94</v>
      </c>
      <c r="B4" s="1"/>
      <c r="C4" s="15">
        <f>(C3/B3)-1</f>
        <v>0.34285296910379071</v>
      </c>
      <c r="D4" s="15">
        <f>(D3/C3)-1</f>
        <v>0.14403045961381555</v>
      </c>
      <c r="E4" s="15">
        <f>(E3/D3)-1</f>
        <v>7.3313364712594531E-2</v>
      </c>
      <c r="F4" s="15">
        <f t="shared" ref="F4:AE4" si="0">(F3/E3)-1</f>
        <v>4.7663344407530506E-2</v>
      </c>
      <c r="G4" s="15">
        <f t="shared" si="0"/>
        <v>6.4563866221301502E-2</v>
      </c>
      <c r="H4" s="16">
        <f t="shared" si="0"/>
        <v>7.5581857176900469E-2</v>
      </c>
      <c r="I4" s="16">
        <f t="shared" si="0"/>
        <v>5.7531110372585959E-2</v>
      </c>
      <c r="J4" s="16">
        <f t="shared" si="0"/>
        <v>7.217430776214262E-2</v>
      </c>
      <c r="K4" s="16">
        <f t="shared" si="0"/>
        <v>3.4390672832671054E-2</v>
      </c>
      <c r="L4" s="16">
        <f t="shared" si="0"/>
        <v>0.16022290787733762</v>
      </c>
      <c r="M4" s="16">
        <f t="shared" si="0"/>
        <v>1.2249328376434834</v>
      </c>
      <c r="N4" s="16">
        <f t="shared" si="0"/>
        <v>-1.1281726043102291E-2</v>
      </c>
      <c r="O4" s="16">
        <f t="shared" si="0"/>
        <v>1.0645646756963556E-2</v>
      </c>
      <c r="P4" s="16">
        <f t="shared" si="0"/>
        <v>-9.105444958439679E-3</v>
      </c>
      <c r="Q4" s="16">
        <f t="shared" si="0"/>
        <v>3.6818053040661214E-2</v>
      </c>
      <c r="R4" s="16">
        <f t="shared" si="0"/>
        <v>4.4088295395143362E-2</v>
      </c>
      <c r="S4" s="16">
        <f t="shared" si="0"/>
        <v>3.717442508790092E-2</v>
      </c>
      <c r="T4" s="16">
        <f t="shared" si="0"/>
        <v>2.9917718047175024E-2</v>
      </c>
      <c r="U4" s="16">
        <f t="shared" si="0"/>
        <v>6.9644321825367284E-2</v>
      </c>
      <c r="V4" s="16">
        <f t="shared" si="0"/>
        <v>-5.9752029079374047E-5</v>
      </c>
      <c r="W4" s="16">
        <f t="shared" si="0"/>
        <v>2.5744704159985643E-2</v>
      </c>
      <c r="X4" s="16">
        <f t="shared" si="0"/>
        <v>-1.4156164436763263E-2</v>
      </c>
      <c r="Y4" s="16">
        <f t="shared" si="0"/>
        <v>0.11241333123227237</v>
      </c>
      <c r="Z4" s="16">
        <f t="shared" si="0"/>
        <v>0.19621956617972547</v>
      </c>
      <c r="AA4" s="16">
        <f t="shared" si="0"/>
        <v>8.9828513910578556E-2</v>
      </c>
      <c r="AB4" s="16">
        <f t="shared" si="0"/>
        <v>6.1392190152801396E-2</v>
      </c>
      <c r="AC4" s="16">
        <f t="shared" si="0"/>
        <v>5.912086505854508E-2</v>
      </c>
      <c r="AD4" s="16">
        <f t="shared" si="0"/>
        <v>6.4761674620914533E-2</v>
      </c>
      <c r="AE4" s="16">
        <f t="shared" si="0"/>
        <v>6.0141843971631248E-2</v>
      </c>
      <c r="AF4" s="17">
        <f>(Z4+Y4+X4)/3</f>
        <v>9.8158910991744855E-2</v>
      </c>
      <c r="AG4" s="17">
        <f>(Z20+Y20+X20)/3</f>
        <v>0.32556113008305226</v>
      </c>
      <c r="AH4" s="17">
        <f>(Z29+Y29+X29)/3</f>
        <v>0.12945130336297192</v>
      </c>
      <c r="AI4" s="17">
        <f>(Z105+Y105+X105)/3</f>
        <v>0.14912389917126045</v>
      </c>
    </row>
    <row r="5" spans="1:35" ht="19" x14ac:dyDescent="0.25">
      <c r="A5" s="5" t="s">
        <v>2</v>
      </c>
      <c r="B5" s="1">
        <v>842700000</v>
      </c>
      <c r="C5" s="1">
        <v>1101100000</v>
      </c>
      <c r="D5" s="1">
        <v>1271300000</v>
      </c>
      <c r="E5" s="1">
        <v>1422500000</v>
      </c>
      <c r="F5" s="1">
        <v>1472900000</v>
      </c>
      <c r="G5" s="1">
        <v>1605400000</v>
      </c>
      <c r="H5" s="1">
        <v>1714400000</v>
      </c>
      <c r="I5" s="1">
        <v>1803900000</v>
      </c>
      <c r="J5" s="1">
        <v>1924400000</v>
      </c>
      <c r="K5" s="1">
        <v>1997300000</v>
      </c>
      <c r="L5" s="1">
        <v>2416700000</v>
      </c>
      <c r="M5" s="1">
        <v>4844200000</v>
      </c>
      <c r="N5" s="1">
        <v>4764800000</v>
      </c>
      <c r="O5" s="1">
        <v>4865100000</v>
      </c>
      <c r="P5" s="1">
        <v>5005700000</v>
      </c>
      <c r="Q5" s="1">
        <v>5234700000</v>
      </c>
      <c r="R5" s="1">
        <v>5628100000</v>
      </c>
      <c r="S5" s="1">
        <v>5518600000</v>
      </c>
      <c r="T5" s="1">
        <v>5764000000</v>
      </c>
      <c r="U5" s="1">
        <v>6214600000</v>
      </c>
      <c r="V5" s="1">
        <v>6150000000</v>
      </c>
      <c r="W5" s="1">
        <v>6298400000</v>
      </c>
      <c r="X5" s="1">
        <v>6100500000</v>
      </c>
      <c r="Y5" s="1">
        <v>6737000000</v>
      </c>
      <c r="Z5" s="1">
        <v>6100000000</v>
      </c>
    </row>
    <row r="6" spans="1:35" ht="20" x14ac:dyDescent="0.25">
      <c r="A6" s="6" t="s">
        <v>3</v>
      </c>
      <c r="B6" s="10">
        <v>526400000</v>
      </c>
      <c r="C6" s="10">
        <v>737400000</v>
      </c>
      <c r="D6" s="10">
        <v>832000000</v>
      </c>
      <c r="E6" s="10">
        <v>835000000</v>
      </c>
      <c r="F6" s="10">
        <v>892200000</v>
      </c>
      <c r="G6" s="10">
        <v>912400000</v>
      </c>
      <c r="H6" s="10">
        <v>993700000</v>
      </c>
      <c r="I6" s="10">
        <v>1060000000</v>
      </c>
      <c r="J6" s="10">
        <v>1146200000</v>
      </c>
      <c r="K6" s="10">
        <v>1178900000</v>
      </c>
      <c r="L6" s="10">
        <v>1268400000</v>
      </c>
      <c r="M6" s="10">
        <v>3354900000</v>
      </c>
      <c r="N6" s="10">
        <v>3341800000</v>
      </c>
      <c r="O6" s="10">
        <v>3327800000</v>
      </c>
      <c r="P6" s="10">
        <v>3112600000</v>
      </c>
      <c r="Q6" s="10">
        <v>3182500000</v>
      </c>
      <c r="R6" s="10">
        <v>3160200000</v>
      </c>
      <c r="S6" s="10">
        <v>3596400000</v>
      </c>
      <c r="T6" s="10">
        <v>3623700000</v>
      </c>
      <c r="U6" s="10">
        <v>3826900000</v>
      </c>
      <c r="V6" s="10">
        <v>3890900000</v>
      </c>
      <c r="W6" s="10">
        <v>4001000000</v>
      </c>
      <c r="X6" s="10">
        <v>4053100000</v>
      </c>
      <c r="Y6" s="10">
        <v>4558000000</v>
      </c>
      <c r="Z6" s="10">
        <f>Z3-Z5</f>
        <v>7411300000</v>
      </c>
      <c r="AF6" s="18" t="s">
        <v>113</v>
      </c>
      <c r="AG6" s="19" t="s">
        <v>114</v>
      </c>
      <c r="AH6" s="19" t="s">
        <v>115</v>
      </c>
      <c r="AI6" s="19" t="s">
        <v>116</v>
      </c>
    </row>
    <row r="7" spans="1:35" ht="19" x14ac:dyDescent="0.25">
      <c r="A7" s="5" t="s">
        <v>4</v>
      </c>
      <c r="B7" s="2">
        <v>0.38450000000000001</v>
      </c>
      <c r="C7" s="2">
        <v>0.40110000000000001</v>
      </c>
      <c r="D7" s="2">
        <v>0.39560000000000001</v>
      </c>
      <c r="E7" s="2">
        <v>0.36990000000000001</v>
      </c>
      <c r="F7" s="2">
        <v>0.37719999999999998</v>
      </c>
      <c r="G7" s="2">
        <v>0.3624</v>
      </c>
      <c r="H7" s="2">
        <v>0.3669</v>
      </c>
      <c r="I7" s="2">
        <v>0.37009999999999998</v>
      </c>
      <c r="J7" s="2">
        <v>0.37330000000000002</v>
      </c>
      <c r="K7" s="2">
        <v>0.37119999999999997</v>
      </c>
      <c r="L7" s="2">
        <v>0.34420000000000001</v>
      </c>
      <c r="M7" s="2">
        <v>0.40920000000000001</v>
      </c>
      <c r="N7" s="2">
        <v>0.41220000000000001</v>
      </c>
      <c r="O7" s="2">
        <v>0.40620000000000001</v>
      </c>
      <c r="P7" s="2">
        <v>0.38340000000000002</v>
      </c>
      <c r="Q7" s="2">
        <v>0.37809999999999999</v>
      </c>
      <c r="R7" s="2">
        <v>0.35959999999999998</v>
      </c>
      <c r="S7" s="2">
        <v>0.39460000000000001</v>
      </c>
      <c r="T7" s="2">
        <v>0.38600000000000001</v>
      </c>
      <c r="U7" s="2">
        <v>0.38109999999999999</v>
      </c>
      <c r="V7" s="2">
        <v>0.38750000000000001</v>
      </c>
      <c r="W7" s="2">
        <v>0.38850000000000001</v>
      </c>
      <c r="X7" s="2">
        <v>0.3992</v>
      </c>
      <c r="Y7" s="2">
        <v>0.40350000000000003</v>
      </c>
      <c r="Z7" s="2">
        <f>Z6/Z3</f>
        <v>0.54852604856675524</v>
      </c>
      <c r="AF7" s="17">
        <f>Z7</f>
        <v>0.54852604856675524</v>
      </c>
      <c r="AG7" s="20">
        <f>Z21</f>
        <v>0.27150000000000002</v>
      </c>
      <c r="AH7" s="20">
        <f>Z30</f>
        <v>0.1101</v>
      </c>
      <c r="AI7" s="20">
        <f>Z106/Z3</f>
        <v>0.12848504585051032</v>
      </c>
    </row>
    <row r="8" spans="1:35"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35"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F9" s="18" t="s">
        <v>96</v>
      </c>
      <c r="AG9" s="19" t="s">
        <v>97</v>
      </c>
      <c r="AH9" s="19" t="s">
        <v>98</v>
      </c>
      <c r="AI9" s="19" t="s">
        <v>99</v>
      </c>
    </row>
    <row r="10" spans="1:35" ht="19" x14ac:dyDescent="0.25">
      <c r="A10" s="5" t="s">
        <v>6</v>
      </c>
      <c r="B10" s="1">
        <v>135800000</v>
      </c>
      <c r="C10" s="1">
        <v>183600000</v>
      </c>
      <c r="D10" s="1">
        <v>200600000</v>
      </c>
      <c r="E10" s="1">
        <v>236500000</v>
      </c>
      <c r="F10" s="1">
        <v>238700000</v>
      </c>
      <c r="G10" s="1">
        <v>260600000</v>
      </c>
      <c r="H10" s="1">
        <v>282000000</v>
      </c>
      <c r="I10" s="1">
        <v>304000000</v>
      </c>
      <c r="J10" s="1">
        <v>315000000</v>
      </c>
      <c r="K10" s="1">
        <v>320300000</v>
      </c>
      <c r="L10" s="1">
        <v>434700000</v>
      </c>
      <c r="M10" s="1">
        <v>969200000</v>
      </c>
      <c r="N10" s="1">
        <v>858000000</v>
      </c>
      <c r="O10" s="1">
        <v>825400000</v>
      </c>
      <c r="P10" s="1">
        <v>827000000</v>
      </c>
      <c r="Q10" s="1">
        <v>995400000</v>
      </c>
      <c r="R10" s="1">
        <v>897800000</v>
      </c>
      <c r="S10" s="1">
        <v>964900000</v>
      </c>
      <c r="T10" s="1">
        <v>955000000</v>
      </c>
      <c r="U10" s="1">
        <v>1028000000</v>
      </c>
      <c r="V10" s="1">
        <v>1024700000</v>
      </c>
      <c r="W10" s="1">
        <v>1042000000</v>
      </c>
      <c r="X10" s="1">
        <v>1025200000</v>
      </c>
      <c r="Y10" s="1" t="s">
        <v>92</v>
      </c>
      <c r="Z10" s="1" t="s">
        <v>92</v>
      </c>
      <c r="AF10" s="17">
        <f>Z9</f>
        <v>0</v>
      </c>
      <c r="AG10" s="20">
        <f>Z13</f>
        <v>0.10763583074907671</v>
      </c>
      <c r="AH10" s="20">
        <f>Z80</f>
        <v>2.8716703796081797E-3</v>
      </c>
      <c r="AI10" s="20">
        <f>Z89</f>
        <v>0.10761362711212097</v>
      </c>
    </row>
    <row r="11" spans="1:3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5" ht="20" x14ac:dyDescent="0.25">
      <c r="A12" s="5" t="s">
        <v>8</v>
      </c>
      <c r="B12" s="1">
        <v>135800000</v>
      </c>
      <c r="C12" s="1">
        <v>183600000</v>
      </c>
      <c r="D12" s="1">
        <v>200600000</v>
      </c>
      <c r="E12" s="1">
        <v>236500000</v>
      </c>
      <c r="F12" s="1">
        <v>238700000</v>
      </c>
      <c r="G12" s="1">
        <v>260600000</v>
      </c>
      <c r="H12" s="1">
        <v>282000000</v>
      </c>
      <c r="I12" s="1">
        <v>304000000</v>
      </c>
      <c r="J12" s="1">
        <v>315000000</v>
      </c>
      <c r="K12" s="1">
        <v>320300000</v>
      </c>
      <c r="L12" s="1">
        <v>434700000</v>
      </c>
      <c r="M12" s="1">
        <v>969200000</v>
      </c>
      <c r="N12" s="1">
        <v>858000000</v>
      </c>
      <c r="O12" s="1">
        <v>825400000</v>
      </c>
      <c r="P12" s="1">
        <v>827000000</v>
      </c>
      <c r="Q12" s="1">
        <v>995400000</v>
      </c>
      <c r="R12" s="1">
        <v>897800000</v>
      </c>
      <c r="S12" s="1">
        <v>964900000</v>
      </c>
      <c r="T12" s="1">
        <v>955000000</v>
      </c>
      <c r="U12" s="1">
        <v>1028000000</v>
      </c>
      <c r="V12" s="1">
        <v>1024700000</v>
      </c>
      <c r="W12" s="1">
        <v>1042000000</v>
      </c>
      <c r="X12" s="1">
        <v>1025200000</v>
      </c>
      <c r="Y12" s="1">
        <v>1195000000</v>
      </c>
      <c r="Z12" s="1">
        <v>1454300000</v>
      </c>
      <c r="AF12" s="18" t="s">
        <v>117</v>
      </c>
      <c r="AG12" s="19" t="s">
        <v>118</v>
      </c>
      <c r="AH12" s="19" t="s">
        <v>119</v>
      </c>
      <c r="AI12" s="19" t="s">
        <v>120</v>
      </c>
    </row>
    <row r="13" spans="1:35" ht="19" x14ac:dyDescent="0.25">
      <c r="A13" s="14" t="s">
        <v>100</v>
      </c>
      <c r="B13" s="15">
        <f>B12/B3</f>
        <v>9.918924841136513E-2</v>
      </c>
      <c r="C13" s="15">
        <f t="shared" ref="C13:Z13" si="2">C12/C3</f>
        <v>9.9864019581180311E-2</v>
      </c>
      <c r="D13" s="15">
        <f t="shared" si="2"/>
        <v>9.5373936195502301E-2</v>
      </c>
      <c r="E13" s="15">
        <f t="shared" si="2"/>
        <v>0.10476190476190476</v>
      </c>
      <c r="F13" s="15">
        <f t="shared" si="2"/>
        <v>0.1009259650754725</v>
      </c>
      <c r="G13" s="15">
        <f t="shared" si="2"/>
        <v>0.1035030582254349</v>
      </c>
      <c r="H13" s="15">
        <f t="shared" si="2"/>
        <v>0.10413204829954581</v>
      </c>
      <c r="I13" s="15">
        <f t="shared" si="2"/>
        <v>0.10614895771500402</v>
      </c>
      <c r="J13" s="15">
        <f t="shared" si="2"/>
        <v>0.10258581384745652</v>
      </c>
      <c r="K13" s="15">
        <f t="shared" si="2"/>
        <v>0.10084377558088281</v>
      </c>
      <c r="L13" s="15">
        <f t="shared" si="2"/>
        <v>0.11796152071856937</v>
      </c>
      <c r="M13" s="15">
        <f t="shared" si="2"/>
        <v>0.11820809601053774</v>
      </c>
      <c r="N13" s="15">
        <f t="shared" si="2"/>
        <v>0.10583968618162978</v>
      </c>
      <c r="O13" s="15">
        <f t="shared" si="2"/>
        <v>0.10074576767689096</v>
      </c>
      <c r="P13" s="15">
        <f t="shared" si="2"/>
        <v>0.10186861781407437</v>
      </c>
      <c r="Q13" s="15">
        <f t="shared" si="2"/>
        <v>0.11825785296773274</v>
      </c>
      <c r="R13" s="15">
        <f t="shared" si="2"/>
        <v>0.10215855171079731</v>
      </c>
      <c r="S13" s="15">
        <f t="shared" si="2"/>
        <v>0.10585847504114097</v>
      </c>
      <c r="T13" s="15">
        <f t="shared" si="2"/>
        <v>0.10172885797373159</v>
      </c>
      <c r="U13" s="15">
        <f t="shared" si="2"/>
        <v>0.102375143155903</v>
      </c>
      <c r="V13" s="15">
        <f t="shared" si="2"/>
        <v>0.10205260484617913</v>
      </c>
      <c r="W13" s="15">
        <f t="shared" si="2"/>
        <v>0.10117094199662116</v>
      </c>
      <c r="X13" s="15">
        <f t="shared" si="2"/>
        <v>0.1009691144027734</v>
      </c>
      <c r="Y13" s="15">
        <f t="shared" si="2"/>
        <v>0.10579902611775122</v>
      </c>
      <c r="Z13" s="15">
        <f t="shared" si="2"/>
        <v>0.10763583074907671</v>
      </c>
      <c r="AF13" s="17">
        <f>Z28/Z72</f>
        <v>0.15358249019202974</v>
      </c>
      <c r="AG13" s="20">
        <f>Z28/Z54</f>
        <v>5.1203150115823208E-2</v>
      </c>
      <c r="AH13" s="20">
        <f>Z22/(Z72+Z56+Z61)</f>
        <v>0.11138951633560766</v>
      </c>
      <c r="AI13" s="21">
        <f>Z67/Z72</f>
        <v>1.9994734668593848</v>
      </c>
    </row>
    <row r="14" spans="1:35" ht="19" x14ac:dyDescent="0.25">
      <c r="A14" s="5" t="s">
        <v>9</v>
      </c>
      <c r="B14" s="1">
        <v>106300000</v>
      </c>
      <c r="C14" s="1">
        <v>163200000</v>
      </c>
      <c r="D14" s="1">
        <v>197400000</v>
      </c>
      <c r="E14" s="1">
        <v>215400000</v>
      </c>
      <c r="F14" s="1">
        <v>194000000</v>
      </c>
      <c r="G14" s="1">
        <v>239100000</v>
      </c>
      <c r="H14" s="1">
        <v>259400000</v>
      </c>
      <c r="I14" s="1">
        <v>278800000</v>
      </c>
      <c r="J14" s="1">
        <v>311700000</v>
      </c>
      <c r="K14" s="1">
        <v>322600000</v>
      </c>
      <c r="L14" s="1">
        <v>467800000</v>
      </c>
      <c r="M14" s="1">
        <v>869700000</v>
      </c>
      <c r="N14" s="1">
        <v>914200000</v>
      </c>
      <c r="O14" s="1">
        <v>921600000</v>
      </c>
      <c r="P14" s="1">
        <v>1002800000</v>
      </c>
      <c r="Q14" s="1">
        <v>1010700000</v>
      </c>
      <c r="R14" s="1">
        <v>1045700000</v>
      </c>
      <c r="S14" s="1">
        <v>1112400000</v>
      </c>
      <c r="T14" s="1">
        <v>1136400000</v>
      </c>
      <c r="U14" s="1">
        <v>1182700000</v>
      </c>
      <c r="V14" s="1">
        <v>1148900000</v>
      </c>
      <c r="W14" s="1">
        <v>1156400000</v>
      </c>
      <c r="X14" s="1">
        <v>1186600000</v>
      </c>
      <c r="Y14" s="1" t="s">
        <v>92</v>
      </c>
      <c r="Z14" s="1" t="s">
        <v>92</v>
      </c>
    </row>
    <row r="15" spans="1:35" ht="20" x14ac:dyDescent="0.25">
      <c r="A15" s="5" t="s">
        <v>10</v>
      </c>
      <c r="B15" s="1">
        <v>242100000</v>
      </c>
      <c r="C15" s="1">
        <v>346800000</v>
      </c>
      <c r="D15" s="1">
        <v>398000000</v>
      </c>
      <c r="E15" s="1">
        <v>451900000</v>
      </c>
      <c r="F15" s="1">
        <v>432700000</v>
      </c>
      <c r="G15" s="1">
        <v>499700000</v>
      </c>
      <c r="H15" s="1">
        <v>541400000</v>
      </c>
      <c r="I15" s="1">
        <v>582800000</v>
      </c>
      <c r="J15" s="1">
        <v>626700000</v>
      </c>
      <c r="K15" s="1">
        <v>642900000</v>
      </c>
      <c r="L15" s="1">
        <v>902500000</v>
      </c>
      <c r="M15" s="1">
        <v>1838900000</v>
      </c>
      <c r="N15" s="1">
        <v>1772200000</v>
      </c>
      <c r="O15" s="1">
        <v>1747000000</v>
      </c>
      <c r="P15" s="1">
        <v>1829800000</v>
      </c>
      <c r="Q15" s="1">
        <v>2006100000</v>
      </c>
      <c r="R15" s="1">
        <v>1943500000</v>
      </c>
      <c r="S15" s="1">
        <v>2077300000</v>
      </c>
      <c r="T15" s="1">
        <v>2091400000</v>
      </c>
      <c r="U15" s="1">
        <v>2210700000</v>
      </c>
      <c r="V15" s="1">
        <v>2173600000</v>
      </c>
      <c r="W15" s="1">
        <v>2198400000</v>
      </c>
      <c r="X15" s="1">
        <v>2211800000</v>
      </c>
      <c r="Y15" s="1">
        <v>1195000000</v>
      </c>
      <c r="Z15" s="1">
        <v>1454300000</v>
      </c>
      <c r="AF15" s="18" t="s">
        <v>121</v>
      </c>
      <c r="AG15" s="19" t="s">
        <v>122</v>
      </c>
      <c r="AH15" s="19" t="s">
        <v>123</v>
      </c>
      <c r="AI15" s="19" t="s">
        <v>124</v>
      </c>
    </row>
    <row r="16" spans="1:35" ht="19" x14ac:dyDescent="0.25">
      <c r="A16" s="5" t="s">
        <v>11</v>
      </c>
      <c r="B16" s="1">
        <v>1084800000</v>
      </c>
      <c r="C16" s="1">
        <v>1447900000</v>
      </c>
      <c r="D16" s="1">
        <v>1669300000</v>
      </c>
      <c r="E16" s="1">
        <v>1874400000</v>
      </c>
      <c r="F16" s="1">
        <v>1905600000</v>
      </c>
      <c r="G16" s="1">
        <v>2105100000</v>
      </c>
      <c r="H16" s="1">
        <v>2255800000</v>
      </c>
      <c r="I16" s="1">
        <v>2386700000</v>
      </c>
      <c r="J16" s="1">
        <v>2551100000</v>
      </c>
      <c r="K16" s="1">
        <v>2640200000</v>
      </c>
      <c r="L16" s="1">
        <v>3319200000</v>
      </c>
      <c r="M16" s="1">
        <v>6683100000</v>
      </c>
      <c r="N16" s="1">
        <v>6537000000</v>
      </c>
      <c r="O16" s="1">
        <v>6612100000</v>
      </c>
      <c r="P16" s="1">
        <v>6835500000</v>
      </c>
      <c r="Q16" s="1">
        <v>7240800000</v>
      </c>
      <c r="R16" s="1">
        <v>7571600000</v>
      </c>
      <c r="S16" s="1">
        <v>7595900000</v>
      </c>
      <c r="T16" s="1">
        <v>7855400000</v>
      </c>
      <c r="U16" s="1">
        <v>8425300000</v>
      </c>
      <c r="V16" s="1">
        <v>8323600000</v>
      </c>
      <c r="W16" s="1">
        <v>8496800000</v>
      </c>
      <c r="X16" s="1">
        <v>8312300000</v>
      </c>
      <c r="Y16" s="1">
        <v>7932000000</v>
      </c>
      <c r="Z16" s="1" t="s">
        <v>92</v>
      </c>
      <c r="AF16" s="29">
        <f>(Z35+Y35+X35+W35+V35)/5</f>
        <v>-1.1767989039767213E-2</v>
      </c>
      <c r="AG16" s="30">
        <f>AH101/Z3</f>
        <v>3.4113534285375944</v>
      </c>
      <c r="AH16" s="30">
        <f>AH101/Z28</f>
        <v>30.984014237026081</v>
      </c>
      <c r="AI16" s="31">
        <f>AH101/Z106</f>
        <v>26.550587315092166</v>
      </c>
    </row>
    <row r="17" spans="1:32" ht="19" x14ac:dyDescent="0.25">
      <c r="A17" s="5" t="s">
        <v>12</v>
      </c>
      <c r="B17" s="1" t="s">
        <v>92</v>
      </c>
      <c r="C17" s="1" t="s">
        <v>92</v>
      </c>
      <c r="D17" s="1" t="s">
        <v>92</v>
      </c>
      <c r="E17" s="1" t="s">
        <v>92</v>
      </c>
      <c r="F17" s="1" t="s">
        <v>92</v>
      </c>
      <c r="G17" s="1" t="s">
        <v>92</v>
      </c>
      <c r="H17" s="1" t="s">
        <v>92</v>
      </c>
      <c r="I17" s="1" t="s">
        <v>92</v>
      </c>
      <c r="J17" s="1" t="s">
        <v>92</v>
      </c>
      <c r="K17" s="1" t="s">
        <v>92</v>
      </c>
      <c r="L17" s="1" t="s">
        <v>92</v>
      </c>
      <c r="M17" s="1">
        <v>595900000</v>
      </c>
      <c r="N17" s="1">
        <v>507400000</v>
      </c>
      <c r="O17" s="1">
        <v>440200000</v>
      </c>
      <c r="P17" s="1">
        <v>342300000</v>
      </c>
      <c r="Q17" s="1">
        <v>319400000</v>
      </c>
      <c r="R17" s="1">
        <v>310500000</v>
      </c>
      <c r="S17" s="1">
        <v>325200000</v>
      </c>
      <c r="T17" s="1">
        <v>325500000</v>
      </c>
      <c r="U17" s="1">
        <v>325900000</v>
      </c>
      <c r="V17" s="1">
        <v>383800000</v>
      </c>
      <c r="W17" s="1">
        <v>392000000</v>
      </c>
      <c r="X17" s="1">
        <v>355600000</v>
      </c>
      <c r="Y17" s="1">
        <v>-314000000</v>
      </c>
      <c r="Z17" s="1">
        <v>395600000</v>
      </c>
    </row>
    <row r="18" spans="1:32" ht="20" x14ac:dyDescent="0.25">
      <c r="A18" s="5" t="s">
        <v>13</v>
      </c>
      <c r="B18" s="1">
        <v>106300000</v>
      </c>
      <c r="C18" s="1">
        <v>163200000</v>
      </c>
      <c r="D18" s="1">
        <v>197400000</v>
      </c>
      <c r="E18" s="1">
        <v>153900000</v>
      </c>
      <c r="F18" s="1">
        <v>199600000</v>
      </c>
      <c r="G18" s="1">
        <v>239100000</v>
      </c>
      <c r="H18" s="1">
        <v>259400000</v>
      </c>
      <c r="I18" s="1">
        <v>278800000</v>
      </c>
      <c r="J18" s="1">
        <v>296000000</v>
      </c>
      <c r="K18" s="1">
        <v>305500000</v>
      </c>
      <c r="L18" s="1">
        <v>354100000</v>
      </c>
      <c r="M18" s="1">
        <v>869700000</v>
      </c>
      <c r="N18" s="1">
        <v>833700000</v>
      </c>
      <c r="O18" s="1">
        <v>843600000</v>
      </c>
      <c r="P18" s="1" t="s">
        <v>92</v>
      </c>
      <c r="Q18" s="1" t="s">
        <v>92</v>
      </c>
      <c r="R18" s="1" t="s">
        <v>92</v>
      </c>
      <c r="S18" s="1" t="s">
        <v>92</v>
      </c>
      <c r="T18" s="1" t="s">
        <v>92</v>
      </c>
      <c r="U18" s="1" t="s">
        <v>92</v>
      </c>
      <c r="V18" s="1" t="s">
        <v>92</v>
      </c>
      <c r="W18" s="1" t="s">
        <v>92</v>
      </c>
      <c r="X18" s="1">
        <v>1158800000</v>
      </c>
      <c r="Y18" s="1">
        <v>1268000000</v>
      </c>
      <c r="Z18" s="1">
        <v>1441200000</v>
      </c>
      <c r="AF18" s="18" t="s">
        <v>125</v>
      </c>
    </row>
    <row r="19" spans="1:32" ht="19" x14ac:dyDescent="0.25">
      <c r="A19" s="6" t="s">
        <v>14</v>
      </c>
      <c r="B19" s="10">
        <v>346500000</v>
      </c>
      <c r="C19" s="10">
        <v>489700000</v>
      </c>
      <c r="D19" s="10">
        <v>553800000</v>
      </c>
      <c r="E19" s="10">
        <v>363200000</v>
      </c>
      <c r="F19" s="10">
        <v>586100000</v>
      </c>
      <c r="G19" s="10">
        <v>548700000</v>
      </c>
      <c r="H19" s="10">
        <v>643100000</v>
      </c>
      <c r="I19" s="10">
        <v>688000000</v>
      </c>
      <c r="J19" s="10">
        <v>739700000</v>
      </c>
      <c r="K19" s="10">
        <v>773600000</v>
      </c>
      <c r="L19" s="10">
        <v>513300000</v>
      </c>
      <c r="M19" s="10">
        <v>2329100000</v>
      </c>
      <c r="N19" s="10">
        <v>2217100000</v>
      </c>
      <c r="O19" s="10">
        <v>2190400000</v>
      </c>
      <c r="P19" s="10">
        <v>1165900000</v>
      </c>
      <c r="Q19" s="10">
        <v>1170400000</v>
      </c>
      <c r="R19" s="10">
        <v>1195500000</v>
      </c>
      <c r="S19" s="10">
        <v>1520600000</v>
      </c>
      <c r="T19" s="10">
        <v>1290800000</v>
      </c>
      <c r="U19" s="10">
        <v>1607400000</v>
      </c>
      <c r="V19" s="10">
        <v>1704000000</v>
      </c>
      <c r="W19" s="10">
        <v>1687300000</v>
      </c>
      <c r="X19" s="10">
        <v>2654700000</v>
      </c>
      <c r="Y19" s="10">
        <v>2528000000</v>
      </c>
      <c r="Z19" s="10">
        <v>3668300000</v>
      </c>
      <c r="AF19" s="32">
        <f>Z40-Z56-Z61</f>
        <v>-11642100000</v>
      </c>
    </row>
    <row r="20" spans="1:32" ht="19" customHeight="1" x14ac:dyDescent="0.25">
      <c r="A20" s="14" t="s">
        <v>101</v>
      </c>
      <c r="B20" s="1"/>
      <c r="C20" s="15">
        <f>(C19/B19)-1</f>
        <v>0.41327561327561324</v>
      </c>
      <c r="D20" s="15">
        <f>(D19/C19)-1</f>
        <v>0.13089646722483161</v>
      </c>
      <c r="E20" s="15">
        <f>(E19/D19)-1</f>
        <v>-0.34416756951968219</v>
      </c>
      <c r="F20" s="15">
        <f t="shared" ref="F20:Z20" si="3">(F19/E19)-1</f>
        <v>0.61371145374449343</v>
      </c>
      <c r="G20" s="15">
        <f t="shared" si="3"/>
        <v>-6.3811636239549552E-2</v>
      </c>
      <c r="H20" s="15">
        <f t="shared" si="3"/>
        <v>0.17204301075268824</v>
      </c>
      <c r="I20" s="15">
        <f t="shared" si="3"/>
        <v>6.9818068729591065E-2</v>
      </c>
      <c r="J20" s="15">
        <f t="shared" si="3"/>
        <v>7.5145348837209358E-2</v>
      </c>
      <c r="K20" s="15">
        <f t="shared" si="3"/>
        <v>4.5829390293362193E-2</v>
      </c>
      <c r="L20" s="15">
        <f t="shared" si="3"/>
        <v>-0.33647880041365041</v>
      </c>
      <c r="M20" s="15">
        <f t="shared" si="3"/>
        <v>3.5375024352230664</v>
      </c>
      <c r="N20" s="15">
        <f t="shared" si="3"/>
        <v>-4.8087243999828222E-2</v>
      </c>
      <c r="O20" s="15">
        <f t="shared" si="3"/>
        <v>-1.2042758558477251E-2</v>
      </c>
      <c r="P20" s="15">
        <f t="shared" si="3"/>
        <v>-0.46772279035792552</v>
      </c>
      <c r="Q20" s="15">
        <f t="shared" si="3"/>
        <v>3.8596792177716388E-3</v>
      </c>
      <c r="R20" s="15">
        <f t="shared" si="3"/>
        <v>2.1445659603554379E-2</v>
      </c>
      <c r="S20" s="15">
        <f t="shared" si="3"/>
        <v>0.27193642827268927</v>
      </c>
      <c r="T20" s="15">
        <f t="shared" si="3"/>
        <v>-0.15112455609627784</v>
      </c>
      <c r="U20" s="15">
        <f t="shared" si="3"/>
        <v>0.24527424852804458</v>
      </c>
      <c r="V20" s="15">
        <f t="shared" si="3"/>
        <v>6.0097051138484403E-2</v>
      </c>
      <c r="W20" s="15">
        <f t="shared" si="3"/>
        <v>-9.8004694835680528E-3</v>
      </c>
      <c r="X20" s="15">
        <f t="shared" si="3"/>
        <v>0.57334202572156689</v>
      </c>
      <c r="Y20" s="15">
        <f t="shared" si="3"/>
        <v>-4.7726673447093804E-2</v>
      </c>
      <c r="Z20" s="15">
        <f t="shared" si="3"/>
        <v>0.45106803797468364</v>
      </c>
    </row>
    <row r="21" spans="1:32" ht="19" x14ac:dyDescent="0.25">
      <c r="A21" s="5" t="s">
        <v>15</v>
      </c>
      <c r="B21" s="2">
        <v>0.25309999999999999</v>
      </c>
      <c r="C21" s="2">
        <v>0.26640000000000003</v>
      </c>
      <c r="D21" s="2">
        <v>0.26329999999999998</v>
      </c>
      <c r="E21" s="2">
        <v>0.16089999999999999</v>
      </c>
      <c r="F21" s="2">
        <v>0.24779999999999999</v>
      </c>
      <c r="G21" s="2">
        <v>0.21790000000000001</v>
      </c>
      <c r="H21" s="2">
        <v>0.23749999999999999</v>
      </c>
      <c r="I21" s="2">
        <v>0.2402</v>
      </c>
      <c r="J21" s="2">
        <v>0.2409</v>
      </c>
      <c r="K21" s="2">
        <v>0.24360000000000001</v>
      </c>
      <c r="L21" s="2">
        <v>0.13930000000000001</v>
      </c>
      <c r="M21" s="2">
        <v>0.28410000000000002</v>
      </c>
      <c r="N21" s="2">
        <v>0.27350000000000002</v>
      </c>
      <c r="O21" s="2">
        <v>0.26740000000000003</v>
      </c>
      <c r="P21" s="2">
        <v>0.14360000000000001</v>
      </c>
      <c r="Q21" s="2">
        <v>0.13900000000000001</v>
      </c>
      <c r="R21" s="2">
        <v>0.13600000000000001</v>
      </c>
      <c r="S21" s="2">
        <v>0.1668</v>
      </c>
      <c r="T21" s="2">
        <v>0.13750000000000001</v>
      </c>
      <c r="U21" s="2">
        <v>0.16009999999999999</v>
      </c>
      <c r="V21" s="2">
        <v>0.16969999999999999</v>
      </c>
      <c r="W21" s="2">
        <v>0.1638</v>
      </c>
      <c r="X21" s="2">
        <v>0.26150000000000001</v>
      </c>
      <c r="Y21" s="2">
        <v>0.2238</v>
      </c>
      <c r="Z21" s="2">
        <v>0.27150000000000002</v>
      </c>
    </row>
    <row r="22" spans="1:32" ht="19" x14ac:dyDescent="0.25">
      <c r="A22" s="6" t="s">
        <v>16</v>
      </c>
      <c r="B22" s="10">
        <v>284300000</v>
      </c>
      <c r="C22" s="10">
        <v>390600000</v>
      </c>
      <c r="D22" s="10">
        <v>434000000</v>
      </c>
      <c r="E22" s="10">
        <v>383100000</v>
      </c>
      <c r="F22" s="10">
        <v>459500000</v>
      </c>
      <c r="G22" s="10">
        <v>412700000</v>
      </c>
      <c r="H22" s="10">
        <v>452300000</v>
      </c>
      <c r="I22" s="10">
        <v>477200000</v>
      </c>
      <c r="J22" s="10">
        <v>519500000</v>
      </c>
      <c r="K22" s="10">
        <v>536000000</v>
      </c>
      <c r="L22" s="10">
        <v>283200000</v>
      </c>
      <c r="M22" s="10">
        <v>1589800000</v>
      </c>
      <c r="N22" s="10">
        <v>1539100000</v>
      </c>
      <c r="O22" s="10">
        <v>1552700000</v>
      </c>
      <c r="P22" s="10">
        <v>1320600000</v>
      </c>
      <c r="Q22" s="10">
        <v>1210300000</v>
      </c>
      <c r="R22" s="10">
        <v>1233100000</v>
      </c>
      <c r="S22" s="10">
        <v>1558800000</v>
      </c>
      <c r="T22" s="10">
        <v>1537500000</v>
      </c>
      <c r="U22" s="10">
        <v>1668500000</v>
      </c>
      <c r="V22" s="10">
        <v>1735800000</v>
      </c>
      <c r="W22" s="10">
        <v>1787200000</v>
      </c>
      <c r="X22" s="10">
        <v>1709100000</v>
      </c>
      <c r="Y22" s="10">
        <v>2076200000</v>
      </c>
      <c r="Z22" s="10">
        <v>2391700000</v>
      </c>
    </row>
    <row r="23" spans="1:32" ht="19" x14ac:dyDescent="0.25">
      <c r="A23" s="5" t="s">
        <v>17</v>
      </c>
      <c r="B23" s="2">
        <v>0.2077</v>
      </c>
      <c r="C23" s="2">
        <v>0.21249999999999999</v>
      </c>
      <c r="D23" s="2">
        <v>0.20630000000000001</v>
      </c>
      <c r="E23" s="2">
        <v>0.16969999999999999</v>
      </c>
      <c r="F23" s="2">
        <v>0.1943</v>
      </c>
      <c r="G23" s="2">
        <v>0.16389999999999999</v>
      </c>
      <c r="H23" s="2">
        <v>0.16700000000000001</v>
      </c>
      <c r="I23" s="2">
        <v>0.1666</v>
      </c>
      <c r="J23" s="2">
        <v>0.16919999999999999</v>
      </c>
      <c r="K23" s="2">
        <v>0.16880000000000001</v>
      </c>
      <c r="L23" s="2">
        <v>7.6899999999999996E-2</v>
      </c>
      <c r="M23" s="2">
        <v>0.19389999999999999</v>
      </c>
      <c r="N23" s="2">
        <v>0.18990000000000001</v>
      </c>
      <c r="O23" s="2">
        <v>0.1895</v>
      </c>
      <c r="P23" s="2">
        <v>0.16270000000000001</v>
      </c>
      <c r="Q23" s="2">
        <v>0.14380000000000001</v>
      </c>
      <c r="R23" s="2">
        <v>0.14030000000000001</v>
      </c>
      <c r="S23" s="2">
        <v>0.17100000000000001</v>
      </c>
      <c r="T23" s="2">
        <v>0.1638</v>
      </c>
      <c r="U23" s="2">
        <v>0.16619999999999999</v>
      </c>
      <c r="V23" s="2">
        <v>0.1729</v>
      </c>
      <c r="W23" s="2">
        <v>0.17349999999999999</v>
      </c>
      <c r="X23" s="2">
        <v>0.16830000000000001</v>
      </c>
      <c r="Y23" s="2">
        <v>0.18379999999999999</v>
      </c>
      <c r="Z23" s="2">
        <v>0.17699999999999999</v>
      </c>
    </row>
    <row r="24" spans="1:32" ht="19" x14ac:dyDescent="0.25">
      <c r="A24" s="5" t="s">
        <v>18</v>
      </c>
      <c r="B24" s="1">
        <v>-44100000</v>
      </c>
      <c r="C24" s="1">
        <v>-64100000</v>
      </c>
      <c r="D24" s="1">
        <v>-77600000</v>
      </c>
      <c r="E24" s="1">
        <v>-173800000</v>
      </c>
      <c r="F24" s="1">
        <v>-73000000</v>
      </c>
      <c r="G24" s="1">
        <v>-65300000</v>
      </c>
      <c r="H24" s="1">
        <v>-68600000</v>
      </c>
      <c r="I24" s="1">
        <v>-68000000</v>
      </c>
      <c r="J24" s="1">
        <v>-75800000</v>
      </c>
      <c r="K24" s="1">
        <v>-67900000</v>
      </c>
      <c r="L24" s="1">
        <v>-123900000</v>
      </c>
      <c r="M24" s="1">
        <v>-724800000</v>
      </c>
      <c r="N24" s="1">
        <v>-662100000</v>
      </c>
      <c r="O24" s="1">
        <v>-646400000</v>
      </c>
      <c r="P24" s="1">
        <v>-496700000</v>
      </c>
      <c r="Q24" s="1">
        <v>-359100000</v>
      </c>
      <c r="R24" s="1">
        <v>-347800000</v>
      </c>
      <c r="S24" s="1">
        <v>-362900000</v>
      </c>
      <c r="T24" s="1">
        <v>-571600000</v>
      </c>
      <c r="U24" s="1">
        <v>-386400000</v>
      </c>
      <c r="V24" s="1">
        <v>-414900000</v>
      </c>
      <c r="W24" s="1">
        <v>-491400000</v>
      </c>
      <c r="X24" s="1">
        <v>-566400000</v>
      </c>
      <c r="Y24" s="1">
        <v>-501200000</v>
      </c>
      <c r="Z24" s="1">
        <v>-560200000</v>
      </c>
    </row>
    <row r="25" spans="1:32" ht="19" x14ac:dyDescent="0.25">
      <c r="A25" s="6" t="s">
        <v>19</v>
      </c>
      <c r="B25" s="10">
        <v>240200000</v>
      </c>
      <c r="C25" s="10">
        <v>326500000</v>
      </c>
      <c r="D25" s="10">
        <v>356400000</v>
      </c>
      <c r="E25" s="10">
        <v>209300000</v>
      </c>
      <c r="F25" s="10">
        <v>386500000</v>
      </c>
      <c r="G25" s="10">
        <v>347400000</v>
      </c>
      <c r="H25" s="10">
        <v>383700000</v>
      </c>
      <c r="I25" s="10">
        <v>409200000</v>
      </c>
      <c r="J25" s="10">
        <v>443700000</v>
      </c>
      <c r="K25" s="10">
        <v>468100000</v>
      </c>
      <c r="L25" s="10">
        <v>159300000</v>
      </c>
      <c r="M25" s="10">
        <v>865000000</v>
      </c>
      <c r="N25" s="10">
        <v>877000000</v>
      </c>
      <c r="O25" s="10">
        <v>906300000</v>
      </c>
      <c r="P25" s="10">
        <v>823900000</v>
      </c>
      <c r="Q25" s="10">
        <v>851200000</v>
      </c>
      <c r="R25" s="10">
        <v>885300000</v>
      </c>
      <c r="S25" s="10">
        <v>1195900000</v>
      </c>
      <c r="T25" s="10">
        <v>965900000</v>
      </c>
      <c r="U25" s="10">
        <v>1282100000</v>
      </c>
      <c r="V25" s="10">
        <v>1320900000</v>
      </c>
      <c r="W25" s="10">
        <v>1295800000</v>
      </c>
      <c r="X25" s="10">
        <v>1142700000</v>
      </c>
      <c r="Y25" s="10">
        <v>1575000000</v>
      </c>
      <c r="Z25" s="10">
        <v>1831500000</v>
      </c>
    </row>
    <row r="26" spans="1:32" ht="19" x14ac:dyDescent="0.25">
      <c r="A26" s="5" t="s">
        <v>20</v>
      </c>
      <c r="B26" s="2">
        <v>0.1754</v>
      </c>
      <c r="C26" s="2">
        <v>0.17760000000000001</v>
      </c>
      <c r="D26" s="2">
        <v>0.1694</v>
      </c>
      <c r="E26" s="2">
        <v>9.2700000000000005E-2</v>
      </c>
      <c r="F26" s="2">
        <v>0.16339999999999999</v>
      </c>
      <c r="G26" s="2">
        <v>0.13800000000000001</v>
      </c>
      <c r="H26" s="2">
        <v>0.14169999999999999</v>
      </c>
      <c r="I26" s="2">
        <v>0.1429</v>
      </c>
      <c r="J26" s="2">
        <v>0.14449999999999999</v>
      </c>
      <c r="K26" s="2">
        <v>0.1474</v>
      </c>
      <c r="L26" s="2">
        <v>4.3200000000000002E-2</v>
      </c>
      <c r="M26" s="2">
        <v>0.1055</v>
      </c>
      <c r="N26" s="2">
        <v>0.1082</v>
      </c>
      <c r="O26" s="2">
        <v>0.1106</v>
      </c>
      <c r="P26" s="2">
        <v>0.10150000000000001</v>
      </c>
      <c r="Q26" s="2">
        <v>0.1011</v>
      </c>
      <c r="R26" s="2">
        <v>0.1007</v>
      </c>
      <c r="S26" s="2">
        <v>0.13120000000000001</v>
      </c>
      <c r="T26" s="2">
        <v>0.10290000000000001</v>
      </c>
      <c r="U26" s="2">
        <v>0.12770000000000001</v>
      </c>
      <c r="V26" s="2">
        <v>0.13159999999999999</v>
      </c>
      <c r="W26" s="2">
        <v>0.1258</v>
      </c>
      <c r="X26" s="2">
        <v>0.1125</v>
      </c>
      <c r="Y26" s="2">
        <v>0.1394</v>
      </c>
      <c r="Z26" s="2">
        <v>0.1356</v>
      </c>
    </row>
    <row r="27" spans="1:32" ht="19" x14ac:dyDescent="0.25">
      <c r="A27" s="5" t="s">
        <v>21</v>
      </c>
      <c r="B27" s="1">
        <v>86500000</v>
      </c>
      <c r="C27" s="1">
        <v>125700000</v>
      </c>
      <c r="D27" s="1">
        <v>135400000</v>
      </c>
      <c r="E27" s="1">
        <v>83800000</v>
      </c>
      <c r="F27" s="1">
        <v>146900000</v>
      </c>
      <c r="G27" s="1">
        <v>132000000</v>
      </c>
      <c r="H27" s="1">
        <v>145800000</v>
      </c>
      <c r="I27" s="1">
        <v>155500000</v>
      </c>
      <c r="J27" s="1">
        <v>164100000</v>
      </c>
      <c r="K27" s="1">
        <v>177900000</v>
      </c>
      <c r="L27" s="1">
        <v>85400000</v>
      </c>
      <c r="M27" s="1">
        <v>368500000</v>
      </c>
      <c r="N27" s="1">
        <v>369500000</v>
      </c>
      <c r="O27" s="1">
        <v>317400000</v>
      </c>
      <c r="P27" s="1">
        <v>251800000</v>
      </c>
      <c r="Q27" s="1">
        <v>262100000</v>
      </c>
      <c r="R27" s="1">
        <v>337400000</v>
      </c>
      <c r="S27" s="1">
        <v>445500000</v>
      </c>
      <c r="T27" s="1">
        <v>352700000</v>
      </c>
      <c r="U27" s="1">
        <v>3100000</v>
      </c>
      <c r="V27" s="1">
        <v>283300000</v>
      </c>
      <c r="W27" s="1">
        <v>222000000</v>
      </c>
      <c r="X27" s="1">
        <v>173100000</v>
      </c>
      <c r="Y27" s="1">
        <v>282000000</v>
      </c>
      <c r="Z27" s="1">
        <v>343900000</v>
      </c>
    </row>
    <row r="28" spans="1:32" ht="20" thickBot="1" x14ac:dyDescent="0.3">
      <c r="A28" s="7" t="s">
        <v>22</v>
      </c>
      <c r="B28" s="11">
        <v>153700000</v>
      </c>
      <c r="C28" s="11">
        <v>200800000</v>
      </c>
      <c r="D28" s="11">
        <v>221000000</v>
      </c>
      <c r="E28" s="11">
        <v>125500000</v>
      </c>
      <c r="F28" s="11">
        <v>239600000</v>
      </c>
      <c r="G28" s="11">
        <v>177600000</v>
      </c>
      <c r="H28" s="11">
        <v>237900000</v>
      </c>
      <c r="I28" s="11">
        <v>253700000</v>
      </c>
      <c r="J28" s="11">
        <v>279600000</v>
      </c>
      <c r="K28" s="11">
        <v>290200000</v>
      </c>
      <c r="L28" s="11">
        <v>73800000</v>
      </c>
      <c r="M28" s="11">
        <v>495000000</v>
      </c>
      <c r="N28" s="11">
        <v>506500000</v>
      </c>
      <c r="O28" s="11">
        <v>589200000</v>
      </c>
      <c r="P28" s="11">
        <v>571800000</v>
      </c>
      <c r="Q28" s="11">
        <v>588900000</v>
      </c>
      <c r="R28" s="11">
        <v>547600000</v>
      </c>
      <c r="S28" s="11">
        <v>749900000</v>
      </c>
      <c r="T28" s="11">
        <v>612600000</v>
      </c>
      <c r="U28" s="11">
        <v>1278400000</v>
      </c>
      <c r="V28" s="11">
        <v>1036900000</v>
      </c>
      <c r="W28" s="11">
        <v>1073300000</v>
      </c>
      <c r="X28" s="11">
        <v>967200000</v>
      </c>
      <c r="Y28" s="11">
        <v>1292000000</v>
      </c>
      <c r="Z28" s="11">
        <v>1487600000</v>
      </c>
    </row>
    <row r="29" spans="1:32" ht="20" customHeight="1" thickTop="1" x14ac:dyDescent="0.25">
      <c r="A29" s="14" t="s">
        <v>102</v>
      </c>
      <c r="B29" s="1"/>
      <c r="C29" s="15">
        <f>(C28/B28)-1</f>
        <v>0.30644111906311</v>
      </c>
      <c r="D29" s="15">
        <f>(D28/C28)-1</f>
        <v>0.1005976095617529</v>
      </c>
      <c r="E29" s="15">
        <f>(E28/D28)-1</f>
        <v>-0.4321266968325792</v>
      </c>
      <c r="F29" s="15">
        <f t="shared" ref="F29:Z29" si="4">(F28/E28)-1</f>
        <v>0.90916334661354581</v>
      </c>
      <c r="G29" s="15">
        <f t="shared" si="4"/>
        <v>-0.25876460767946574</v>
      </c>
      <c r="H29" s="15">
        <f t="shared" si="4"/>
        <v>0.33952702702702697</v>
      </c>
      <c r="I29" s="15">
        <f t="shared" si="4"/>
        <v>6.641445985708283E-2</v>
      </c>
      <c r="J29" s="15">
        <f t="shared" si="4"/>
        <v>0.10208908159243202</v>
      </c>
      <c r="K29" s="15">
        <f t="shared" si="4"/>
        <v>3.7911301859799629E-2</v>
      </c>
      <c r="L29" s="15">
        <f t="shared" si="4"/>
        <v>-0.74569262577532736</v>
      </c>
      <c r="M29" s="15">
        <f t="shared" si="4"/>
        <v>5.7073170731707314</v>
      </c>
      <c r="N29" s="15">
        <f t="shared" si="4"/>
        <v>2.3232323232323271E-2</v>
      </c>
      <c r="O29" s="15">
        <f t="shared" si="4"/>
        <v>0.16327739387956575</v>
      </c>
      <c r="P29" s="15">
        <f t="shared" si="4"/>
        <v>-2.9531568228105876E-2</v>
      </c>
      <c r="Q29" s="15">
        <f t="shared" si="4"/>
        <v>2.9905561385099588E-2</v>
      </c>
      <c r="R29" s="15">
        <f t="shared" si="4"/>
        <v>-7.0130752249957573E-2</v>
      </c>
      <c r="S29" s="15">
        <f t="shared" si="4"/>
        <v>0.36943024105186262</v>
      </c>
      <c r="T29" s="15">
        <f t="shared" si="4"/>
        <v>-0.18309107881050801</v>
      </c>
      <c r="U29" s="15">
        <f t="shared" si="4"/>
        <v>1.0868429644139734</v>
      </c>
      <c r="V29" s="15">
        <f t="shared" si="4"/>
        <v>-0.18890801001251567</v>
      </c>
      <c r="W29" s="15">
        <f t="shared" si="4"/>
        <v>3.5104638827273549E-2</v>
      </c>
      <c r="X29" s="15">
        <f t="shared" si="4"/>
        <v>-9.8854001677070702E-2</v>
      </c>
      <c r="Y29" s="15">
        <f t="shared" si="4"/>
        <v>0.33581472291149717</v>
      </c>
      <c r="Z29" s="15">
        <f t="shared" si="4"/>
        <v>0.15139318885448927</v>
      </c>
    </row>
    <row r="30" spans="1:32" ht="19" x14ac:dyDescent="0.25">
      <c r="A30" s="5" t="s">
        <v>23</v>
      </c>
      <c r="B30" s="2">
        <v>0.1123</v>
      </c>
      <c r="C30" s="2">
        <v>0.10920000000000001</v>
      </c>
      <c r="D30" s="2">
        <v>0.1051</v>
      </c>
      <c r="E30" s="2">
        <v>5.5599999999999997E-2</v>
      </c>
      <c r="F30" s="2">
        <v>0.1013</v>
      </c>
      <c r="G30" s="2">
        <v>7.0499999999999993E-2</v>
      </c>
      <c r="H30" s="2">
        <v>8.7800000000000003E-2</v>
      </c>
      <c r="I30" s="2">
        <v>8.8599999999999998E-2</v>
      </c>
      <c r="J30" s="2">
        <v>9.11E-2</v>
      </c>
      <c r="K30" s="2">
        <v>9.1399999999999995E-2</v>
      </c>
      <c r="L30" s="2">
        <v>0.02</v>
      </c>
      <c r="M30" s="2">
        <v>6.0400000000000002E-2</v>
      </c>
      <c r="N30" s="2">
        <v>6.25E-2</v>
      </c>
      <c r="O30" s="2">
        <v>7.1900000000000006E-2</v>
      </c>
      <c r="P30" s="2">
        <v>7.0400000000000004E-2</v>
      </c>
      <c r="Q30" s="2">
        <v>7.0000000000000007E-2</v>
      </c>
      <c r="R30" s="2">
        <v>6.2300000000000001E-2</v>
      </c>
      <c r="S30" s="2">
        <v>8.2299999999999998E-2</v>
      </c>
      <c r="T30" s="2">
        <v>6.5299999999999997E-2</v>
      </c>
      <c r="U30" s="2">
        <v>0.1273</v>
      </c>
      <c r="V30" s="2">
        <v>0.1033</v>
      </c>
      <c r="W30" s="2">
        <v>0.1042</v>
      </c>
      <c r="X30" s="2">
        <v>9.5299999999999996E-2</v>
      </c>
      <c r="Y30" s="2">
        <v>0.1144</v>
      </c>
      <c r="Z30" s="2">
        <v>0.1101</v>
      </c>
    </row>
    <row r="31" spans="1:32" ht="19" x14ac:dyDescent="0.25">
      <c r="A31" s="5" t="s">
        <v>24</v>
      </c>
      <c r="B31" s="12">
        <v>0.75</v>
      </c>
      <c r="C31" s="12">
        <v>0.76</v>
      </c>
      <c r="D31" s="12">
        <v>0.84</v>
      </c>
      <c r="E31" s="12">
        <v>0.49</v>
      </c>
      <c r="F31" s="12">
        <v>0.96</v>
      </c>
      <c r="G31" s="12">
        <v>0.74</v>
      </c>
      <c r="H31" s="12">
        <v>1.04</v>
      </c>
      <c r="I31" s="12">
        <v>1.19</v>
      </c>
      <c r="J31" s="12">
        <v>1.39</v>
      </c>
      <c r="K31" s="12">
        <v>1.53</v>
      </c>
      <c r="L31" s="12">
        <v>0.38</v>
      </c>
      <c r="M31" s="12">
        <v>1.3</v>
      </c>
      <c r="N31" s="12">
        <v>1.32</v>
      </c>
      <c r="O31" s="12">
        <v>1.57</v>
      </c>
      <c r="P31" s="12">
        <v>1.56</v>
      </c>
      <c r="Q31" s="12">
        <v>1.63</v>
      </c>
      <c r="R31" s="12">
        <v>1.54</v>
      </c>
      <c r="S31" s="12">
        <v>2.14</v>
      </c>
      <c r="T31" s="12">
        <v>1.79</v>
      </c>
      <c r="U31" s="12">
        <v>3.79</v>
      </c>
      <c r="V31" s="12">
        <v>3.17</v>
      </c>
      <c r="W31" s="12">
        <v>3.34</v>
      </c>
      <c r="X31" s="12">
        <v>3.03</v>
      </c>
      <c r="Y31" s="12">
        <v>4.0599999999999996</v>
      </c>
      <c r="Z31" s="12">
        <v>4.67</v>
      </c>
    </row>
    <row r="32" spans="1:32" ht="19" x14ac:dyDescent="0.25">
      <c r="A32" s="5" t="s">
        <v>25</v>
      </c>
      <c r="B32" s="12">
        <v>0.75</v>
      </c>
      <c r="C32" s="12">
        <v>0.76</v>
      </c>
      <c r="D32" s="12">
        <v>0.84</v>
      </c>
      <c r="E32" s="12">
        <v>0.49</v>
      </c>
      <c r="F32" s="12">
        <v>0.96</v>
      </c>
      <c r="G32" s="12">
        <v>0.73</v>
      </c>
      <c r="H32" s="12">
        <v>1.02</v>
      </c>
      <c r="I32" s="12">
        <v>1.17</v>
      </c>
      <c r="J32" s="12">
        <v>1.38</v>
      </c>
      <c r="K32" s="12">
        <v>1.51</v>
      </c>
      <c r="L32" s="12">
        <v>0.37</v>
      </c>
      <c r="M32" s="12">
        <v>1.3</v>
      </c>
      <c r="N32" s="12">
        <v>1.32</v>
      </c>
      <c r="O32" s="12">
        <v>1.56</v>
      </c>
      <c r="P32" s="12">
        <v>1.55</v>
      </c>
      <c r="Q32" s="12">
        <v>1.62</v>
      </c>
      <c r="R32" s="12">
        <v>1.53</v>
      </c>
      <c r="S32" s="12">
        <v>2.13</v>
      </c>
      <c r="T32" s="12">
        <v>1.78</v>
      </c>
      <c r="U32" s="12">
        <v>3.77</v>
      </c>
      <c r="V32" s="12">
        <v>3.16</v>
      </c>
      <c r="W32" s="12">
        <v>3.33</v>
      </c>
      <c r="X32" s="12">
        <v>3.02</v>
      </c>
      <c r="Y32" s="12">
        <v>4.05</v>
      </c>
      <c r="Z32" s="12">
        <v>4.66</v>
      </c>
    </row>
    <row r="33" spans="1:26" ht="19" x14ac:dyDescent="0.25">
      <c r="A33" s="5" t="s">
        <v>26</v>
      </c>
      <c r="B33" s="1">
        <v>203400000</v>
      </c>
      <c r="C33" s="1">
        <v>263550000</v>
      </c>
      <c r="D33" s="1">
        <v>262500000</v>
      </c>
      <c r="E33" s="1">
        <v>256650000</v>
      </c>
      <c r="F33" s="1">
        <v>250050000</v>
      </c>
      <c r="G33" s="1">
        <v>243150000</v>
      </c>
      <c r="H33" s="1">
        <v>232950000</v>
      </c>
      <c r="I33" s="1">
        <v>217500000</v>
      </c>
      <c r="J33" s="1">
        <v>200400000</v>
      </c>
      <c r="K33" s="1">
        <v>190100000</v>
      </c>
      <c r="L33" s="1">
        <v>196700000</v>
      </c>
      <c r="M33" s="1">
        <v>379700000</v>
      </c>
      <c r="N33" s="1">
        <v>383000000</v>
      </c>
      <c r="O33" s="1">
        <v>376000000</v>
      </c>
      <c r="P33" s="1">
        <v>366900000</v>
      </c>
      <c r="Q33" s="1">
        <v>362100000</v>
      </c>
      <c r="R33" s="1">
        <v>356700000</v>
      </c>
      <c r="S33" s="1">
        <v>350000000</v>
      </c>
      <c r="T33" s="1">
        <v>343000000</v>
      </c>
      <c r="U33" s="1">
        <v>337100000</v>
      </c>
      <c r="V33" s="1">
        <v>326900000</v>
      </c>
      <c r="W33" s="1">
        <v>321100000</v>
      </c>
      <c r="X33" s="1">
        <v>319300000</v>
      </c>
      <c r="Y33" s="1">
        <v>318600000</v>
      </c>
      <c r="Z33" s="1">
        <v>318600000</v>
      </c>
    </row>
    <row r="34" spans="1:26" ht="19" x14ac:dyDescent="0.25">
      <c r="A34" s="5" t="s">
        <v>27</v>
      </c>
      <c r="B34" s="1">
        <v>203400000</v>
      </c>
      <c r="C34" s="1">
        <v>263550000</v>
      </c>
      <c r="D34" s="1">
        <v>262500000</v>
      </c>
      <c r="E34" s="1">
        <v>256650000</v>
      </c>
      <c r="F34" s="1">
        <v>250050000</v>
      </c>
      <c r="G34" s="1">
        <v>243150000</v>
      </c>
      <c r="H34" s="1">
        <v>232950000</v>
      </c>
      <c r="I34" s="1">
        <v>217500000</v>
      </c>
      <c r="J34" s="1">
        <v>202800000</v>
      </c>
      <c r="K34" s="1">
        <v>192000000</v>
      </c>
      <c r="L34" s="1">
        <v>198400000</v>
      </c>
      <c r="M34" s="1">
        <v>381000000</v>
      </c>
      <c r="N34" s="1">
        <v>385100000</v>
      </c>
      <c r="O34" s="1">
        <v>377600000</v>
      </c>
      <c r="P34" s="1">
        <v>368000000</v>
      </c>
      <c r="Q34" s="1">
        <v>363400000</v>
      </c>
      <c r="R34" s="1">
        <v>358100000</v>
      </c>
      <c r="S34" s="1">
        <v>351400000</v>
      </c>
      <c r="T34" s="1">
        <v>344400000</v>
      </c>
      <c r="U34" s="1">
        <v>339000000</v>
      </c>
      <c r="V34" s="1">
        <v>328400000</v>
      </c>
      <c r="W34" s="1">
        <v>322000000</v>
      </c>
      <c r="X34" s="1">
        <v>319800000</v>
      </c>
      <c r="Y34" s="1">
        <v>319400000</v>
      </c>
      <c r="Z34" s="1">
        <v>319400000</v>
      </c>
    </row>
    <row r="35" spans="1:26" ht="20" customHeight="1" x14ac:dyDescent="0.25">
      <c r="A35" s="14" t="s">
        <v>103</v>
      </c>
      <c r="B35" s="1"/>
      <c r="C35" s="22">
        <f>(C34-B34)/B34</f>
        <v>0.29572271386430676</v>
      </c>
      <c r="D35" s="22">
        <f t="shared" ref="D35:Z35" si="5">(D34-C34)/C34</f>
        <v>-3.9840637450199202E-3</v>
      </c>
      <c r="E35" s="22">
        <f t="shared" si="5"/>
        <v>-2.2285714285714287E-2</v>
      </c>
      <c r="F35" s="22">
        <f t="shared" si="5"/>
        <v>-2.571595558153127E-2</v>
      </c>
      <c r="G35" s="22">
        <f t="shared" si="5"/>
        <v>-2.7594481103779243E-2</v>
      </c>
      <c r="H35" s="22">
        <f t="shared" si="5"/>
        <v>-4.1949413942011106E-2</v>
      </c>
      <c r="I35" s="22">
        <f t="shared" si="5"/>
        <v>-6.6323245331616223E-2</v>
      </c>
      <c r="J35" s="22">
        <f t="shared" si="5"/>
        <v>-6.7586206896551718E-2</v>
      </c>
      <c r="K35" s="22">
        <f t="shared" si="5"/>
        <v>-5.3254437869822487E-2</v>
      </c>
      <c r="L35" s="22">
        <f t="shared" si="5"/>
        <v>3.3333333333333333E-2</v>
      </c>
      <c r="M35" s="22">
        <f t="shared" si="5"/>
        <v>0.92036290322580649</v>
      </c>
      <c r="N35" s="22">
        <f t="shared" si="5"/>
        <v>1.0761154855643044E-2</v>
      </c>
      <c r="O35" s="22">
        <f t="shared" si="5"/>
        <v>-1.9475460919241756E-2</v>
      </c>
      <c r="P35" s="22">
        <f t="shared" si="5"/>
        <v>-2.5423728813559324E-2</v>
      </c>
      <c r="Q35" s="22">
        <f t="shared" si="5"/>
        <v>-1.2500000000000001E-2</v>
      </c>
      <c r="R35" s="22">
        <f t="shared" si="5"/>
        <v>-1.4584479911942764E-2</v>
      </c>
      <c r="S35" s="22">
        <f t="shared" si="5"/>
        <v>-1.8709857581681096E-2</v>
      </c>
      <c r="T35" s="22">
        <f t="shared" si="5"/>
        <v>-1.9920318725099601E-2</v>
      </c>
      <c r="U35" s="22">
        <f t="shared" si="5"/>
        <v>-1.5679442508710801E-2</v>
      </c>
      <c r="V35" s="22">
        <f t="shared" si="5"/>
        <v>-3.1268436578171091E-2</v>
      </c>
      <c r="W35" s="22">
        <f t="shared" si="5"/>
        <v>-1.9488428745432398E-2</v>
      </c>
      <c r="X35" s="22">
        <f t="shared" si="5"/>
        <v>-6.8322981366459624E-3</v>
      </c>
      <c r="Y35" s="22">
        <f t="shared" si="5"/>
        <v>-1.2507817385866166E-3</v>
      </c>
      <c r="Z35" s="22">
        <f t="shared" si="5"/>
        <v>0</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v>556600000</v>
      </c>
      <c r="C38" s="1">
        <v>13100000</v>
      </c>
      <c r="D38" s="1">
        <v>2000000</v>
      </c>
      <c r="E38" s="1">
        <v>16100000</v>
      </c>
      <c r="F38" s="1">
        <v>141500000</v>
      </c>
      <c r="G38" s="1">
        <v>119200000</v>
      </c>
      <c r="H38" s="1">
        <v>141500000</v>
      </c>
      <c r="I38" s="1">
        <v>131800000</v>
      </c>
      <c r="J38" s="1">
        <v>29100000</v>
      </c>
      <c r="K38" s="1">
        <v>21800000</v>
      </c>
      <c r="L38" s="1">
        <v>68700000</v>
      </c>
      <c r="M38" s="1">
        <v>48000000</v>
      </c>
      <c r="N38" s="1">
        <v>88300000</v>
      </c>
      <c r="O38" s="1">
        <v>66300000</v>
      </c>
      <c r="P38" s="1">
        <v>67600000</v>
      </c>
      <c r="Q38" s="1">
        <v>213300000</v>
      </c>
      <c r="R38" s="1">
        <v>75200000</v>
      </c>
      <c r="S38" s="1">
        <v>32400000</v>
      </c>
      <c r="T38" s="1">
        <v>67800000</v>
      </c>
      <c r="U38" s="1">
        <v>83300000</v>
      </c>
      <c r="V38" s="1">
        <v>70500000</v>
      </c>
      <c r="W38" s="1">
        <v>47100000</v>
      </c>
      <c r="X38" s="1">
        <v>38200000</v>
      </c>
      <c r="Y38" s="1">
        <v>29000000</v>
      </c>
      <c r="Z38" s="1">
        <v>143400000</v>
      </c>
    </row>
    <row r="39" spans="1:2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row>
    <row r="40" spans="1:26" ht="19" x14ac:dyDescent="0.25">
      <c r="A40" s="5" t="s">
        <v>32</v>
      </c>
      <c r="B40" s="1">
        <v>556600000</v>
      </c>
      <c r="C40" s="1">
        <v>13100000</v>
      </c>
      <c r="D40" s="1">
        <v>2000000</v>
      </c>
      <c r="E40" s="1">
        <v>16100000</v>
      </c>
      <c r="F40" s="1">
        <v>141500000</v>
      </c>
      <c r="G40" s="1">
        <v>119200000</v>
      </c>
      <c r="H40" s="1">
        <v>141500000</v>
      </c>
      <c r="I40" s="1">
        <v>131800000</v>
      </c>
      <c r="J40" s="1">
        <v>29100000</v>
      </c>
      <c r="K40" s="1">
        <v>21800000</v>
      </c>
      <c r="L40" s="1">
        <v>68700000</v>
      </c>
      <c r="M40" s="1">
        <v>48000000</v>
      </c>
      <c r="N40" s="1">
        <v>88300000</v>
      </c>
      <c r="O40" s="1">
        <v>66300000</v>
      </c>
      <c r="P40" s="1">
        <v>67600000</v>
      </c>
      <c r="Q40" s="1">
        <v>213300000</v>
      </c>
      <c r="R40" s="1">
        <v>75200000</v>
      </c>
      <c r="S40" s="1">
        <v>32400000</v>
      </c>
      <c r="T40" s="1">
        <v>67800000</v>
      </c>
      <c r="U40" s="1">
        <v>83300000</v>
      </c>
      <c r="V40" s="1">
        <v>70500000</v>
      </c>
      <c r="W40" s="1">
        <v>47100000</v>
      </c>
      <c r="X40" s="1">
        <v>38200000</v>
      </c>
      <c r="Y40" s="1">
        <v>29000000</v>
      </c>
      <c r="Z40" s="1">
        <v>143400000</v>
      </c>
    </row>
    <row r="41" spans="1:26" ht="19" x14ac:dyDescent="0.25">
      <c r="A41" s="5" t="s">
        <v>33</v>
      </c>
      <c r="B41" s="1">
        <v>182700000</v>
      </c>
      <c r="C41" s="1">
        <v>250900000</v>
      </c>
      <c r="D41" s="1">
        <v>241300000</v>
      </c>
      <c r="E41" s="1">
        <v>232900000</v>
      </c>
      <c r="F41" s="1">
        <v>238600000</v>
      </c>
      <c r="G41" s="1">
        <v>248900000</v>
      </c>
      <c r="H41" s="1">
        <v>268700000</v>
      </c>
      <c r="I41" s="1">
        <v>280000000</v>
      </c>
      <c r="J41" s="1">
        <v>318200000</v>
      </c>
      <c r="K41" s="1">
        <v>321900000</v>
      </c>
      <c r="L41" s="1">
        <v>996200000</v>
      </c>
      <c r="M41" s="1">
        <v>922200000</v>
      </c>
      <c r="N41" s="1">
        <v>944100000</v>
      </c>
      <c r="O41" s="1">
        <v>948700000</v>
      </c>
      <c r="P41" s="1">
        <v>945200000</v>
      </c>
      <c r="Q41" s="1">
        <v>984200000</v>
      </c>
      <c r="R41" s="1">
        <v>1101400000</v>
      </c>
      <c r="S41" s="1">
        <v>1088500000</v>
      </c>
      <c r="T41" s="1">
        <v>1092700000</v>
      </c>
      <c r="U41" s="1">
        <v>1217300000</v>
      </c>
      <c r="V41" s="1">
        <v>1350500000</v>
      </c>
      <c r="W41" s="1">
        <v>1402600000</v>
      </c>
      <c r="X41" s="1">
        <v>1328300000</v>
      </c>
      <c r="Y41" s="1">
        <v>1271000000</v>
      </c>
      <c r="Z41" s="1">
        <v>1677200000</v>
      </c>
    </row>
    <row r="42" spans="1:26" ht="19" x14ac:dyDescent="0.25">
      <c r="A42" s="5" t="s">
        <v>34</v>
      </c>
      <c r="B42" s="1" t="s">
        <v>92</v>
      </c>
      <c r="C42" s="1" t="s">
        <v>92</v>
      </c>
      <c r="D42" s="1" t="s">
        <v>92</v>
      </c>
      <c r="E42" s="1" t="s">
        <v>92</v>
      </c>
      <c r="F42" s="1" t="s">
        <v>92</v>
      </c>
      <c r="G42" s="1" t="s">
        <v>92</v>
      </c>
      <c r="H42" s="1" t="s">
        <v>92</v>
      </c>
      <c r="I42" s="1" t="s">
        <v>92</v>
      </c>
      <c r="J42" s="1">
        <v>17000000</v>
      </c>
      <c r="K42" s="1">
        <v>12300000</v>
      </c>
      <c r="L42" s="1">
        <v>37100000</v>
      </c>
      <c r="M42" s="1">
        <v>33700000</v>
      </c>
      <c r="N42" s="1">
        <v>31300000</v>
      </c>
      <c r="O42" s="1">
        <v>35200000</v>
      </c>
      <c r="P42" s="1">
        <v>34500000</v>
      </c>
      <c r="Q42" s="1">
        <v>37800000</v>
      </c>
      <c r="R42" s="1">
        <v>35900000</v>
      </c>
      <c r="S42" s="1">
        <v>38800000</v>
      </c>
      <c r="T42" s="1">
        <v>44000000</v>
      </c>
      <c r="U42" s="1">
        <v>51200000</v>
      </c>
      <c r="V42" s="1">
        <v>53100000</v>
      </c>
      <c r="W42" s="1">
        <v>56800000</v>
      </c>
      <c r="X42" s="1">
        <v>59100000</v>
      </c>
      <c r="Y42" s="1" t="s">
        <v>92</v>
      </c>
      <c r="Z42" s="1" t="s">
        <v>92</v>
      </c>
    </row>
    <row r="43" spans="1:26" ht="19" x14ac:dyDescent="0.25">
      <c r="A43" s="5" t="s">
        <v>35</v>
      </c>
      <c r="B43" s="1">
        <v>44700000</v>
      </c>
      <c r="C43" s="1">
        <v>68000000</v>
      </c>
      <c r="D43" s="1">
        <v>162500000</v>
      </c>
      <c r="E43" s="1">
        <v>75800000</v>
      </c>
      <c r="F43" s="1">
        <v>72200000</v>
      </c>
      <c r="G43" s="1">
        <v>187900000</v>
      </c>
      <c r="H43" s="1">
        <v>86300000</v>
      </c>
      <c r="I43" s="1">
        <v>70500000</v>
      </c>
      <c r="J43" s="1">
        <v>29100000</v>
      </c>
      <c r="K43" s="1">
        <v>57800000</v>
      </c>
      <c r="L43" s="1">
        <v>223700000</v>
      </c>
      <c r="M43" s="1">
        <v>261000000</v>
      </c>
      <c r="N43" s="1">
        <v>182400000</v>
      </c>
      <c r="O43" s="1">
        <v>215500000</v>
      </c>
      <c r="P43" s="1">
        <v>184000000</v>
      </c>
      <c r="Q43" s="1">
        <v>186600000</v>
      </c>
      <c r="R43" s="1">
        <v>178500000</v>
      </c>
      <c r="S43" s="1">
        <v>70600000</v>
      </c>
      <c r="T43" s="1">
        <v>80000000</v>
      </c>
      <c r="U43" s="1">
        <v>85000000</v>
      </c>
      <c r="V43" s="1">
        <v>90300000</v>
      </c>
      <c r="W43" s="1">
        <v>99500000</v>
      </c>
      <c r="X43" s="1">
        <v>96200000</v>
      </c>
      <c r="Y43" s="1">
        <v>410000000</v>
      </c>
      <c r="Z43" s="1">
        <v>536500000</v>
      </c>
    </row>
    <row r="44" spans="1:26" ht="19" x14ac:dyDescent="0.25">
      <c r="A44" s="6" t="s">
        <v>36</v>
      </c>
      <c r="B44" s="10">
        <v>784000000</v>
      </c>
      <c r="C44" s="10">
        <v>332000000</v>
      </c>
      <c r="D44" s="10">
        <v>405800000</v>
      </c>
      <c r="E44" s="10">
        <v>324800000</v>
      </c>
      <c r="F44" s="10">
        <v>452300000</v>
      </c>
      <c r="G44" s="10">
        <v>556000000</v>
      </c>
      <c r="H44" s="10">
        <v>496500000</v>
      </c>
      <c r="I44" s="10">
        <v>482300000</v>
      </c>
      <c r="J44" s="10">
        <v>393400000</v>
      </c>
      <c r="K44" s="10">
        <v>413800000</v>
      </c>
      <c r="L44" s="10">
        <v>1325700000</v>
      </c>
      <c r="M44" s="10">
        <v>1264900000</v>
      </c>
      <c r="N44" s="10">
        <v>1246100000</v>
      </c>
      <c r="O44" s="10">
        <v>1265700000</v>
      </c>
      <c r="P44" s="10">
        <v>1231300000</v>
      </c>
      <c r="Q44" s="10">
        <v>1421900000</v>
      </c>
      <c r="R44" s="10">
        <v>1391000000</v>
      </c>
      <c r="S44" s="10">
        <v>1230300000</v>
      </c>
      <c r="T44" s="10">
        <v>1284500000</v>
      </c>
      <c r="U44" s="10">
        <v>1436800000</v>
      </c>
      <c r="V44" s="10">
        <v>1564400000</v>
      </c>
      <c r="W44" s="10">
        <v>1606000000</v>
      </c>
      <c r="X44" s="10">
        <v>1521800000</v>
      </c>
      <c r="Y44" s="10">
        <v>1710000000</v>
      </c>
      <c r="Z44" s="10">
        <v>2357100000</v>
      </c>
    </row>
    <row r="45" spans="1:26" ht="19" x14ac:dyDescent="0.25">
      <c r="A45" s="5" t="s">
        <v>37</v>
      </c>
      <c r="B45" s="1">
        <v>1096100000</v>
      </c>
      <c r="C45" s="1">
        <v>1605500000</v>
      </c>
      <c r="D45" s="1">
        <v>1667800000</v>
      </c>
      <c r="E45" s="1">
        <v>1774900000</v>
      </c>
      <c r="F45" s="1">
        <v>1910000000</v>
      </c>
      <c r="G45" s="1">
        <v>993100000</v>
      </c>
      <c r="H45" s="1">
        <v>2008800000</v>
      </c>
      <c r="I45" s="1">
        <v>2115300000</v>
      </c>
      <c r="J45" s="1">
        <v>2163800000</v>
      </c>
      <c r="K45" s="1">
        <v>2164300000</v>
      </c>
      <c r="L45" s="1">
        <v>6738200000</v>
      </c>
      <c r="M45" s="1">
        <v>6657700000</v>
      </c>
      <c r="N45" s="1">
        <v>6698500000</v>
      </c>
      <c r="O45" s="1">
        <v>6792300000</v>
      </c>
      <c r="P45" s="1">
        <v>6910300000</v>
      </c>
      <c r="Q45" s="1">
        <v>7036800000</v>
      </c>
      <c r="R45" s="1">
        <v>7165300000</v>
      </c>
      <c r="S45" s="1">
        <v>7552800000</v>
      </c>
      <c r="T45" s="1">
        <v>7588600000</v>
      </c>
      <c r="U45" s="1">
        <v>7777400000</v>
      </c>
      <c r="V45" s="1">
        <v>8020100000</v>
      </c>
      <c r="W45" s="1">
        <v>8627100000</v>
      </c>
      <c r="X45" s="1">
        <v>8945000000</v>
      </c>
      <c r="Y45" s="1">
        <v>9232000000</v>
      </c>
      <c r="Z45" s="1">
        <v>10744000000</v>
      </c>
    </row>
    <row r="46" spans="1:26" ht="19" x14ac:dyDescent="0.25">
      <c r="A46" s="5" t="s">
        <v>38</v>
      </c>
      <c r="B46" s="1" t="s">
        <v>92</v>
      </c>
      <c r="C46" s="1" t="s">
        <v>92</v>
      </c>
      <c r="D46" s="1" t="s">
        <v>92</v>
      </c>
      <c r="E46" s="1" t="s">
        <v>92</v>
      </c>
      <c r="F46" s="1" t="s">
        <v>92</v>
      </c>
      <c r="G46" s="1" t="s">
        <v>92</v>
      </c>
      <c r="H46" s="1" t="s">
        <v>92</v>
      </c>
      <c r="I46" s="1" t="s">
        <v>92</v>
      </c>
      <c r="J46" s="1">
        <v>1562900000</v>
      </c>
      <c r="K46" s="1">
        <v>1555700000</v>
      </c>
      <c r="L46" s="1">
        <v>10521500000</v>
      </c>
      <c r="M46" s="1">
        <v>10667100000</v>
      </c>
      <c r="N46" s="1">
        <v>10655300000</v>
      </c>
      <c r="O46" s="1">
        <v>10647000000</v>
      </c>
      <c r="P46" s="1">
        <v>10690000000</v>
      </c>
      <c r="Q46" s="1">
        <v>10724100000</v>
      </c>
      <c r="R46" s="1">
        <v>10830900000</v>
      </c>
      <c r="S46" s="1">
        <v>11145500000</v>
      </c>
      <c r="T46" s="1">
        <v>11163200000</v>
      </c>
      <c r="U46" s="1">
        <v>11315400000</v>
      </c>
      <c r="V46" s="1">
        <v>11400100000</v>
      </c>
      <c r="W46" s="1">
        <v>11633400000</v>
      </c>
      <c r="X46" s="1">
        <v>12046400000</v>
      </c>
      <c r="Y46" s="1">
        <v>12826000000</v>
      </c>
      <c r="Z46" s="1">
        <v>14451500000</v>
      </c>
    </row>
    <row r="47" spans="1:26" ht="19" x14ac:dyDescent="0.25">
      <c r="A47" s="5" t="s">
        <v>39</v>
      </c>
      <c r="B47" s="1">
        <v>932000000</v>
      </c>
      <c r="C47" s="1">
        <v>1297300000</v>
      </c>
      <c r="D47" s="1">
        <v>1435000000</v>
      </c>
      <c r="E47" s="1">
        <v>1551600000</v>
      </c>
      <c r="F47" s="1">
        <v>1569900000</v>
      </c>
      <c r="G47" s="1">
        <v>1583100000</v>
      </c>
      <c r="H47" s="1">
        <v>1592900000</v>
      </c>
      <c r="I47" s="1">
        <v>1590800000</v>
      </c>
      <c r="J47" s="1">
        <v>31000000</v>
      </c>
      <c r="K47" s="1">
        <v>26500000</v>
      </c>
      <c r="L47" s="1">
        <v>564100000</v>
      </c>
      <c r="M47" s="1">
        <v>500000000</v>
      </c>
      <c r="N47" s="1">
        <v>451300000</v>
      </c>
      <c r="O47" s="1">
        <v>409600000</v>
      </c>
      <c r="P47" s="1">
        <v>358700000</v>
      </c>
      <c r="Q47" s="1">
        <v>315800000</v>
      </c>
      <c r="R47" s="1">
        <v>298900000</v>
      </c>
      <c r="S47" s="1">
        <v>246400000</v>
      </c>
      <c r="T47" s="1">
        <v>182300000</v>
      </c>
      <c r="U47" s="1">
        <v>141100000</v>
      </c>
      <c r="V47" s="1">
        <v>106500000</v>
      </c>
      <c r="W47" s="1">
        <v>133900000</v>
      </c>
      <c r="X47" s="1">
        <v>173100000</v>
      </c>
      <c r="Y47" s="1">
        <v>259000000</v>
      </c>
      <c r="Z47" s="1">
        <v>347200000</v>
      </c>
    </row>
    <row r="48" spans="1:26" ht="19" x14ac:dyDescent="0.25">
      <c r="A48" s="5" t="s">
        <v>40</v>
      </c>
      <c r="B48" s="1">
        <v>932000000</v>
      </c>
      <c r="C48" s="1">
        <v>1297300000</v>
      </c>
      <c r="D48" s="1">
        <v>1435000000</v>
      </c>
      <c r="E48" s="1">
        <v>1551600000</v>
      </c>
      <c r="F48" s="1">
        <v>1569900000</v>
      </c>
      <c r="G48" s="1">
        <v>1583100000</v>
      </c>
      <c r="H48" s="1">
        <v>1592900000</v>
      </c>
      <c r="I48" s="1">
        <v>1590800000</v>
      </c>
      <c r="J48" s="1">
        <v>1593900000</v>
      </c>
      <c r="K48" s="1">
        <v>1582200000</v>
      </c>
      <c r="L48" s="1">
        <v>11085600000</v>
      </c>
      <c r="M48" s="1">
        <v>11167100000</v>
      </c>
      <c r="N48" s="1">
        <v>11106600000</v>
      </c>
      <c r="O48" s="1">
        <v>11056600000</v>
      </c>
      <c r="P48" s="1">
        <v>11048700000</v>
      </c>
      <c r="Q48" s="1">
        <v>11039900000</v>
      </c>
      <c r="R48" s="1">
        <v>11129800000</v>
      </c>
      <c r="S48" s="1">
        <v>11391900000</v>
      </c>
      <c r="T48" s="1">
        <v>11345500000</v>
      </c>
      <c r="U48" s="1">
        <v>11456500000</v>
      </c>
      <c r="V48" s="1">
        <v>11506600000</v>
      </c>
      <c r="W48" s="1">
        <v>11767300000</v>
      </c>
      <c r="X48" s="1">
        <v>12219500000</v>
      </c>
      <c r="Y48" s="1">
        <v>13085000000</v>
      </c>
      <c r="Z48" s="1">
        <v>14798700000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v>240500000</v>
      </c>
      <c r="N49" s="1">
        <v>172800000</v>
      </c>
      <c r="O49" s="1" t="s">
        <v>92</v>
      </c>
      <c r="P49" s="1" t="s">
        <v>92</v>
      </c>
      <c r="Q49" s="1" t="s">
        <v>92</v>
      </c>
      <c r="R49" s="1" t="s">
        <v>92</v>
      </c>
      <c r="S49" s="1" t="s">
        <v>92</v>
      </c>
      <c r="T49" s="1">
        <v>24800000</v>
      </c>
      <c r="U49" s="1">
        <v>26000000</v>
      </c>
      <c r="V49" s="1">
        <v>73000000</v>
      </c>
      <c r="W49" s="1">
        <v>87800000</v>
      </c>
      <c r="X49" s="1">
        <v>145400000</v>
      </c>
      <c r="Y49" s="1">
        <v>139000000</v>
      </c>
      <c r="Z49" s="1">
        <v>127600000</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1229000000</v>
      </c>
      <c r="Z50" s="1" t="s">
        <v>92</v>
      </c>
    </row>
    <row r="51" spans="1:26" ht="19" x14ac:dyDescent="0.25">
      <c r="A51" s="5" t="s">
        <v>43</v>
      </c>
      <c r="B51" s="1" t="s">
        <v>92</v>
      </c>
      <c r="C51" s="1">
        <v>53500000</v>
      </c>
      <c r="D51" s="1">
        <v>52900000</v>
      </c>
      <c r="E51" s="1">
        <v>205000000</v>
      </c>
      <c r="F51" s="1">
        <v>276900000</v>
      </c>
      <c r="G51" s="1">
        <v>1421900000</v>
      </c>
      <c r="H51" s="1">
        <v>366400000</v>
      </c>
      <c r="I51" s="1">
        <v>362100000</v>
      </c>
      <c r="J51" s="1">
        <v>278300000</v>
      </c>
      <c r="K51" s="1">
        <v>307500000</v>
      </c>
      <c r="L51" s="1">
        <v>771900000</v>
      </c>
      <c r="M51" s="1">
        <v>210100000</v>
      </c>
      <c r="N51" s="1">
        <v>237900000</v>
      </c>
      <c r="O51" s="1">
        <v>436900000</v>
      </c>
      <c r="P51" s="1">
        <v>426600000</v>
      </c>
      <c r="Q51" s="1">
        <v>450600000</v>
      </c>
      <c r="R51" s="1">
        <v>407900000</v>
      </c>
      <c r="S51" s="1">
        <v>402200000</v>
      </c>
      <c r="T51" s="1">
        <v>386200000</v>
      </c>
      <c r="U51" s="1">
        <v>450300000</v>
      </c>
      <c r="V51" s="1">
        <v>452900000</v>
      </c>
      <c r="W51" s="1">
        <v>595600000</v>
      </c>
      <c r="X51" s="1">
        <v>602300000</v>
      </c>
      <c r="Y51" s="1">
        <v>-440000000</v>
      </c>
      <c r="Z51" s="1">
        <v>1025500000</v>
      </c>
    </row>
    <row r="52" spans="1:26" ht="19" x14ac:dyDescent="0.25">
      <c r="A52" s="5" t="s">
        <v>44</v>
      </c>
      <c r="B52" s="1">
        <v>2028100000</v>
      </c>
      <c r="C52" s="1">
        <v>2956300000</v>
      </c>
      <c r="D52" s="1">
        <v>3155700000</v>
      </c>
      <c r="E52" s="1">
        <v>3531500000</v>
      </c>
      <c r="F52" s="1">
        <v>3756800000</v>
      </c>
      <c r="G52" s="1">
        <v>3998100000</v>
      </c>
      <c r="H52" s="1">
        <v>3968100000</v>
      </c>
      <c r="I52" s="1">
        <v>4068200000</v>
      </c>
      <c r="J52" s="1">
        <v>4036000000</v>
      </c>
      <c r="K52" s="1">
        <v>4054000000</v>
      </c>
      <c r="L52" s="1">
        <v>18595700000</v>
      </c>
      <c r="M52" s="1">
        <v>18275400000</v>
      </c>
      <c r="N52" s="1">
        <v>18215800000</v>
      </c>
      <c r="O52" s="1">
        <v>18285800000</v>
      </c>
      <c r="P52" s="1">
        <v>18385600000</v>
      </c>
      <c r="Q52" s="1">
        <v>18527300000</v>
      </c>
      <c r="R52" s="1">
        <v>18703000000</v>
      </c>
      <c r="S52" s="1">
        <v>19346900000</v>
      </c>
      <c r="T52" s="1">
        <v>19345100000</v>
      </c>
      <c r="U52" s="1">
        <v>19710200000</v>
      </c>
      <c r="V52" s="1">
        <v>20052600000</v>
      </c>
      <c r="W52" s="1">
        <v>21077800000</v>
      </c>
      <c r="X52" s="1">
        <v>21912200000</v>
      </c>
      <c r="Y52" s="1">
        <v>23245000000</v>
      </c>
      <c r="Z52" s="1">
        <v>26695800000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20" thickBot="1" x14ac:dyDescent="0.3">
      <c r="A54" s="7" t="s">
        <v>46</v>
      </c>
      <c r="B54" s="11">
        <v>2812100000</v>
      </c>
      <c r="C54" s="11">
        <v>3288300000</v>
      </c>
      <c r="D54" s="11">
        <v>3561500000</v>
      </c>
      <c r="E54" s="11">
        <v>3856300000</v>
      </c>
      <c r="F54" s="11">
        <v>4209100000</v>
      </c>
      <c r="G54" s="11">
        <v>4554100000</v>
      </c>
      <c r="H54" s="11">
        <v>4464600000</v>
      </c>
      <c r="I54" s="11">
        <v>4550500000</v>
      </c>
      <c r="J54" s="11">
        <v>4429400000</v>
      </c>
      <c r="K54" s="11">
        <v>4467800000</v>
      </c>
      <c r="L54" s="11">
        <v>19921400000</v>
      </c>
      <c r="M54" s="11">
        <v>19540300000</v>
      </c>
      <c r="N54" s="11">
        <v>19461900000</v>
      </c>
      <c r="O54" s="11">
        <v>19551500000</v>
      </c>
      <c r="P54" s="11">
        <v>19616900000</v>
      </c>
      <c r="Q54" s="11">
        <v>19949200000</v>
      </c>
      <c r="R54" s="11">
        <v>20094000000</v>
      </c>
      <c r="S54" s="11">
        <v>20577200000</v>
      </c>
      <c r="T54" s="11">
        <v>20629600000</v>
      </c>
      <c r="U54" s="11">
        <v>21147000000</v>
      </c>
      <c r="V54" s="11">
        <v>21617000000</v>
      </c>
      <c r="W54" s="11">
        <v>22683800000</v>
      </c>
      <c r="X54" s="11">
        <v>23434000000</v>
      </c>
      <c r="Y54" s="11">
        <v>24955000000</v>
      </c>
      <c r="Z54" s="11">
        <v>29052900000</v>
      </c>
    </row>
    <row r="55" spans="1:26" ht="20" thickTop="1" x14ac:dyDescent="0.25">
      <c r="A55" s="5" t="s">
        <v>47</v>
      </c>
      <c r="B55" s="1">
        <v>64700000</v>
      </c>
      <c r="C55" s="1">
        <v>76100000</v>
      </c>
      <c r="D55" s="1">
        <v>103400000</v>
      </c>
      <c r="E55" s="1">
        <v>90200000</v>
      </c>
      <c r="F55" s="1">
        <v>123500000</v>
      </c>
      <c r="G55" s="1">
        <v>129100000</v>
      </c>
      <c r="H55" s="1">
        <v>119600000</v>
      </c>
      <c r="I55" s="1">
        <v>176100000</v>
      </c>
      <c r="J55" s="1">
        <v>161500000</v>
      </c>
      <c r="K55" s="1">
        <v>160800000</v>
      </c>
      <c r="L55" s="1">
        <v>564000000</v>
      </c>
      <c r="M55" s="1">
        <v>592800000</v>
      </c>
      <c r="N55" s="1">
        <v>606500000</v>
      </c>
      <c r="O55" s="1">
        <v>563600000</v>
      </c>
      <c r="P55" s="1">
        <v>474500000</v>
      </c>
      <c r="Q55" s="1">
        <v>511400000</v>
      </c>
      <c r="R55" s="1">
        <v>527300000</v>
      </c>
      <c r="S55" s="1">
        <v>577400000</v>
      </c>
      <c r="T55" s="1">
        <v>553800000</v>
      </c>
      <c r="U55" s="1">
        <v>598100000</v>
      </c>
      <c r="V55" s="1">
        <v>761500000</v>
      </c>
      <c r="W55" s="1">
        <v>777900000</v>
      </c>
      <c r="X55" s="1">
        <v>779000000</v>
      </c>
      <c r="Y55" s="1">
        <v>910000000</v>
      </c>
      <c r="Z55" s="1">
        <v>1221800000</v>
      </c>
    </row>
    <row r="56" spans="1:26" ht="19" x14ac:dyDescent="0.25">
      <c r="A56" s="5" t="s">
        <v>48</v>
      </c>
      <c r="B56" s="1">
        <v>499900000</v>
      </c>
      <c r="C56" s="1">
        <v>57200000</v>
      </c>
      <c r="D56" s="1">
        <v>56500000</v>
      </c>
      <c r="E56" s="1">
        <v>33600000</v>
      </c>
      <c r="F56" s="1">
        <v>2800000</v>
      </c>
      <c r="G56" s="1">
        <v>231100000</v>
      </c>
      <c r="H56" s="1">
        <v>2400000</v>
      </c>
      <c r="I56" s="1">
        <v>3000000</v>
      </c>
      <c r="J56" s="1">
        <v>2600000</v>
      </c>
      <c r="K56" s="1">
        <v>2300000</v>
      </c>
      <c r="L56" s="1">
        <v>504000000</v>
      </c>
      <c r="M56" s="1">
        <v>543000000</v>
      </c>
      <c r="N56" s="1">
        <v>878500000</v>
      </c>
      <c r="O56" s="1">
        <v>34800000</v>
      </c>
      <c r="P56" s="1">
        <v>19400000</v>
      </c>
      <c r="Q56" s="1">
        <v>15700000</v>
      </c>
      <c r="R56" s="1">
        <v>10400000</v>
      </c>
      <c r="S56" s="1">
        <v>5500000</v>
      </c>
      <c r="T56" s="1">
        <v>5800000</v>
      </c>
      <c r="U56" s="1">
        <v>706700000</v>
      </c>
      <c r="V56" s="1">
        <v>690700000</v>
      </c>
      <c r="W56" s="1">
        <v>929900000</v>
      </c>
      <c r="X56" s="1">
        <v>201600000</v>
      </c>
      <c r="Y56" s="1">
        <v>16000000</v>
      </c>
      <c r="Z56" s="1">
        <v>456000000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132300000</v>
      </c>
      <c r="Y57" s="1">
        <v>-14000000</v>
      </c>
      <c r="Z57" s="1" t="s">
        <v>92</v>
      </c>
    </row>
    <row r="58" spans="1:26" ht="19" x14ac:dyDescent="0.25">
      <c r="A58" s="5" t="s">
        <v>50</v>
      </c>
      <c r="B58" s="1" t="s">
        <v>92</v>
      </c>
      <c r="C58" s="1" t="s">
        <v>92</v>
      </c>
      <c r="D58" s="1" t="s">
        <v>92</v>
      </c>
      <c r="E58" s="1" t="s">
        <v>92</v>
      </c>
      <c r="F58" s="1">
        <v>82900000</v>
      </c>
      <c r="G58" s="1">
        <v>88500000</v>
      </c>
      <c r="H58" s="1">
        <v>99700000</v>
      </c>
      <c r="I58" s="1">
        <v>99300000</v>
      </c>
      <c r="J58" s="1">
        <v>107000000</v>
      </c>
      <c r="K58" s="1">
        <v>121900000</v>
      </c>
      <c r="L58" s="1">
        <v>359900000</v>
      </c>
      <c r="M58" s="1">
        <v>331100000</v>
      </c>
      <c r="N58" s="1">
        <v>295100000</v>
      </c>
      <c r="O58" s="1">
        <v>290200000</v>
      </c>
      <c r="P58" s="1">
        <v>313200000</v>
      </c>
      <c r="Q58" s="1">
        <v>301800000</v>
      </c>
      <c r="R58" s="1">
        <v>306300000</v>
      </c>
      <c r="S58" s="1">
        <v>313900000</v>
      </c>
      <c r="T58" s="1">
        <v>312900000</v>
      </c>
      <c r="U58" s="1">
        <v>312100000</v>
      </c>
      <c r="V58" s="1">
        <v>338700000</v>
      </c>
      <c r="W58" s="1">
        <v>336000000</v>
      </c>
      <c r="X58" s="1">
        <v>345600000</v>
      </c>
      <c r="Y58" s="1">
        <v>381000000</v>
      </c>
      <c r="Z58" s="1">
        <v>443000000</v>
      </c>
    </row>
    <row r="59" spans="1:26" ht="19" x14ac:dyDescent="0.25">
      <c r="A59" s="5" t="s">
        <v>51</v>
      </c>
      <c r="B59" s="1">
        <v>219200000</v>
      </c>
      <c r="C59" s="1">
        <v>252000000</v>
      </c>
      <c r="D59" s="1">
        <v>221900000</v>
      </c>
      <c r="E59" s="1">
        <v>262600000</v>
      </c>
      <c r="F59" s="1">
        <v>183000000</v>
      </c>
      <c r="G59" s="1">
        <v>223300000</v>
      </c>
      <c r="H59" s="1">
        <v>224900000</v>
      </c>
      <c r="I59" s="1">
        <v>388600000</v>
      </c>
      <c r="J59" s="1">
        <v>331100000</v>
      </c>
      <c r="K59" s="1">
        <v>343700000</v>
      </c>
      <c r="L59" s="1">
        <v>1137900000</v>
      </c>
      <c r="M59" s="1">
        <v>1081800000</v>
      </c>
      <c r="N59" s="1">
        <v>896400000</v>
      </c>
      <c r="O59" s="1">
        <v>1008900000</v>
      </c>
      <c r="P59" s="1">
        <v>887900000</v>
      </c>
      <c r="Q59" s="1">
        <v>888200000</v>
      </c>
      <c r="R59" s="1">
        <v>982000000</v>
      </c>
      <c r="S59" s="1">
        <v>938000000</v>
      </c>
      <c r="T59" s="1">
        <v>939500000</v>
      </c>
      <c r="U59" s="1">
        <v>1017900000</v>
      </c>
      <c r="V59" s="1">
        <v>927700000</v>
      </c>
      <c r="W59" s="1">
        <v>1020800000</v>
      </c>
      <c r="X59" s="1">
        <v>823500000</v>
      </c>
      <c r="Y59" s="1">
        <v>1122000000</v>
      </c>
      <c r="Z59" s="1">
        <v>1269900000</v>
      </c>
    </row>
    <row r="60" spans="1:26" ht="19" x14ac:dyDescent="0.25">
      <c r="A60" s="6" t="s">
        <v>52</v>
      </c>
      <c r="B60" s="10">
        <v>783800000</v>
      </c>
      <c r="C60" s="10">
        <v>385300000</v>
      </c>
      <c r="D60" s="10">
        <v>381800000</v>
      </c>
      <c r="E60" s="10">
        <v>386400000</v>
      </c>
      <c r="F60" s="10">
        <v>392200000</v>
      </c>
      <c r="G60" s="10">
        <v>672000000</v>
      </c>
      <c r="H60" s="10">
        <v>446600000</v>
      </c>
      <c r="I60" s="10">
        <v>667000000</v>
      </c>
      <c r="J60" s="10">
        <v>602200000</v>
      </c>
      <c r="K60" s="10">
        <v>628700000</v>
      </c>
      <c r="L60" s="10">
        <v>2565800000</v>
      </c>
      <c r="M60" s="10">
        <v>2548700000</v>
      </c>
      <c r="N60" s="10">
        <v>2676500000</v>
      </c>
      <c r="O60" s="10">
        <v>1897500000</v>
      </c>
      <c r="P60" s="10">
        <v>1695000000</v>
      </c>
      <c r="Q60" s="10">
        <v>1717100000</v>
      </c>
      <c r="R60" s="10">
        <v>1826000000</v>
      </c>
      <c r="S60" s="10">
        <v>1834800000</v>
      </c>
      <c r="T60" s="10">
        <v>1812000000</v>
      </c>
      <c r="U60" s="10">
        <v>2634800000</v>
      </c>
      <c r="V60" s="10">
        <v>2718600000</v>
      </c>
      <c r="W60" s="10">
        <v>3064600000</v>
      </c>
      <c r="X60" s="10">
        <v>2282000000</v>
      </c>
      <c r="Y60" s="10">
        <v>2415000000</v>
      </c>
      <c r="Z60" s="10">
        <v>3390700000</v>
      </c>
    </row>
    <row r="61" spans="1:26" ht="19" x14ac:dyDescent="0.25">
      <c r="A61" s="5" t="s">
        <v>53</v>
      </c>
      <c r="B61" s="1">
        <v>557200000</v>
      </c>
      <c r="C61" s="1">
        <v>1152100000</v>
      </c>
      <c r="D61" s="1">
        <v>1200200000</v>
      </c>
      <c r="E61" s="1">
        <v>1334100000</v>
      </c>
      <c r="F61" s="1">
        <v>1439300000</v>
      </c>
      <c r="G61" s="1">
        <v>1289200000</v>
      </c>
      <c r="H61" s="1">
        <v>1351900000</v>
      </c>
      <c r="I61" s="1">
        <v>1472100000</v>
      </c>
      <c r="J61" s="1">
        <v>1544600000</v>
      </c>
      <c r="K61" s="1">
        <v>1565500000</v>
      </c>
      <c r="L61" s="1">
        <v>7198500000</v>
      </c>
      <c r="M61" s="1">
        <v>6419600000</v>
      </c>
      <c r="N61" s="1">
        <v>5865100000</v>
      </c>
      <c r="O61" s="1">
        <v>6887000000</v>
      </c>
      <c r="P61" s="1">
        <v>7051100000</v>
      </c>
      <c r="Q61" s="1">
        <v>7002400000</v>
      </c>
      <c r="R61" s="1">
        <v>7050800000</v>
      </c>
      <c r="S61" s="1">
        <v>7568700000</v>
      </c>
      <c r="T61" s="1">
        <v>7653100000</v>
      </c>
      <c r="U61" s="1">
        <v>7480700000</v>
      </c>
      <c r="V61" s="1">
        <v>7646800000</v>
      </c>
      <c r="W61" s="1">
        <v>7758600000</v>
      </c>
      <c r="X61" s="1">
        <v>8972700000</v>
      </c>
      <c r="Y61" s="1">
        <v>9546000000</v>
      </c>
      <c r="Z61" s="1">
        <v>11329500000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v>15700000</v>
      </c>
      <c r="N62" s="1" t="s">
        <v>92</v>
      </c>
      <c r="O62" s="1">
        <v>31400000</v>
      </c>
      <c r="P62" s="1" t="s">
        <v>92</v>
      </c>
      <c r="Q62" s="1" t="s">
        <v>92</v>
      </c>
      <c r="R62" s="1" t="s">
        <v>92</v>
      </c>
      <c r="S62" s="1" t="s">
        <v>92</v>
      </c>
      <c r="T62" s="1" t="s">
        <v>92</v>
      </c>
      <c r="U62" s="1" t="s">
        <v>92</v>
      </c>
      <c r="V62" s="1" t="s">
        <v>92</v>
      </c>
      <c r="W62" s="1" t="s">
        <v>92</v>
      </c>
      <c r="X62" s="1" t="s">
        <v>92</v>
      </c>
      <c r="Y62" s="1">
        <v>1229000000</v>
      </c>
      <c r="Z62" s="1" t="s">
        <v>92</v>
      </c>
    </row>
    <row r="63" spans="1:26" ht="19" x14ac:dyDescent="0.25">
      <c r="A63" s="5" t="s">
        <v>54</v>
      </c>
      <c r="B63" s="1">
        <v>71400000</v>
      </c>
      <c r="C63" s="1">
        <v>94400000</v>
      </c>
      <c r="D63" s="1">
        <v>126600000</v>
      </c>
      <c r="E63" s="1">
        <v>118700000</v>
      </c>
      <c r="F63" s="1">
        <v>195000000</v>
      </c>
      <c r="G63" s="1">
        <v>353500000</v>
      </c>
      <c r="H63" s="1">
        <v>406500000</v>
      </c>
      <c r="I63" s="1">
        <v>390000000</v>
      </c>
      <c r="J63" s="1">
        <v>419700000</v>
      </c>
      <c r="K63" s="1">
        <v>489400000</v>
      </c>
      <c r="L63" s="1">
        <v>1239900000</v>
      </c>
      <c r="M63" s="1">
        <v>1040500000</v>
      </c>
      <c r="N63" s="1">
        <v>1044800000</v>
      </c>
      <c r="O63" s="1">
        <v>1161100000</v>
      </c>
      <c r="P63" s="1">
        <v>1232700000</v>
      </c>
      <c r="Q63" s="1">
        <v>1185400000</v>
      </c>
      <c r="R63" s="1">
        <v>1149000000</v>
      </c>
      <c r="S63" s="1">
        <v>1131800000</v>
      </c>
      <c r="T63" s="1">
        <v>1210200000</v>
      </c>
      <c r="U63" s="1">
        <v>796400000</v>
      </c>
      <c r="V63" s="1">
        <v>1028300000</v>
      </c>
      <c r="W63" s="1">
        <v>1180600000</v>
      </c>
      <c r="X63" s="1">
        <v>1238800000</v>
      </c>
      <c r="Y63" s="1">
        <v>1229000000</v>
      </c>
      <c r="Z63" s="1">
        <v>1528800000</v>
      </c>
    </row>
    <row r="64" spans="1:26" ht="19" x14ac:dyDescent="0.25">
      <c r="A64" s="5" t="s">
        <v>55</v>
      </c>
      <c r="B64" s="1">
        <v>100600000</v>
      </c>
      <c r="C64" s="1">
        <v>153800000</v>
      </c>
      <c r="D64" s="1">
        <v>178000000</v>
      </c>
      <c r="E64" s="1">
        <v>261200000</v>
      </c>
      <c r="F64" s="1">
        <v>301500000</v>
      </c>
      <c r="G64" s="1">
        <v>334900000</v>
      </c>
      <c r="H64" s="1">
        <v>387100000</v>
      </c>
      <c r="I64" s="1">
        <v>415600000</v>
      </c>
      <c r="J64" s="1">
        <v>440800000</v>
      </c>
      <c r="K64" s="1">
        <v>480400000</v>
      </c>
      <c r="L64" s="1">
        <v>1634700000</v>
      </c>
      <c r="M64" s="1">
        <v>1948700000</v>
      </c>
      <c r="N64" s="1">
        <v>2026600000</v>
      </c>
      <c r="O64" s="1">
        <v>1891100000</v>
      </c>
      <c r="P64" s="1">
        <v>1932400000</v>
      </c>
      <c r="Q64" s="1">
        <v>2138200000</v>
      </c>
      <c r="R64" s="1">
        <v>2320400000</v>
      </c>
      <c r="S64" s="1">
        <v>2265300000</v>
      </c>
      <c r="T64" s="1">
        <v>2260600000</v>
      </c>
      <c r="U64" s="1">
        <v>2274000000</v>
      </c>
      <c r="V64" s="1">
        <v>2293800000</v>
      </c>
      <c r="W64" s="1">
        <v>2559100000</v>
      </c>
      <c r="X64" s="1">
        <v>2451700000</v>
      </c>
      <c r="Y64" s="1">
        <v>1557000000</v>
      </c>
      <c r="Z64" s="1">
        <v>3117900000</v>
      </c>
    </row>
    <row r="65" spans="1:26" ht="19" x14ac:dyDescent="0.25">
      <c r="A65" s="5" t="s">
        <v>56</v>
      </c>
      <c r="B65" s="1">
        <v>729200000</v>
      </c>
      <c r="C65" s="1">
        <v>1400300000</v>
      </c>
      <c r="D65" s="1">
        <v>1504800000</v>
      </c>
      <c r="E65" s="1">
        <v>1714000000</v>
      </c>
      <c r="F65" s="1">
        <v>1935800000</v>
      </c>
      <c r="G65" s="1">
        <v>1977600000</v>
      </c>
      <c r="H65" s="1">
        <v>2145500000</v>
      </c>
      <c r="I65" s="1">
        <v>2277700000</v>
      </c>
      <c r="J65" s="1">
        <v>2405100000</v>
      </c>
      <c r="K65" s="1">
        <v>2535300000</v>
      </c>
      <c r="L65" s="1">
        <v>10073100000</v>
      </c>
      <c r="M65" s="1">
        <v>9424500000</v>
      </c>
      <c r="N65" s="1">
        <v>8936500000</v>
      </c>
      <c r="O65" s="1">
        <v>9970600000</v>
      </c>
      <c r="P65" s="1">
        <v>10216200000</v>
      </c>
      <c r="Q65" s="1">
        <v>10326000000</v>
      </c>
      <c r="R65" s="1">
        <v>10520200000</v>
      </c>
      <c r="S65" s="1">
        <v>10965800000</v>
      </c>
      <c r="T65" s="1">
        <v>11123900000</v>
      </c>
      <c r="U65" s="1">
        <v>10551100000</v>
      </c>
      <c r="V65" s="1">
        <v>10968900000</v>
      </c>
      <c r="W65" s="1">
        <v>11498300000</v>
      </c>
      <c r="X65" s="1">
        <v>12663200000</v>
      </c>
      <c r="Y65" s="1">
        <v>13561000000</v>
      </c>
      <c r="Z65" s="1">
        <v>15976200000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v>1513000000</v>
      </c>
      <c r="C67" s="10">
        <v>1785600000</v>
      </c>
      <c r="D67" s="10">
        <v>1886600000</v>
      </c>
      <c r="E67" s="10">
        <v>2100400000</v>
      </c>
      <c r="F67" s="10">
        <v>2328000000</v>
      </c>
      <c r="G67" s="10">
        <v>2649600000</v>
      </c>
      <c r="H67" s="10">
        <v>2592100000</v>
      </c>
      <c r="I67" s="10">
        <v>2944700000</v>
      </c>
      <c r="J67" s="10">
        <v>3007300000</v>
      </c>
      <c r="K67" s="10">
        <v>3164000000</v>
      </c>
      <c r="L67" s="10">
        <v>12638900000</v>
      </c>
      <c r="M67" s="10">
        <v>11973200000</v>
      </c>
      <c r="N67" s="10">
        <v>11613000000</v>
      </c>
      <c r="O67" s="10">
        <v>11868100000</v>
      </c>
      <c r="P67" s="10">
        <v>11911200000</v>
      </c>
      <c r="Q67" s="10">
        <v>12043100000</v>
      </c>
      <c r="R67" s="10">
        <v>12346200000</v>
      </c>
      <c r="S67" s="10">
        <v>12800600000</v>
      </c>
      <c r="T67" s="10">
        <v>12935900000</v>
      </c>
      <c r="U67" s="10">
        <v>13185900000</v>
      </c>
      <c r="V67" s="10">
        <v>13687500000</v>
      </c>
      <c r="W67" s="10">
        <v>14562900000</v>
      </c>
      <c r="X67" s="10">
        <v>14945200000</v>
      </c>
      <c r="Y67" s="10">
        <v>15976000000</v>
      </c>
      <c r="Z67" s="10">
        <v>19366900000</v>
      </c>
    </row>
    <row r="68" spans="1:26" ht="19" x14ac:dyDescent="0.25">
      <c r="A68" s="5" t="s">
        <v>59</v>
      </c>
      <c r="B68" s="1" t="s">
        <v>92</v>
      </c>
      <c r="C68" s="1">
        <v>1800000</v>
      </c>
      <c r="D68" s="1">
        <v>1800000</v>
      </c>
      <c r="E68" s="1">
        <v>1800000</v>
      </c>
      <c r="F68" s="1">
        <v>1800000</v>
      </c>
      <c r="G68" s="1">
        <v>1800000</v>
      </c>
      <c r="H68" s="1">
        <v>1900000</v>
      </c>
      <c r="I68" s="1">
        <v>1900000</v>
      </c>
      <c r="J68" s="1">
        <v>1900000</v>
      </c>
      <c r="K68" s="1">
        <v>2000000</v>
      </c>
      <c r="L68" s="1">
        <v>3900000</v>
      </c>
      <c r="M68" s="1">
        <v>4000000</v>
      </c>
      <c r="N68" s="1">
        <v>4000000</v>
      </c>
      <c r="O68" s="1">
        <v>4000000</v>
      </c>
      <c r="P68" s="1">
        <v>4100000</v>
      </c>
      <c r="Q68" s="1">
        <v>4100000</v>
      </c>
      <c r="R68" s="1">
        <v>4100000</v>
      </c>
      <c r="S68" s="1">
        <v>3500000</v>
      </c>
      <c r="T68" s="1">
        <v>3500000</v>
      </c>
      <c r="U68" s="1">
        <v>3500000</v>
      </c>
      <c r="V68" s="1">
        <v>3500000</v>
      </c>
      <c r="W68" s="1">
        <v>3500000</v>
      </c>
      <c r="X68" s="1">
        <v>3200000</v>
      </c>
      <c r="Y68" s="1">
        <v>3000000</v>
      </c>
      <c r="Z68" s="1">
        <v>3200000</v>
      </c>
    </row>
    <row r="69" spans="1:26" ht="19" x14ac:dyDescent="0.25">
      <c r="A69" s="5" t="s">
        <v>60</v>
      </c>
      <c r="B69" s="1">
        <v>93800000</v>
      </c>
      <c r="C69" s="1">
        <v>294600000</v>
      </c>
      <c r="D69" s="1">
        <v>515600000</v>
      </c>
      <c r="E69" s="1">
        <v>641100000</v>
      </c>
      <c r="F69" s="1">
        <v>880700000</v>
      </c>
      <c r="G69" s="1">
        <v>1039300000</v>
      </c>
      <c r="H69" s="1">
        <v>1222600000</v>
      </c>
      <c r="I69" s="1">
        <v>1402800000</v>
      </c>
      <c r="J69" s="1">
        <v>1602600000</v>
      </c>
      <c r="K69" s="1">
        <v>1572300000</v>
      </c>
      <c r="L69" s="1">
        <v>1477200000</v>
      </c>
      <c r="M69" s="1">
        <v>1683100000</v>
      </c>
      <c r="N69" s="1">
        <v>1890300000</v>
      </c>
      <c r="O69" s="1">
        <v>2164700000</v>
      </c>
      <c r="P69" s="1">
        <v>2403200000</v>
      </c>
      <c r="Q69" s="1">
        <v>2632700000</v>
      </c>
      <c r="R69" s="1">
        <v>2795000000</v>
      </c>
      <c r="S69" s="1">
        <v>3138300000</v>
      </c>
      <c r="T69" s="1">
        <v>3324000000</v>
      </c>
      <c r="U69" s="1">
        <v>4152500000</v>
      </c>
      <c r="V69" s="1">
        <v>4750500000</v>
      </c>
      <c r="W69" s="1">
        <v>5317300000</v>
      </c>
      <c r="X69" s="1">
        <v>5751800000</v>
      </c>
      <c r="Y69" s="1">
        <v>6475000000</v>
      </c>
      <c r="Z69" s="1">
        <v>7356300000</v>
      </c>
    </row>
    <row r="70" spans="1:26" ht="19" x14ac:dyDescent="0.25">
      <c r="A70" s="5" t="s">
        <v>61</v>
      </c>
      <c r="B70" s="1">
        <v>-473000000</v>
      </c>
      <c r="C70" s="1">
        <v>-568800000</v>
      </c>
      <c r="D70" s="1">
        <v>-647000000</v>
      </c>
      <c r="E70" s="1">
        <v>-779400000</v>
      </c>
      <c r="F70" s="1">
        <v>-929100000</v>
      </c>
      <c r="G70" s="1">
        <v>-304100000</v>
      </c>
      <c r="H70" s="1">
        <v>-1580000000</v>
      </c>
      <c r="I70" s="1">
        <v>2000000</v>
      </c>
      <c r="J70" s="1">
        <v>1000000</v>
      </c>
      <c r="K70" s="1">
        <v>9000000</v>
      </c>
      <c r="L70" s="1">
        <v>-3000000</v>
      </c>
      <c r="M70" s="1">
        <v>19000000</v>
      </c>
      <c r="N70" s="1">
        <v>22000000</v>
      </c>
      <c r="O70" s="1">
        <v>-22000000</v>
      </c>
      <c r="P70" s="1">
        <v>-6000000</v>
      </c>
      <c r="Q70" s="1">
        <v>3000000</v>
      </c>
      <c r="R70" s="1">
        <v>-29000000</v>
      </c>
      <c r="S70" s="1">
        <v>-31000000</v>
      </c>
      <c r="T70" s="1">
        <v>14000000</v>
      </c>
      <c r="U70" s="1">
        <v>23000000</v>
      </c>
      <c r="V70" s="1">
        <v>31000000</v>
      </c>
      <c r="W70" s="1">
        <v>2000000</v>
      </c>
      <c r="X70" s="1">
        <v>-12400000</v>
      </c>
      <c r="Y70" s="1">
        <v>-14000000</v>
      </c>
      <c r="Z70" s="1">
        <v>-12100000</v>
      </c>
    </row>
    <row r="71" spans="1:26" ht="19" x14ac:dyDescent="0.25">
      <c r="A71" s="5" t="s">
        <v>62</v>
      </c>
      <c r="B71" s="1">
        <v>1678300000</v>
      </c>
      <c r="C71" s="1">
        <v>1775100000</v>
      </c>
      <c r="D71" s="1">
        <v>1804500000</v>
      </c>
      <c r="E71" s="1">
        <v>1892400000</v>
      </c>
      <c r="F71" s="1">
        <v>1927700000</v>
      </c>
      <c r="G71" s="1">
        <v>1167500000</v>
      </c>
      <c r="H71" s="1">
        <v>2228000000</v>
      </c>
      <c r="I71" s="1">
        <v>199100000</v>
      </c>
      <c r="J71" s="1">
        <v>-183400000</v>
      </c>
      <c r="K71" s="1">
        <v>-279500000</v>
      </c>
      <c r="L71" s="1">
        <v>5803300000</v>
      </c>
      <c r="M71" s="1">
        <v>5858400000</v>
      </c>
      <c r="N71" s="1">
        <v>5930200000</v>
      </c>
      <c r="O71" s="1">
        <v>5534600000</v>
      </c>
      <c r="P71" s="1">
        <v>5302000000</v>
      </c>
      <c r="Q71" s="1">
        <v>5263700000</v>
      </c>
      <c r="R71" s="1">
        <v>4975200000</v>
      </c>
      <c r="S71" s="1">
        <v>4663300000</v>
      </c>
      <c r="T71" s="1">
        <v>4349800000</v>
      </c>
      <c r="U71" s="1">
        <v>3779800000</v>
      </c>
      <c r="V71" s="1">
        <v>3142100000</v>
      </c>
      <c r="W71" s="1">
        <v>2795400000</v>
      </c>
      <c r="X71" s="1">
        <v>2741300000</v>
      </c>
      <c r="Y71" s="1">
        <v>2515000000</v>
      </c>
      <c r="Z71" s="1">
        <v>2338600000</v>
      </c>
    </row>
    <row r="72" spans="1:26" ht="19" x14ac:dyDescent="0.25">
      <c r="A72" s="6" t="s">
        <v>63</v>
      </c>
      <c r="B72" s="10">
        <v>1299100000</v>
      </c>
      <c r="C72" s="10">
        <v>1502700000</v>
      </c>
      <c r="D72" s="10">
        <v>1674900000</v>
      </c>
      <c r="E72" s="10">
        <v>1755900000</v>
      </c>
      <c r="F72" s="10">
        <v>1881100000</v>
      </c>
      <c r="G72" s="10">
        <v>1904500000</v>
      </c>
      <c r="H72" s="10">
        <v>1872500000</v>
      </c>
      <c r="I72" s="10">
        <v>1605800000</v>
      </c>
      <c r="J72" s="10">
        <v>1422100000</v>
      </c>
      <c r="K72" s="10">
        <v>1303800000</v>
      </c>
      <c r="L72" s="10">
        <v>7281400000</v>
      </c>
      <c r="M72" s="10">
        <v>7564500000</v>
      </c>
      <c r="N72" s="10">
        <v>7846500000</v>
      </c>
      <c r="O72" s="10">
        <v>7681300000</v>
      </c>
      <c r="P72" s="10">
        <v>7703300000</v>
      </c>
      <c r="Q72" s="10">
        <v>7903500000</v>
      </c>
      <c r="R72" s="10">
        <v>7745300000</v>
      </c>
      <c r="S72" s="10">
        <v>7774100000</v>
      </c>
      <c r="T72" s="10">
        <v>7691300000</v>
      </c>
      <c r="U72" s="10">
        <v>7958800000</v>
      </c>
      <c r="V72" s="10">
        <v>7927100000</v>
      </c>
      <c r="W72" s="10">
        <v>8118200000</v>
      </c>
      <c r="X72" s="10">
        <v>8483900000</v>
      </c>
      <c r="Y72" s="10">
        <v>8979000000</v>
      </c>
      <c r="Z72" s="10">
        <v>9686000000</v>
      </c>
    </row>
    <row r="73" spans="1:26" ht="20" thickBot="1" x14ac:dyDescent="0.3">
      <c r="A73" s="7" t="s">
        <v>64</v>
      </c>
      <c r="B73" s="11">
        <v>2812100000</v>
      </c>
      <c r="C73" s="11">
        <v>3288300000</v>
      </c>
      <c r="D73" s="11">
        <v>3561500000</v>
      </c>
      <c r="E73" s="11">
        <v>3856300000</v>
      </c>
      <c r="F73" s="11">
        <v>4209100000</v>
      </c>
      <c r="G73" s="11">
        <v>4554100000</v>
      </c>
      <c r="H73" s="11">
        <v>4464600000</v>
      </c>
      <c r="I73" s="11">
        <v>4550500000</v>
      </c>
      <c r="J73" s="11">
        <v>4429400000</v>
      </c>
      <c r="K73" s="11">
        <v>4467800000</v>
      </c>
      <c r="L73" s="11">
        <v>19920300000</v>
      </c>
      <c r="M73" s="11">
        <v>19537700000</v>
      </c>
      <c r="N73" s="11">
        <v>19459500000</v>
      </c>
      <c r="O73" s="11">
        <v>19549400000</v>
      </c>
      <c r="P73" s="11">
        <v>19614500000</v>
      </c>
      <c r="Q73" s="11">
        <v>19946600000</v>
      </c>
      <c r="R73" s="11">
        <v>20091500000</v>
      </c>
      <c r="S73" s="11">
        <v>20574700000</v>
      </c>
      <c r="T73" s="11">
        <v>20627200000</v>
      </c>
      <c r="U73" s="11">
        <v>21144700000</v>
      </c>
      <c r="V73" s="11">
        <v>21614600000</v>
      </c>
      <c r="W73" s="11">
        <v>22681100000</v>
      </c>
      <c r="X73" s="11">
        <v>23429100000</v>
      </c>
      <c r="Y73" s="11">
        <v>24955000000</v>
      </c>
      <c r="Z73" s="11">
        <v>29052900000</v>
      </c>
    </row>
    <row r="74" spans="1:2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153700000</v>
      </c>
      <c r="C76" s="1">
        <v>200800000</v>
      </c>
      <c r="D76" s="1">
        <v>221000000</v>
      </c>
      <c r="E76" s="1">
        <v>125500000</v>
      </c>
      <c r="F76" s="1">
        <v>239600000</v>
      </c>
      <c r="G76" s="1">
        <v>177600000</v>
      </c>
      <c r="H76" s="1">
        <v>237900000</v>
      </c>
      <c r="I76" s="1">
        <v>253700000</v>
      </c>
      <c r="J76" s="1">
        <v>279600000</v>
      </c>
      <c r="K76" s="1">
        <v>290200000</v>
      </c>
      <c r="L76" s="1">
        <v>73800000</v>
      </c>
      <c r="M76" s="1">
        <v>495000000</v>
      </c>
      <c r="N76" s="1">
        <v>506500000</v>
      </c>
      <c r="O76" s="1">
        <v>589200000</v>
      </c>
      <c r="P76" s="1">
        <v>571800000</v>
      </c>
      <c r="Q76" s="1">
        <v>588900000</v>
      </c>
      <c r="R76" s="1">
        <v>547600000</v>
      </c>
      <c r="S76" s="1">
        <v>749900000</v>
      </c>
      <c r="T76" s="1">
        <v>612600000</v>
      </c>
      <c r="U76" s="1">
        <v>1278400000</v>
      </c>
      <c r="V76" s="1">
        <v>1036900000</v>
      </c>
      <c r="W76" s="1">
        <v>1073300000</v>
      </c>
      <c r="X76" s="1">
        <v>967200000</v>
      </c>
      <c r="Y76" s="1">
        <v>1292000000</v>
      </c>
      <c r="Z76" s="1">
        <v>1487600000</v>
      </c>
    </row>
    <row r="77" spans="1:26" ht="19" x14ac:dyDescent="0.25">
      <c r="A77" s="5" t="s">
        <v>13</v>
      </c>
      <c r="B77" s="1">
        <v>106300000</v>
      </c>
      <c r="C77" s="1">
        <v>163200000</v>
      </c>
      <c r="D77" s="1">
        <v>197400000</v>
      </c>
      <c r="E77" s="1">
        <v>153900000</v>
      </c>
      <c r="F77" s="1">
        <v>199600000</v>
      </c>
      <c r="G77" s="1">
        <v>239100000</v>
      </c>
      <c r="H77" s="1">
        <v>259400000</v>
      </c>
      <c r="I77" s="1">
        <v>278800000</v>
      </c>
      <c r="J77" s="1">
        <v>296000000</v>
      </c>
      <c r="K77" s="1">
        <v>305500000</v>
      </c>
      <c r="L77" s="1">
        <v>354100000</v>
      </c>
      <c r="M77" s="1">
        <v>869700000</v>
      </c>
      <c r="N77" s="1">
        <v>833700000</v>
      </c>
      <c r="O77" s="1">
        <v>843600000</v>
      </c>
      <c r="P77" s="1" t="s">
        <v>92</v>
      </c>
      <c r="Q77" s="1" t="s">
        <v>92</v>
      </c>
      <c r="R77" s="1" t="s">
        <v>92</v>
      </c>
      <c r="S77" s="1" t="s">
        <v>92</v>
      </c>
      <c r="T77" s="1" t="s">
        <v>92</v>
      </c>
      <c r="U77" s="1" t="s">
        <v>92</v>
      </c>
      <c r="V77" s="1" t="s">
        <v>92</v>
      </c>
      <c r="W77" s="1" t="s">
        <v>92</v>
      </c>
      <c r="X77" s="1">
        <v>1158800000</v>
      </c>
      <c r="Y77" s="1">
        <v>1268000000</v>
      </c>
      <c r="Z77" s="1">
        <v>1441200000</v>
      </c>
    </row>
    <row r="78" spans="1:26" ht="19" x14ac:dyDescent="0.25">
      <c r="A78" s="5" t="s">
        <v>67</v>
      </c>
      <c r="B78" s="1">
        <v>19200000</v>
      </c>
      <c r="C78" s="1">
        <v>41900000</v>
      </c>
      <c r="D78" s="1">
        <v>29800000</v>
      </c>
      <c r="E78" s="1">
        <v>-10700000</v>
      </c>
      <c r="F78" s="1">
        <v>73100000</v>
      </c>
      <c r="G78" s="1">
        <v>178900000</v>
      </c>
      <c r="H78" s="1">
        <v>57600000</v>
      </c>
      <c r="I78" s="1">
        <v>27500000</v>
      </c>
      <c r="J78" s="1">
        <v>29900000</v>
      </c>
      <c r="K78" s="1">
        <v>27800000</v>
      </c>
      <c r="L78" s="1">
        <v>-30400000</v>
      </c>
      <c r="M78" s="1">
        <v>-24600000</v>
      </c>
      <c r="N78" s="1">
        <v>61300000</v>
      </c>
      <c r="O78" s="1">
        <v>334800000</v>
      </c>
      <c r="P78" s="1">
        <v>83900000</v>
      </c>
      <c r="Q78" s="1">
        <v>-38500000</v>
      </c>
      <c r="R78" s="1">
        <v>-9000000</v>
      </c>
      <c r="S78" s="1">
        <v>116700000</v>
      </c>
      <c r="T78" s="1">
        <v>47200000</v>
      </c>
      <c r="U78" s="1">
        <v>-379000000</v>
      </c>
      <c r="V78" s="1">
        <v>152100000</v>
      </c>
      <c r="W78" s="1">
        <v>166100000</v>
      </c>
      <c r="X78" s="1">
        <v>60800000</v>
      </c>
      <c r="Y78" s="1">
        <v>-15000000</v>
      </c>
      <c r="Z78" s="1">
        <v>181100000</v>
      </c>
    </row>
    <row r="79" spans="1:26" ht="19" x14ac:dyDescent="0.25">
      <c r="A79" s="5" t="s">
        <v>68</v>
      </c>
      <c r="B79" s="1" t="s">
        <v>92</v>
      </c>
      <c r="C79" s="1" t="s">
        <v>92</v>
      </c>
      <c r="D79" s="1" t="s">
        <v>92</v>
      </c>
      <c r="E79" s="1" t="s">
        <v>92</v>
      </c>
      <c r="F79" s="1" t="s">
        <v>92</v>
      </c>
      <c r="G79" s="1" t="s">
        <v>92</v>
      </c>
      <c r="H79" s="1" t="s">
        <v>92</v>
      </c>
      <c r="I79" s="1" t="s">
        <v>92</v>
      </c>
      <c r="J79" s="1" t="s">
        <v>92</v>
      </c>
      <c r="K79" s="1" t="s">
        <v>92</v>
      </c>
      <c r="L79" s="1" t="s">
        <v>92</v>
      </c>
      <c r="M79" s="1">
        <v>15000000</v>
      </c>
      <c r="N79" s="1">
        <v>24500000</v>
      </c>
      <c r="O79" s="1">
        <v>20600000</v>
      </c>
      <c r="P79" s="1">
        <v>21200000</v>
      </c>
      <c r="Q79" s="1">
        <v>19200000</v>
      </c>
      <c r="R79" s="1">
        <v>17400000</v>
      </c>
      <c r="S79" s="1">
        <v>18900000</v>
      </c>
      <c r="T79" s="1">
        <v>23200000</v>
      </c>
      <c r="U79" s="1">
        <v>34600000</v>
      </c>
      <c r="V79" s="1">
        <v>39000000</v>
      </c>
      <c r="W79" s="1">
        <v>39500000</v>
      </c>
      <c r="X79" s="1">
        <v>37300000</v>
      </c>
      <c r="Y79" s="1">
        <v>57000000</v>
      </c>
      <c r="Z79" s="1">
        <v>38800000</v>
      </c>
    </row>
    <row r="80" spans="1:26" ht="19" x14ac:dyDescent="0.25">
      <c r="A80" s="14" t="s">
        <v>104</v>
      </c>
      <c r="B80" s="15" t="e">
        <f t="shared" ref="B80:Z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f t="shared" si="6"/>
        <v>1.8294690880706419E-3</v>
      </c>
      <c r="N80" s="15">
        <f t="shared" si="6"/>
        <v>3.0222288012236942E-3</v>
      </c>
      <c r="O80" s="15">
        <f t="shared" si="6"/>
        <v>2.5143722003197889E-3</v>
      </c>
      <c r="P80" s="15">
        <f t="shared" si="6"/>
        <v>2.6113841567815921E-3</v>
      </c>
      <c r="Q80" s="15">
        <f t="shared" si="6"/>
        <v>2.2810435774366774E-3</v>
      </c>
      <c r="R80" s="15">
        <f t="shared" si="6"/>
        <v>1.9799051011003266E-3</v>
      </c>
      <c r="S80" s="15">
        <f t="shared" si="6"/>
        <v>2.0735052111903454E-3</v>
      </c>
      <c r="T80" s="15">
        <f t="shared" si="6"/>
        <v>2.4713188533932698E-3</v>
      </c>
      <c r="U80" s="15">
        <f t="shared" si="6"/>
        <v>3.4457003435741673E-3</v>
      </c>
      <c r="V80" s="15">
        <f t="shared" si="6"/>
        <v>3.884113973846966E-3</v>
      </c>
      <c r="W80" s="15">
        <f t="shared" si="6"/>
        <v>3.8351748645552167E-3</v>
      </c>
      <c r="X80" s="15">
        <f t="shared" si="6"/>
        <v>3.6735739048219351E-3</v>
      </c>
      <c r="Y80" s="15">
        <f t="shared" si="6"/>
        <v>5.0464807436918988E-3</v>
      </c>
      <c r="Z80" s="15">
        <f t="shared" si="6"/>
        <v>2.8716703796081797E-3</v>
      </c>
    </row>
    <row r="81" spans="1:34" ht="19" x14ac:dyDescent="0.25">
      <c r="A81" s="5" t="s">
        <v>69</v>
      </c>
      <c r="B81" s="1">
        <v>-8100000</v>
      </c>
      <c r="C81" s="1">
        <v>-94500000</v>
      </c>
      <c r="D81" s="1">
        <v>-6200000</v>
      </c>
      <c r="E81" s="1">
        <v>-20500000</v>
      </c>
      <c r="F81" s="1">
        <v>47000000</v>
      </c>
      <c r="G81" s="1">
        <v>-60900000</v>
      </c>
      <c r="H81" s="1">
        <v>77000000</v>
      </c>
      <c r="I81" s="1">
        <v>153600000</v>
      </c>
      <c r="J81" s="1">
        <v>-119700000</v>
      </c>
      <c r="K81" s="1">
        <v>10100000</v>
      </c>
      <c r="L81" s="1">
        <v>-78800000</v>
      </c>
      <c r="M81" s="1">
        <v>-251900000</v>
      </c>
      <c r="N81" s="1">
        <v>-360900000</v>
      </c>
      <c r="O81" s="1">
        <v>-403300000</v>
      </c>
      <c r="P81" s="1">
        <v>-156000000</v>
      </c>
      <c r="Q81" s="1">
        <v>-32700000</v>
      </c>
      <c r="R81" s="1">
        <v>-140300000</v>
      </c>
      <c r="S81" s="1">
        <v>5200000</v>
      </c>
      <c r="T81" s="1">
        <v>-28500000</v>
      </c>
      <c r="U81" s="1">
        <v>-94800000</v>
      </c>
      <c r="V81" s="1">
        <v>-70900000</v>
      </c>
      <c r="W81" s="1">
        <v>-89700000</v>
      </c>
      <c r="X81" s="1">
        <v>-7800000</v>
      </c>
      <c r="Y81" s="1">
        <v>22700000</v>
      </c>
      <c r="Z81" s="1">
        <v>41300000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53100000</v>
      </c>
      <c r="N82" s="1">
        <v>8800000</v>
      </c>
      <c r="O82" s="1">
        <v>-16000000</v>
      </c>
      <c r="P82" s="1">
        <v>-37200000</v>
      </c>
      <c r="Q82" s="1">
        <v>-61600000</v>
      </c>
      <c r="R82" s="1">
        <v>-54300000</v>
      </c>
      <c r="S82" s="1">
        <v>-15700000</v>
      </c>
      <c r="T82" s="1">
        <v>-52300000</v>
      </c>
      <c r="U82" s="1">
        <v>-118900000</v>
      </c>
      <c r="V82" s="1">
        <v>-29600000</v>
      </c>
      <c r="W82" s="1">
        <v>-38300000</v>
      </c>
      <c r="X82" s="1">
        <v>13800000</v>
      </c>
      <c r="Y82" s="1">
        <v>-135000000</v>
      </c>
      <c r="Z82" s="1">
        <v>-198800000</v>
      </c>
    </row>
    <row r="83" spans="1:34"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62" t="s">
        <v>126</v>
      </c>
      <c r="AH83" s="63"/>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-34900000</v>
      </c>
      <c r="O84" s="1">
        <v>11900000</v>
      </c>
      <c r="P84" s="1">
        <v>-49600000</v>
      </c>
      <c r="Q84" s="1">
        <v>37900000</v>
      </c>
      <c r="R84" s="1">
        <v>3300000</v>
      </c>
      <c r="S84" s="1">
        <v>35600000</v>
      </c>
      <c r="T84" s="1">
        <v>-9800000</v>
      </c>
      <c r="U84" s="1">
        <v>21700000</v>
      </c>
      <c r="V84" s="1">
        <v>85900000</v>
      </c>
      <c r="W84" s="1">
        <v>6400000</v>
      </c>
      <c r="X84" s="1">
        <v>-46700000</v>
      </c>
      <c r="Y84" s="1">
        <v>113000000</v>
      </c>
      <c r="Z84" s="1">
        <v>106400000</v>
      </c>
      <c r="AG84" s="64" t="s">
        <v>127</v>
      </c>
      <c r="AH84" s="65"/>
    </row>
    <row r="85" spans="1:34" ht="20" x14ac:dyDescent="0.25">
      <c r="A85" s="5" t="s">
        <v>71</v>
      </c>
      <c r="B85" s="1">
        <v>200000</v>
      </c>
      <c r="C85" s="1">
        <v>-53300000</v>
      </c>
      <c r="D85" s="1">
        <v>24000000</v>
      </c>
      <c r="E85" s="1">
        <v>-61600000</v>
      </c>
      <c r="F85" s="1">
        <v>60100000</v>
      </c>
      <c r="G85" s="1">
        <v>-116000000</v>
      </c>
      <c r="H85" s="1">
        <v>49900000</v>
      </c>
      <c r="I85" s="1">
        <v>-184700000</v>
      </c>
      <c r="J85" s="1">
        <v>13900000</v>
      </c>
      <c r="K85" s="1">
        <v>61000000</v>
      </c>
      <c r="L85" s="1">
        <v>82500000</v>
      </c>
      <c r="M85" s="1">
        <v>-172100000</v>
      </c>
      <c r="N85" s="1">
        <v>-181800000</v>
      </c>
      <c r="O85" s="1">
        <v>-153700000</v>
      </c>
      <c r="P85" s="1">
        <v>-55300000</v>
      </c>
      <c r="Q85" s="1">
        <v>16900000</v>
      </c>
      <c r="R85" s="1">
        <v>-48000000</v>
      </c>
      <c r="S85" s="1">
        <v>-6000000</v>
      </c>
      <c r="T85" s="1">
        <v>34700000</v>
      </c>
      <c r="U85" s="1">
        <v>38800000</v>
      </c>
      <c r="V85" s="1">
        <v>25300000</v>
      </c>
      <c r="W85" s="1">
        <v>51900000</v>
      </c>
      <c r="X85" s="1">
        <v>18600000</v>
      </c>
      <c r="Y85" s="1">
        <v>-705000000</v>
      </c>
      <c r="Z85" s="1" t="s">
        <v>92</v>
      </c>
      <c r="AG85" s="23" t="s">
        <v>128</v>
      </c>
      <c r="AH85" s="24">
        <f>Z17</f>
        <v>395600000</v>
      </c>
    </row>
    <row r="86" spans="1:34" ht="20" x14ac:dyDescent="0.25">
      <c r="A86" s="5" t="s">
        <v>72</v>
      </c>
      <c r="B86" s="1" t="s">
        <v>92</v>
      </c>
      <c r="C86" s="1">
        <v>12400000</v>
      </c>
      <c r="D86" s="1">
        <v>19800000</v>
      </c>
      <c r="E86" s="1">
        <v>211000000</v>
      </c>
      <c r="F86" s="1">
        <v>10400000</v>
      </c>
      <c r="G86" s="1">
        <v>65800000</v>
      </c>
      <c r="H86" s="1">
        <v>34400000</v>
      </c>
      <c r="I86" s="1">
        <v>53900000</v>
      </c>
      <c r="J86" s="1">
        <v>36300000</v>
      </c>
      <c r="K86" s="1">
        <v>27700000</v>
      </c>
      <c r="L86" s="1">
        <v>193500000</v>
      </c>
      <c r="M86" s="1">
        <v>293300000</v>
      </c>
      <c r="N86" s="1">
        <v>368600000</v>
      </c>
      <c r="O86" s="1">
        <v>381800000</v>
      </c>
      <c r="P86" s="1">
        <v>992900000</v>
      </c>
      <c r="Q86" s="1">
        <v>1011300000</v>
      </c>
      <c r="R86" s="1">
        <v>1114100000</v>
      </c>
      <c r="S86" s="1">
        <v>789000000</v>
      </c>
      <c r="T86" s="1">
        <v>1193300000</v>
      </c>
      <c r="U86" s="1">
        <v>1071500000</v>
      </c>
      <c r="V86" s="1">
        <v>1085700000</v>
      </c>
      <c r="W86" s="1">
        <v>1162900000</v>
      </c>
      <c r="X86" s="1">
        <v>255300000</v>
      </c>
      <c r="Y86" s="1">
        <v>161300000</v>
      </c>
      <c r="Z86" s="1" t="s">
        <v>92</v>
      </c>
      <c r="AG86" s="23" t="s">
        <v>129</v>
      </c>
      <c r="AH86" s="24">
        <f>Z56</f>
        <v>456000000</v>
      </c>
    </row>
    <row r="87" spans="1:34" ht="20" x14ac:dyDescent="0.25">
      <c r="A87" s="6" t="s">
        <v>73</v>
      </c>
      <c r="B87" s="10">
        <v>271100000</v>
      </c>
      <c r="C87" s="10">
        <v>323800000</v>
      </c>
      <c r="D87" s="10">
        <v>461800000</v>
      </c>
      <c r="E87" s="10">
        <v>459200000</v>
      </c>
      <c r="F87" s="10">
        <v>569700000</v>
      </c>
      <c r="G87" s="10">
        <v>600500000</v>
      </c>
      <c r="H87" s="10">
        <v>666300000</v>
      </c>
      <c r="I87" s="10">
        <v>767500000</v>
      </c>
      <c r="J87" s="10">
        <v>522100000</v>
      </c>
      <c r="K87" s="10">
        <v>661300000</v>
      </c>
      <c r="L87" s="10">
        <v>512200000</v>
      </c>
      <c r="M87" s="10">
        <v>1396500000</v>
      </c>
      <c r="N87" s="10">
        <v>1433700000</v>
      </c>
      <c r="O87" s="10">
        <v>1766700000</v>
      </c>
      <c r="P87" s="10">
        <v>1513800000</v>
      </c>
      <c r="Q87" s="10">
        <v>1548200000</v>
      </c>
      <c r="R87" s="10">
        <v>1529800000</v>
      </c>
      <c r="S87" s="10">
        <v>1679700000</v>
      </c>
      <c r="T87" s="10">
        <v>1847800000</v>
      </c>
      <c r="U87" s="10">
        <v>1910700000</v>
      </c>
      <c r="V87" s="10">
        <v>2242800000</v>
      </c>
      <c r="W87" s="10">
        <v>2352100000</v>
      </c>
      <c r="X87" s="10">
        <v>2471600000</v>
      </c>
      <c r="Y87" s="10">
        <v>2786000000</v>
      </c>
      <c r="Z87" s="10">
        <v>3190000000</v>
      </c>
      <c r="AG87" s="23" t="s">
        <v>130</v>
      </c>
      <c r="AH87" s="24">
        <f>Z61</f>
        <v>11329500000</v>
      </c>
    </row>
    <row r="88" spans="1:34" ht="20" x14ac:dyDescent="0.25">
      <c r="A88" s="5" t="s">
        <v>74</v>
      </c>
      <c r="B88" s="1">
        <v>-618200000</v>
      </c>
      <c r="C88" s="1">
        <v>-1027400000</v>
      </c>
      <c r="D88" s="1">
        <v>-208000000</v>
      </c>
      <c r="E88" s="1">
        <v>-249300000</v>
      </c>
      <c r="F88" s="1">
        <v>-258600000</v>
      </c>
      <c r="G88" s="1">
        <v>-273200000</v>
      </c>
      <c r="H88" s="1">
        <v>-283800000</v>
      </c>
      <c r="I88" s="1">
        <v>-328700000</v>
      </c>
      <c r="J88" s="1">
        <v>-337600000</v>
      </c>
      <c r="K88" s="1">
        <v>-292500000</v>
      </c>
      <c r="L88" s="1">
        <v>-386900000</v>
      </c>
      <c r="M88" s="1">
        <v>-826300000</v>
      </c>
      <c r="N88" s="1">
        <v>-794700000</v>
      </c>
      <c r="O88" s="1">
        <v>-936500000</v>
      </c>
      <c r="P88" s="1">
        <v>-903500000</v>
      </c>
      <c r="Q88" s="1">
        <v>-880800000</v>
      </c>
      <c r="R88" s="1">
        <v>-862500000</v>
      </c>
      <c r="S88" s="1">
        <v>-945600000</v>
      </c>
      <c r="T88" s="1">
        <v>-927800000</v>
      </c>
      <c r="U88" s="1">
        <v>-989800000</v>
      </c>
      <c r="V88" s="1">
        <v>-1071800000</v>
      </c>
      <c r="W88" s="1">
        <v>-1207100000</v>
      </c>
      <c r="X88" s="1">
        <v>-1194600000</v>
      </c>
      <c r="Y88" s="1">
        <v>-1316000000</v>
      </c>
      <c r="Z88" s="1">
        <v>-1454000000</v>
      </c>
      <c r="AG88" s="33" t="s">
        <v>131</v>
      </c>
      <c r="AH88" s="34">
        <f>AH85/(AH86+AH87)</f>
        <v>3.3566670909168046E-2</v>
      </c>
    </row>
    <row r="89" spans="1:34" ht="20" customHeight="1" x14ac:dyDescent="0.25">
      <c r="A89" s="14" t="s">
        <v>105</v>
      </c>
      <c r="B89" s="15">
        <f t="shared" ref="B89:Z89" si="7">(-1*B88)/B3</f>
        <v>0.45153750639105983</v>
      </c>
      <c r="C89" s="15">
        <f t="shared" si="7"/>
        <v>0.55882512918139793</v>
      </c>
      <c r="D89" s="15">
        <f t="shared" si="7"/>
        <v>9.8892216992345364E-2</v>
      </c>
      <c r="E89" s="15">
        <f t="shared" si="7"/>
        <v>0.11043189368770764</v>
      </c>
      <c r="F89" s="15">
        <f t="shared" si="7"/>
        <v>0.1093399856242865</v>
      </c>
      <c r="G89" s="15">
        <f t="shared" si="7"/>
        <v>0.10850742711891334</v>
      </c>
      <c r="H89" s="15">
        <f t="shared" si="7"/>
        <v>0.10479672094826631</v>
      </c>
      <c r="I89" s="15">
        <f t="shared" si="7"/>
        <v>0.11477356052934809</v>
      </c>
      <c r="J89" s="15">
        <f t="shared" si="7"/>
        <v>0.10994593890444865</v>
      </c>
      <c r="K89" s="15">
        <f t="shared" si="7"/>
        <v>9.2091178137396895E-2</v>
      </c>
      <c r="L89" s="15">
        <f t="shared" si="7"/>
        <v>0.10499036661148951</v>
      </c>
      <c r="M89" s="15">
        <f t="shared" si="7"/>
        <v>0.10077935383151809</v>
      </c>
      <c r="N89" s="15">
        <f t="shared" si="7"/>
        <v>9.8031233809488569E-2</v>
      </c>
      <c r="O89" s="15">
        <f t="shared" si="7"/>
        <v>0.11430628959220789</v>
      </c>
      <c r="P89" s="15">
        <f t="shared" si="7"/>
        <v>0.11129177290812116</v>
      </c>
      <c r="Q89" s="15">
        <f t="shared" si="7"/>
        <v>0.10464287411490757</v>
      </c>
      <c r="R89" s="15">
        <f t="shared" si="7"/>
        <v>9.8141847683852396E-2</v>
      </c>
      <c r="S89" s="15">
        <f t="shared" si="7"/>
        <v>0.10374108612177729</v>
      </c>
      <c r="T89" s="15">
        <f t="shared" si="7"/>
        <v>9.8831449662856716E-2</v>
      </c>
      <c r="U89" s="15">
        <f t="shared" si="7"/>
        <v>9.857093063785291E-2</v>
      </c>
      <c r="V89" s="15">
        <f t="shared" si="7"/>
        <v>0.10674341941459431</v>
      </c>
      <c r="W89" s="15">
        <f t="shared" si="7"/>
        <v>0.11720100200011652</v>
      </c>
      <c r="X89" s="15">
        <f t="shared" si="7"/>
        <v>0.11765285219035614</v>
      </c>
      <c r="Y89" s="15">
        <f t="shared" si="7"/>
        <v>0.11651173085436034</v>
      </c>
      <c r="Z89" s="15">
        <f t="shared" si="7"/>
        <v>0.10761362711212097</v>
      </c>
      <c r="AG89" s="23" t="s">
        <v>106</v>
      </c>
      <c r="AH89" s="24">
        <f>Z27</f>
        <v>343900000</v>
      </c>
    </row>
    <row r="90" spans="1:34" ht="20" x14ac:dyDescent="0.25">
      <c r="A90" s="5" t="s">
        <v>75</v>
      </c>
      <c r="B90" s="1" t="s">
        <v>92</v>
      </c>
      <c r="C90" s="1" t="s">
        <v>92</v>
      </c>
      <c r="D90" s="1" t="s">
        <v>92</v>
      </c>
      <c r="E90" s="1" t="s">
        <v>92</v>
      </c>
      <c r="F90" s="1">
        <v>-55800000</v>
      </c>
      <c r="G90" s="1">
        <v>-48300000</v>
      </c>
      <c r="H90" s="1">
        <v>-47300000</v>
      </c>
      <c r="I90" s="1">
        <v>-26700000</v>
      </c>
      <c r="J90" s="1">
        <v>2200000</v>
      </c>
      <c r="K90" s="1">
        <v>37700000</v>
      </c>
      <c r="L90" s="1">
        <v>-550500000</v>
      </c>
      <c r="M90" s="1">
        <v>511000000</v>
      </c>
      <c r="N90" s="1">
        <v>1100000</v>
      </c>
      <c r="O90" s="1">
        <v>-28400000</v>
      </c>
      <c r="P90" s="1">
        <v>-85700000</v>
      </c>
      <c r="Q90" s="1">
        <v>-66000000</v>
      </c>
      <c r="R90" s="1">
        <v>-195700000</v>
      </c>
      <c r="S90" s="1">
        <v>-572700000</v>
      </c>
      <c r="T90" s="1">
        <v>-47400000</v>
      </c>
      <c r="U90" s="1">
        <v>-350000000</v>
      </c>
      <c r="V90" s="1">
        <v>-188100000</v>
      </c>
      <c r="W90" s="1">
        <v>-532300000</v>
      </c>
      <c r="X90" s="1">
        <v>-736600000</v>
      </c>
      <c r="Y90" s="1">
        <v>-1221700000</v>
      </c>
      <c r="Z90" s="1">
        <v>-3038500000</v>
      </c>
      <c r="AG90" s="23" t="s">
        <v>19</v>
      </c>
      <c r="AH90" s="24">
        <f>Z25</f>
        <v>1831500000</v>
      </c>
    </row>
    <row r="91" spans="1:34" ht="20" x14ac:dyDescent="0.25">
      <c r="A91" s="5" t="s">
        <v>76</v>
      </c>
      <c r="B91" s="1" t="s">
        <v>92</v>
      </c>
      <c r="C91" s="1" t="s">
        <v>92</v>
      </c>
      <c r="D91" s="1" t="s">
        <v>92</v>
      </c>
      <c r="E91" s="1" t="s">
        <v>92</v>
      </c>
      <c r="F91" s="1" t="s">
        <v>92</v>
      </c>
      <c r="G91" s="1">
        <v>-182400000</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-30000000</v>
      </c>
      <c r="Z91" s="1">
        <v>-19600000</v>
      </c>
      <c r="AG91" s="33" t="s">
        <v>132</v>
      </c>
      <c r="AH91" s="34">
        <f>AH89/AH90</f>
        <v>0.18776958776958777</v>
      </c>
    </row>
    <row r="92" spans="1:34" ht="20" x14ac:dyDescent="0.25">
      <c r="A92" s="5" t="s">
        <v>77</v>
      </c>
      <c r="B92" s="1" t="s">
        <v>92</v>
      </c>
      <c r="C92" s="1" t="s">
        <v>92</v>
      </c>
      <c r="D92" s="1" t="s">
        <v>92</v>
      </c>
      <c r="E92" s="1" t="s">
        <v>92</v>
      </c>
      <c r="F92" s="1" t="s">
        <v>92</v>
      </c>
      <c r="G92" s="1" t="s">
        <v>92</v>
      </c>
      <c r="H92" s="1">
        <v>143800000</v>
      </c>
      <c r="I92" s="1">
        <v>38700000</v>
      </c>
      <c r="J92" s="1" t="s">
        <v>92</v>
      </c>
      <c r="K92" s="1" t="s">
        <v>92</v>
      </c>
      <c r="L92" s="1" t="s">
        <v>92</v>
      </c>
      <c r="M92" s="1">
        <v>41600000</v>
      </c>
      <c r="N92" s="1">
        <v>66300000</v>
      </c>
      <c r="O92" s="1" t="s">
        <v>92</v>
      </c>
      <c r="P92" s="1" t="s">
        <v>92</v>
      </c>
      <c r="Q92" s="1" t="s">
        <v>92</v>
      </c>
      <c r="R92" s="1" t="s">
        <v>92</v>
      </c>
      <c r="S92" s="1" t="s">
        <v>92</v>
      </c>
      <c r="T92" s="1" t="s">
        <v>92</v>
      </c>
      <c r="U92" s="1" t="s">
        <v>92</v>
      </c>
      <c r="V92" s="1" t="s">
        <v>92</v>
      </c>
      <c r="W92" s="1" t="s">
        <v>92</v>
      </c>
      <c r="X92" s="1" t="s">
        <v>92</v>
      </c>
      <c r="Y92" s="1">
        <v>37000000</v>
      </c>
      <c r="Z92" s="1">
        <v>19700000</v>
      </c>
      <c r="AG92" s="35" t="s">
        <v>133</v>
      </c>
      <c r="AH92" s="36">
        <f>AH88*(1-AH91)</f>
        <v>2.7263870949756148E-2</v>
      </c>
    </row>
    <row r="93" spans="1:34" ht="19" x14ac:dyDescent="0.25">
      <c r="A93" s="5" t="s">
        <v>78</v>
      </c>
      <c r="B93" s="1">
        <v>10800000</v>
      </c>
      <c r="C93" s="1">
        <v>-26300000</v>
      </c>
      <c r="D93" s="1">
        <v>-257000000</v>
      </c>
      <c r="E93" s="1">
        <v>-232500000</v>
      </c>
      <c r="F93" s="1">
        <v>-1900000</v>
      </c>
      <c r="G93" s="1">
        <v>-48500000</v>
      </c>
      <c r="H93" s="1">
        <v>-19400000</v>
      </c>
      <c r="I93" s="1">
        <v>19500000</v>
      </c>
      <c r="J93" s="1">
        <v>120000000</v>
      </c>
      <c r="K93" s="1">
        <v>-5500000</v>
      </c>
      <c r="L93" s="1">
        <v>2700000</v>
      </c>
      <c r="M93" s="1">
        <v>31200000</v>
      </c>
      <c r="N93" s="1">
        <v>36800000</v>
      </c>
      <c r="O93" s="1">
        <v>14700000</v>
      </c>
      <c r="P93" s="1">
        <v>51600000</v>
      </c>
      <c r="Q93" s="1">
        <v>13000000</v>
      </c>
      <c r="R93" s="1">
        <v>98400000</v>
      </c>
      <c r="S93" s="1">
        <v>35500000</v>
      </c>
      <c r="T93" s="1">
        <v>14000000</v>
      </c>
      <c r="U93" s="1">
        <v>-43600000</v>
      </c>
      <c r="V93" s="1">
        <v>30800000</v>
      </c>
      <c r="W93" s="1">
        <v>20400000</v>
      </c>
      <c r="X93" s="1">
        <v>8400000</v>
      </c>
      <c r="Y93" s="1">
        <v>64700000</v>
      </c>
      <c r="Z93" s="1">
        <v>69400000</v>
      </c>
      <c r="AG93" s="64" t="s">
        <v>134</v>
      </c>
      <c r="AH93" s="65"/>
    </row>
    <row r="94" spans="1:34" ht="20" x14ac:dyDescent="0.25">
      <c r="A94" s="6" t="s">
        <v>79</v>
      </c>
      <c r="B94" s="10">
        <v>-607400000</v>
      </c>
      <c r="C94" s="10">
        <v>-1053700000</v>
      </c>
      <c r="D94" s="10">
        <v>-465000000</v>
      </c>
      <c r="E94" s="10">
        <v>-481800000</v>
      </c>
      <c r="F94" s="10">
        <v>-316300000</v>
      </c>
      <c r="G94" s="10">
        <v>-552400000</v>
      </c>
      <c r="H94" s="10">
        <v>-206700000</v>
      </c>
      <c r="I94" s="10">
        <v>-297200000</v>
      </c>
      <c r="J94" s="10">
        <v>-215400000</v>
      </c>
      <c r="K94" s="10">
        <v>-260300000</v>
      </c>
      <c r="L94" s="10">
        <v>-934700000</v>
      </c>
      <c r="M94" s="10">
        <v>-242500000</v>
      </c>
      <c r="N94" s="10">
        <v>-690500000</v>
      </c>
      <c r="O94" s="10">
        <v>-950200000</v>
      </c>
      <c r="P94" s="10">
        <v>-937600000</v>
      </c>
      <c r="Q94" s="10">
        <v>-933800000</v>
      </c>
      <c r="R94" s="10">
        <v>-959800000</v>
      </c>
      <c r="S94" s="10">
        <v>-1482800000</v>
      </c>
      <c r="T94" s="10">
        <v>-961200000</v>
      </c>
      <c r="U94" s="10">
        <v>-1383400000</v>
      </c>
      <c r="V94" s="10">
        <v>-1229100000</v>
      </c>
      <c r="W94" s="10">
        <v>-1719000000</v>
      </c>
      <c r="X94" s="10">
        <v>-1922800000</v>
      </c>
      <c r="Y94" s="10">
        <v>-2466000000</v>
      </c>
      <c r="Z94" s="10">
        <v>-4423000000</v>
      </c>
      <c r="AG94" s="23" t="s">
        <v>135</v>
      </c>
      <c r="AH94" s="37">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v>-3631200000</v>
      </c>
      <c r="N95" s="1">
        <v>-3146900000</v>
      </c>
      <c r="O95" s="1">
        <v>-3372900000</v>
      </c>
      <c r="P95" s="1">
        <v>-3568200000</v>
      </c>
      <c r="Q95" s="1">
        <v>-1278100000</v>
      </c>
      <c r="R95" s="1">
        <v>-1398400000</v>
      </c>
      <c r="S95" s="1">
        <v>-915700000</v>
      </c>
      <c r="T95" s="1">
        <v>-4307100000</v>
      </c>
      <c r="U95" s="1">
        <v>-4922800000</v>
      </c>
      <c r="V95" s="1">
        <v>-5000700000</v>
      </c>
      <c r="W95" s="1">
        <v>-5327900000</v>
      </c>
      <c r="X95" s="1">
        <v>-5320500000</v>
      </c>
      <c r="Y95" s="1">
        <v>-5304000000</v>
      </c>
      <c r="Z95" s="1" t="s">
        <v>92</v>
      </c>
      <c r="AG95" s="38" t="s">
        <v>136</v>
      </c>
      <c r="AH95" s="39" cm="1">
        <f t="array" ref="AH95">_FV(A1,"Beta")</f>
        <v>0.65659999999999996</v>
      </c>
    </row>
    <row r="96" spans="1:34" ht="20" x14ac:dyDescent="0.25">
      <c r="A96" s="5" t="s">
        <v>81</v>
      </c>
      <c r="B96" s="1">
        <v>1433600000</v>
      </c>
      <c r="C96" s="1" t="s">
        <v>92</v>
      </c>
      <c r="D96" s="1">
        <v>900000</v>
      </c>
      <c r="E96" s="1">
        <v>53000000</v>
      </c>
      <c r="F96" s="1">
        <v>29900000</v>
      </c>
      <c r="G96" s="1">
        <v>49100000</v>
      </c>
      <c r="H96" s="1">
        <v>38200000</v>
      </c>
      <c r="I96" s="1">
        <v>75000000</v>
      </c>
      <c r="J96" s="1">
        <v>75300000</v>
      </c>
      <c r="K96" s="1">
        <v>31300000</v>
      </c>
      <c r="L96" s="1">
        <v>24600000</v>
      </c>
      <c r="M96" s="1">
        <v>39600000</v>
      </c>
      <c r="N96" s="1">
        <v>86500000</v>
      </c>
      <c r="O96" s="1">
        <v>40700000</v>
      </c>
      <c r="P96" s="1">
        <v>70400000</v>
      </c>
      <c r="Q96" s="1">
        <v>150800000</v>
      </c>
      <c r="R96" s="1">
        <v>88600000</v>
      </c>
      <c r="S96" s="1">
        <v>65900000</v>
      </c>
      <c r="T96" s="1">
        <v>49700000</v>
      </c>
      <c r="U96" s="1">
        <v>36900000</v>
      </c>
      <c r="V96" s="1">
        <v>23200000</v>
      </c>
      <c r="W96" s="1">
        <v>9300000</v>
      </c>
      <c r="X96" s="1">
        <v>3900000</v>
      </c>
      <c r="Y96" s="1">
        <v>-12000000</v>
      </c>
      <c r="Z96" s="1">
        <v>-13600000</v>
      </c>
      <c r="AG96" s="23" t="s">
        <v>137</v>
      </c>
      <c r="AH96" s="37">
        <v>8.4000000000000005E-2</v>
      </c>
    </row>
    <row r="97" spans="1:34" ht="20" x14ac:dyDescent="0.25">
      <c r="A97" s="5" t="s">
        <v>82</v>
      </c>
      <c r="B97" s="1" t="s">
        <v>92</v>
      </c>
      <c r="C97" s="1" t="s">
        <v>92</v>
      </c>
      <c r="D97" s="1">
        <v>-50900000</v>
      </c>
      <c r="E97" s="1">
        <v>-99200000</v>
      </c>
      <c r="F97" s="1">
        <v>-150000000</v>
      </c>
      <c r="G97" s="1">
        <v>-184200000</v>
      </c>
      <c r="H97" s="1">
        <v>-266100000</v>
      </c>
      <c r="I97" s="1">
        <v>-558400000</v>
      </c>
      <c r="J97" s="1">
        <v>-492000000</v>
      </c>
      <c r="K97" s="1">
        <v>-362800000</v>
      </c>
      <c r="L97" s="1">
        <v>-138400000</v>
      </c>
      <c r="M97" s="1">
        <v>-1000000</v>
      </c>
      <c r="N97" s="1">
        <v>-43100000</v>
      </c>
      <c r="O97" s="1">
        <v>-460700000</v>
      </c>
      <c r="P97" s="1">
        <v>-325600000</v>
      </c>
      <c r="Q97" s="1">
        <v>-214100000</v>
      </c>
      <c r="R97" s="1">
        <v>-400600000</v>
      </c>
      <c r="S97" s="1">
        <v>-404700000</v>
      </c>
      <c r="T97" s="1">
        <v>-403800000</v>
      </c>
      <c r="U97" s="1">
        <v>-610700000</v>
      </c>
      <c r="V97" s="1">
        <v>-736900000</v>
      </c>
      <c r="W97" s="1">
        <v>-399400000</v>
      </c>
      <c r="X97" s="1">
        <v>-98800000</v>
      </c>
      <c r="Y97" s="1">
        <v>-252200000</v>
      </c>
      <c r="Z97" s="1">
        <v>-203500000</v>
      </c>
      <c r="AG97" s="35" t="s">
        <v>138</v>
      </c>
      <c r="AH97" s="36">
        <f>(AH94)+((AH95)*(AH96-AH94))</f>
        <v>6.9216630000000001E-2</v>
      </c>
    </row>
    <row r="98" spans="1:34" ht="19" x14ac:dyDescent="0.25">
      <c r="A98" s="5" t="s">
        <v>83</v>
      </c>
      <c r="B98" s="1" t="s">
        <v>92</v>
      </c>
      <c r="C98" s="1" t="s">
        <v>92</v>
      </c>
      <c r="D98" s="1" t="s">
        <v>92</v>
      </c>
      <c r="E98" s="1" t="s">
        <v>92</v>
      </c>
      <c r="F98" s="1" t="s">
        <v>92</v>
      </c>
      <c r="G98" s="1">
        <v>-19000000</v>
      </c>
      <c r="H98" s="1">
        <v>-46000000</v>
      </c>
      <c r="I98" s="1">
        <v>-72200000</v>
      </c>
      <c r="J98" s="1">
        <v>-78500000</v>
      </c>
      <c r="K98" s="1">
        <v>-93900000</v>
      </c>
      <c r="L98" s="1">
        <v>-128300000</v>
      </c>
      <c r="M98" s="1">
        <v>-288300000</v>
      </c>
      <c r="N98" s="1">
        <v>-294600000</v>
      </c>
      <c r="O98" s="1">
        <v>-309400000</v>
      </c>
      <c r="P98" s="1">
        <v>-329100000</v>
      </c>
      <c r="Q98" s="1">
        <v>-348500000</v>
      </c>
      <c r="R98" s="1">
        <v>-378600000</v>
      </c>
      <c r="S98" s="1">
        <v>-399300000</v>
      </c>
      <c r="T98" s="1">
        <v>-418900000</v>
      </c>
      <c r="U98" s="1">
        <v>-440500000</v>
      </c>
      <c r="V98" s="1">
        <v>-461800000</v>
      </c>
      <c r="W98" s="1">
        <v>-491200000</v>
      </c>
      <c r="X98" s="1">
        <v>-522500000</v>
      </c>
      <c r="Y98" s="1">
        <v>-552000000</v>
      </c>
      <c r="Z98" s="1">
        <v>-592900000</v>
      </c>
      <c r="AG98" s="64" t="s">
        <v>139</v>
      </c>
      <c r="AH98" s="65"/>
    </row>
    <row r="99" spans="1:34" ht="20" x14ac:dyDescent="0.25">
      <c r="A99" s="5" t="s">
        <v>84</v>
      </c>
      <c r="B99" s="1">
        <v>-540700000</v>
      </c>
      <c r="C99" s="1">
        <v>186400000</v>
      </c>
      <c r="D99" s="1">
        <v>42100000</v>
      </c>
      <c r="E99" s="1">
        <v>82900000</v>
      </c>
      <c r="F99" s="1">
        <v>-7900000</v>
      </c>
      <c r="G99" s="1">
        <v>83700000</v>
      </c>
      <c r="H99" s="1">
        <v>-163400000</v>
      </c>
      <c r="I99" s="1">
        <v>75600000</v>
      </c>
      <c r="J99" s="1">
        <v>85800000</v>
      </c>
      <c r="K99" s="1">
        <v>17100000</v>
      </c>
      <c r="L99" s="1">
        <v>711500000</v>
      </c>
      <c r="M99" s="1">
        <v>2706200000</v>
      </c>
      <c r="N99" s="1">
        <v>2695200000</v>
      </c>
      <c r="O99" s="1">
        <v>3263800000</v>
      </c>
      <c r="P99" s="1">
        <v>3577600000</v>
      </c>
      <c r="Q99" s="1">
        <v>1221200000</v>
      </c>
      <c r="R99" s="1">
        <v>1380900000</v>
      </c>
      <c r="S99" s="1">
        <v>1414100000</v>
      </c>
      <c r="T99" s="1">
        <v>4228900000</v>
      </c>
      <c r="U99" s="1">
        <v>5425300000</v>
      </c>
      <c r="V99" s="1">
        <v>5116700000</v>
      </c>
      <c r="W99" s="1">
        <v>5620200000</v>
      </c>
      <c r="X99" s="1">
        <v>5325900000</v>
      </c>
      <c r="Y99" s="1">
        <v>5791200000</v>
      </c>
      <c r="Z99" s="1">
        <v>2154200000</v>
      </c>
      <c r="AG99" s="23" t="s">
        <v>140</v>
      </c>
      <c r="AH99" s="24">
        <f>AH86+AH87</f>
        <v>11785500000</v>
      </c>
    </row>
    <row r="100" spans="1:34" ht="20" x14ac:dyDescent="0.25">
      <c r="A100" s="6" t="s">
        <v>85</v>
      </c>
      <c r="B100" s="10">
        <v>892900000</v>
      </c>
      <c r="C100" s="10">
        <v>186400000</v>
      </c>
      <c r="D100" s="10">
        <v>-7900000</v>
      </c>
      <c r="E100" s="10">
        <v>36700000</v>
      </c>
      <c r="F100" s="10">
        <v>-128000000</v>
      </c>
      <c r="G100" s="10">
        <v>-70400000</v>
      </c>
      <c r="H100" s="10">
        <v>-437300000</v>
      </c>
      <c r="I100" s="10">
        <v>-480000000</v>
      </c>
      <c r="J100" s="10">
        <v>-409400000</v>
      </c>
      <c r="K100" s="10">
        <v>-408300000</v>
      </c>
      <c r="L100" s="10">
        <v>469400000</v>
      </c>
      <c r="M100" s="10">
        <v>-1174700000</v>
      </c>
      <c r="N100" s="10">
        <v>-702900000</v>
      </c>
      <c r="O100" s="10">
        <v>-838500000</v>
      </c>
      <c r="P100" s="10">
        <v>-574900000</v>
      </c>
      <c r="Q100" s="10">
        <v>-468700000</v>
      </c>
      <c r="R100" s="10">
        <v>-708100000</v>
      </c>
      <c r="S100" s="10">
        <v>-239700000</v>
      </c>
      <c r="T100" s="10">
        <v>-851200000</v>
      </c>
      <c r="U100" s="10">
        <v>-511800000</v>
      </c>
      <c r="V100" s="10">
        <v>-1059500000</v>
      </c>
      <c r="W100" s="10">
        <v>-589000000</v>
      </c>
      <c r="X100" s="10">
        <v>-612000000</v>
      </c>
      <c r="Y100" s="10">
        <v>-329000000</v>
      </c>
      <c r="Z100" s="10">
        <v>1344200000</v>
      </c>
      <c r="AG100" s="33" t="s">
        <v>141</v>
      </c>
      <c r="AH100" s="34">
        <f>AH99/AH103</f>
        <v>0.20362898775768823</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v>-2500000</v>
      </c>
      <c r="AG101" s="38" t="s">
        <v>142</v>
      </c>
      <c r="AH101" s="40" cm="1">
        <f t="array" ref="AH101">_FV(A1,"Market cap",TRUE)</f>
        <v>46091819579</v>
      </c>
    </row>
    <row r="102" spans="1:34" ht="20" x14ac:dyDescent="0.25">
      <c r="A102" s="6" t="s">
        <v>87</v>
      </c>
      <c r="B102" s="10">
        <v>892900000</v>
      </c>
      <c r="C102" s="10">
        <v>-543500000</v>
      </c>
      <c r="D102" s="10">
        <v>-11100000</v>
      </c>
      <c r="E102" s="10">
        <v>14100000</v>
      </c>
      <c r="F102" s="10">
        <v>125400000</v>
      </c>
      <c r="G102" s="10">
        <v>-22300000</v>
      </c>
      <c r="H102" s="10">
        <v>22300000</v>
      </c>
      <c r="I102" s="10">
        <v>-9700000</v>
      </c>
      <c r="J102" s="10">
        <v>-102700000</v>
      </c>
      <c r="K102" s="10">
        <v>-7300000</v>
      </c>
      <c r="L102" s="10">
        <v>46900000</v>
      </c>
      <c r="M102" s="10">
        <v>-20700000</v>
      </c>
      <c r="N102" s="10">
        <v>40300000</v>
      </c>
      <c r="O102" s="10">
        <v>-22000000</v>
      </c>
      <c r="P102" s="10">
        <v>1300000</v>
      </c>
      <c r="Q102" s="10">
        <v>145700000</v>
      </c>
      <c r="R102" s="10">
        <v>-138100000</v>
      </c>
      <c r="S102" s="10">
        <v>-42800000</v>
      </c>
      <c r="T102" s="10">
        <v>35400000</v>
      </c>
      <c r="U102" s="10">
        <v>15500000</v>
      </c>
      <c r="V102" s="10">
        <v>-45800000</v>
      </c>
      <c r="W102" s="10">
        <v>44100000</v>
      </c>
      <c r="X102" s="10">
        <v>-63200000</v>
      </c>
      <c r="Y102" s="10">
        <v>-9000000</v>
      </c>
      <c r="Z102" s="10">
        <v>109300000</v>
      </c>
      <c r="AG102" s="33" t="s">
        <v>143</v>
      </c>
      <c r="AH102" s="34">
        <f>AH101/AH103</f>
        <v>0.79637101224231177</v>
      </c>
    </row>
    <row r="103" spans="1:34" ht="20" x14ac:dyDescent="0.25">
      <c r="A103" s="5" t="s">
        <v>88</v>
      </c>
      <c r="B103" s="1" t="s">
        <v>92</v>
      </c>
      <c r="C103" s="1">
        <v>556600000</v>
      </c>
      <c r="D103" s="1">
        <v>13100000</v>
      </c>
      <c r="E103" s="1">
        <v>2000000</v>
      </c>
      <c r="F103" s="1">
        <v>16100000</v>
      </c>
      <c r="G103" s="1">
        <v>141500000</v>
      </c>
      <c r="H103" s="1">
        <v>119200000</v>
      </c>
      <c r="I103" s="1">
        <v>141500000</v>
      </c>
      <c r="J103" s="1">
        <v>131800000</v>
      </c>
      <c r="K103" s="1">
        <v>29100000</v>
      </c>
      <c r="L103" s="1">
        <v>21800000</v>
      </c>
      <c r="M103" s="1">
        <v>68700000</v>
      </c>
      <c r="N103" s="1">
        <v>48000000</v>
      </c>
      <c r="O103" s="1">
        <v>88300000</v>
      </c>
      <c r="P103" s="1">
        <v>66300000</v>
      </c>
      <c r="Q103" s="1">
        <v>67600000</v>
      </c>
      <c r="R103" s="1">
        <v>213300000</v>
      </c>
      <c r="S103" s="1">
        <v>75200000</v>
      </c>
      <c r="T103" s="1">
        <v>32400000</v>
      </c>
      <c r="U103" s="1">
        <v>67800000</v>
      </c>
      <c r="V103" s="1">
        <v>179100000</v>
      </c>
      <c r="W103" s="1">
        <v>133300000</v>
      </c>
      <c r="X103" s="1">
        <v>177400000</v>
      </c>
      <c r="Y103" s="1">
        <v>114000000</v>
      </c>
      <c r="Z103" s="1">
        <v>105000000</v>
      </c>
      <c r="AG103" s="35" t="s">
        <v>144</v>
      </c>
      <c r="AH103" s="41">
        <f>AH99+AH101</f>
        <v>57877319579</v>
      </c>
    </row>
    <row r="104" spans="1:34" ht="20" thickBot="1" x14ac:dyDescent="0.3">
      <c r="A104" s="7" t="s">
        <v>89</v>
      </c>
      <c r="B104" s="11" t="s">
        <v>92</v>
      </c>
      <c r="C104" s="11">
        <v>13100000</v>
      </c>
      <c r="D104" s="11">
        <v>2000000</v>
      </c>
      <c r="E104" s="11">
        <v>16100000</v>
      </c>
      <c r="F104" s="11">
        <v>141500000</v>
      </c>
      <c r="G104" s="11">
        <v>119200000</v>
      </c>
      <c r="H104" s="11">
        <v>141500000</v>
      </c>
      <c r="I104" s="11">
        <v>131800000</v>
      </c>
      <c r="J104" s="11">
        <v>29100000</v>
      </c>
      <c r="K104" s="11">
        <v>21800000</v>
      </c>
      <c r="L104" s="11">
        <v>68700000</v>
      </c>
      <c r="M104" s="11">
        <v>48000000</v>
      </c>
      <c r="N104" s="11">
        <v>88300000</v>
      </c>
      <c r="O104" s="11">
        <v>66300000</v>
      </c>
      <c r="P104" s="11">
        <v>67600000</v>
      </c>
      <c r="Q104" s="11">
        <v>213300000</v>
      </c>
      <c r="R104" s="11">
        <v>75200000</v>
      </c>
      <c r="S104" s="11">
        <v>32400000</v>
      </c>
      <c r="T104" s="11">
        <v>67800000</v>
      </c>
      <c r="U104" s="11">
        <v>83300000</v>
      </c>
      <c r="V104" s="11">
        <v>133300000</v>
      </c>
      <c r="W104" s="11">
        <v>177400000</v>
      </c>
      <c r="X104" s="11">
        <v>114200000</v>
      </c>
      <c r="Y104" s="11">
        <v>105000000</v>
      </c>
      <c r="Z104" s="11">
        <v>214300000</v>
      </c>
      <c r="AG104" s="64" t="s">
        <v>145</v>
      </c>
      <c r="AH104" s="65"/>
    </row>
    <row r="105" spans="1:34" ht="21" thickTop="1" x14ac:dyDescent="0.25">
      <c r="A105" s="14" t="s">
        <v>107</v>
      </c>
      <c r="B105" s="1"/>
      <c r="C105" s="15">
        <f>(C106/B106)-1</f>
        <v>1.0270815326995102</v>
      </c>
      <c r="D105" s="15">
        <f>(D106/C106)-1</f>
        <v>-1.3607163160886868</v>
      </c>
      <c r="E105" s="15">
        <f>(E106/D106)-1</f>
        <v>-0.17297084318360911</v>
      </c>
      <c r="F105" s="15">
        <f>(F106/E106)-1</f>
        <v>0.48213434969032876</v>
      </c>
      <c r="G105" s="15">
        <f>(G106/F106)-1</f>
        <v>5.2073288331726086E-2</v>
      </c>
      <c r="H105" s="15">
        <f t="shared" ref="H105:Z105" si="8">(H106/G106)-1</f>
        <v>0.16865261228230977</v>
      </c>
      <c r="I105" s="15">
        <f t="shared" si="8"/>
        <v>0.14718954248366023</v>
      </c>
      <c r="J105" s="15">
        <f t="shared" si="8"/>
        <v>-0.57953509571558803</v>
      </c>
      <c r="K105" s="15">
        <f t="shared" si="8"/>
        <v>0.99891598915989155</v>
      </c>
      <c r="L105" s="15">
        <f t="shared" si="8"/>
        <v>-0.6602494577006508</v>
      </c>
      <c r="M105" s="15">
        <f t="shared" si="8"/>
        <v>3.5506783719074217</v>
      </c>
      <c r="N105" s="15">
        <f t="shared" si="8"/>
        <v>0.12065941774815858</v>
      </c>
      <c r="O105" s="15">
        <f t="shared" si="8"/>
        <v>0.29921752738654139</v>
      </c>
      <c r="P105" s="15">
        <f t="shared" si="8"/>
        <v>-0.26487593350999761</v>
      </c>
      <c r="Q105" s="15">
        <f t="shared" si="8"/>
        <v>9.3560543994756662E-2</v>
      </c>
      <c r="R105" s="15">
        <f t="shared" si="8"/>
        <v>-1.4983518130051721E-4</v>
      </c>
      <c r="S105" s="15">
        <f t="shared" si="8"/>
        <v>0.10010490034467256</v>
      </c>
      <c r="T105" s="15">
        <f t="shared" si="8"/>
        <v>0.25323525405258129</v>
      </c>
      <c r="U105" s="15">
        <f t="shared" si="8"/>
        <v>9.7826086956520619E-4</v>
      </c>
      <c r="V105" s="15">
        <f t="shared" si="8"/>
        <v>0.27158214789879476</v>
      </c>
      <c r="W105" s="15">
        <f t="shared" si="8"/>
        <v>-2.2203245089666979E-2</v>
      </c>
      <c r="X105" s="15">
        <f t="shared" si="8"/>
        <v>0.11528384279475978</v>
      </c>
      <c r="Y105" s="15">
        <f t="shared" si="8"/>
        <v>0.1511354737666406</v>
      </c>
      <c r="Z105" s="15">
        <f t="shared" si="8"/>
        <v>0.18095238095238098</v>
      </c>
      <c r="AA105" s="15"/>
      <c r="AB105" s="15"/>
      <c r="AC105" s="15"/>
      <c r="AD105" s="15"/>
      <c r="AE105" s="15"/>
      <c r="AF105" s="15"/>
      <c r="AG105" s="25" t="s">
        <v>108</v>
      </c>
      <c r="AH105" s="26">
        <f>(AH100*AH92)+(AH102*AH97)</f>
        <v>6.0673832140956646E-2</v>
      </c>
    </row>
    <row r="106" spans="1:34" ht="19" x14ac:dyDescent="0.25">
      <c r="A106" s="5" t="s">
        <v>90</v>
      </c>
      <c r="B106" s="1">
        <v>-347100000</v>
      </c>
      <c r="C106" s="1">
        <v>-703600000</v>
      </c>
      <c r="D106" s="1">
        <v>253800000</v>
      </c>
      <c r="E106" s="1">
        <v>209900000</v>
      </c>
      <c r="F106" s="1">
        <v>311100000</v>
      </c>
      <c r="G106" s="1">
        <v>327300000</v>
      </c>
      <c r="H106" s="1">
        <v>382500000</v>
      </c>
      <c r="I106" s="1">
        <v>438800000</v>
      </c>
      <c r="J106" s="1">
        <v>184500000</v>
      </c>
      <c r="K106" s="1">
        <v>368800000</v>
      </c>
      <c r="L106" s="1">
        <v>125300000</v>
      </c>
      <c r="M106" s="1">
        <v>570200000</v>
      </c>
      <c r="N106" s="1">
        <v>639000000</v>
      </c>
      <c r="O106" s="1">
        <v>830200000</v>
      </c>
      <c r="P106" s="1">
        <v>610300000</v>
      </c>
      <c r="Q106" s="1">
        <v>667400000</v>
      </c>
      <c r="R106" s="1">
        <v>667300000</v>
      </c>
      <c r="S106" s="1">
        <v>734100000</v>
      </c>
      <c r="T106" s="1">
        <v>920000000</v>
      </c>
      <c r="U106" s="1">
        <v>920900000</v>
      </c>
      <c r="V106" s="1">
        <v>1171000000</v>
      </c>
      <c r="W106" s="1">
        <v>1145000000</v>
      </c>
      <c r="X106" s="1">
        <v>1277000000</v>
      </c>
      <c r="Y106" s="1">
        <v>1470000000</v>
      </c>
      <c r="Z106" s="1">
        <v>1736000000</v>
      </c>
      <c r="AA106" s="42">
        <f>Z106*(1+$AH$106)</f>
        <v>1852397094.4544642</v>
      </c>
      <c r="AB106" s="42">
        <f t="shared" ref="AB106:AE106" si="9">AA106*(1+$AH$106)</f>
        <v>1976598499.7369478</v>
      </c>
      <c r="AC106" s="42">
        <f t="shared" si="9"/>
        <v>2109127487.2210686</v>
      </c>
      <c r="AD106" s="42">
        <f t="shared" si="9"/>
        <v>2250542413.1119542</v>
      </c>
      <c r="AE106" s="42">
        <f t="shared" si="9"/>
        <v>2401439070.8497248</v>
      </c>
      <c r="AF106" s="43" t="s">
        <v>146</v>
      </c>
      <c r="AG106" s="44" t="s">
        <v>147</v>
      </c>
      <c r="AH106" s="45">
        <f>(SUM(AA4:AE4)/5)</f>
        <v>6.7049017542894163E-2</v>
      </c>
    </row>
    <row r="107" spans="1:3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43"/>
      <c r="AB107" s="43"/>
      <c r="AC107" s="43"/>
      <c r="AD107" s="43"/>
      <c r="AE107" s="46">
        <f>AE106*(1+AH107)/(AH108-AH107)</f>
        <v>68999457022.027679</v>
      </c>
      <c r="AF107" s="47" t="s">
        <v>148</v>
      </c>
      <c r="AG107" s="48" t="s">
        <v>149</v>
      </c>
      <c r="AH107" s="49">
        <v>2.5000000000000001E-2</v>
      </c>
    </row>
    <row r="108" spans="1:34" ht="19" x14ac:dyDescent="0.25">
      <c r="AA108" s="46">
        <f t="shared" ref="AA108:AC108" si="10">AA107+AA106</f>
        <v>1852397094.4544642</v>
      </c>
      <c r="AB108" s="46">
        <f t="shared" si="10"/>
        <v>1976598499.7369478</v>
      </c>
      <c r="AC108" s="46">
        <f t="shared" si="10"/>
        <v>2109127487.2210686</v>
      </c>
      <c r="AD108" s="46">
        <f>AD107+AD106</f>
        <v>2250542413.1119542</v>
      </c>
      <c r="AE108" s="46">
        <f>AE107+AE106</f>
        <v>71400896092.877411</v>
      </c>
      <c r="AF108" s="47" t="s">
        <v>144</v>
      </c>
      <c r="AG108" s="50" t="s">
        <v>150</v>
      </c>
      <c r="AH108" s="51">
        <f>AH105</f>
        <v>6.0673832140956646E-2</v>
      </c>
    </row>
    <row r="109" spans="1:34" ht="19" x14ac:dyDescent="0.25">
      <c r="AA109" s="60" t="s">
        <v>151</v>
      </c>
      <c r="AB109" s="61"/>
    </row>
    <row r="110" spans="1:34" ht="20" x14ac:dyDescent="0.25">
      <c r="AA110" s="52" t="s">
        <v>152</v>
      </c>
      <c r="AB110" s="40">
        <f>NPV(AH108,AA108,AB108,AC108,AD108,AE108)</f>
        <v>60234611415.358192</v>
      </c>
    </row>
    <row r="111" spans="1:34" ht="20" x14ac:dyDescent="0.25">
      <c r="AA111" s="52" t="s">
        <v>153</v>
      </c>
      <c r="AB111" s="40">
        <f>Z40</f>
        <v>143400000</v>
      </c>
    </row>
    <row r="112" spans="1:34" ht="20" x14ac:dyDescent="0.25">
      <c r="AA112" s="52" t="s">
        <v>140</v>
      </c>
      <c r="AB112" s="40">
        <f>AH99</f>
        <v>11785500000</v>
      </c>
    </row>
    <row r="113" spans="27:28" ht="20" x14ac:dyDescent="0.25">
      <c r="AA113" s="52" t="s">
        <v>154</v>
      </c>
      <c r="AB113" s="40">
        <f>AB110+AB111-AB112</f>
        <v>48592511415.358192</v>
      </c>
    </row>
    <row r="114" spans="27:28" ht="20" x14ac:dyDescent="0.25">
      <c r="AA114" s="52" t="s">
        <v>155</v>
      </c>
      <c r="AB114" s="53">
        <f>Z34*(1+(5*AF16))</f>
        <v>300606521.50349176</v>
      </c>
    </row>
    <row r="115" spans="27:28" ht="20" x14ac:dyDescent="0.25">
      <c r="AA115" s="54" t="s">
        <v>156</v>
      </c>
      <c r="AB115" s="55">
        <f>AB113/AB114</f>
        <v>161.64822763099554</v>
      </c>
    </row>
    <row r="116" spans="27:28" ht="20" x14ac:dyDescent="0.25">
      <c r="AA116" s="52" t="s">
        <v>157</v>
      </c>
      <c r="AB116" s="56" cm="1">
        <f t="array" ref="AB116">_FV(A1,"Price")</f>
        <v>145.72999999999999</v>
      </c>
    </row>
    <row r="117" spans="27:28" ht="20" x14ac:dyDescent="0.25">
      <c r="AA117" s="57" t="s">
        <v>158</v>
      </c>
      <c r="AB117" s="58">
        <f>AB115/AB116-1</f>
        <v>0.10923095883480105</v>
      </c>
    </row>
    <row r="118" spans="27:28" ht="20" x14ac:dyDescent="0.25">
      <c r="AA118" s="57" t="s">
        <v>159</v>
      </c>
      <c r="AB118" s="59" t="str">
        <f>IF(AB115&gt;AB116,"BUY","SELL")</f>
        <v>BUY</v>
      </c>
    </row>
  </sheetData>
  <mergeCells count="6">
    <mergeCell ref="AA109:AB109"/>
    <mergeCell ref="AG83:AH83"/>
    <mergeCell ref="AG84:AH84"/>
    <mergeCell ref="AG93:AH93"/>
    <mergeCell ref="AG98:AH98"/>
    <mergeCell ref="AG104:AH104"/>
  </mergeCells>
  <hyperlinks>
    <hyperlink ref="B36" r:id="rId1" tooltip="https://www.sec.gov/Archives/edgar/data/1060391/000095014499000670/0000950144-99-000670-index.html" xr:uid="{00000000-0004-0000-0000-000001000000}"/>
    <hyperlink ref="B74" r:id="rId2" tooltip="https://www.sec.gov/Archives/edgar/data/1060391/000095014499000670/0000950144-99-000670-index.html" xr:uid="{00000000-0004-0000-0000-000002000000}"/>
    <hyperlink ref="C36" r:id="rId3" tooltip="https://sec.gov" xr:uid="{00000000-0004-0000-0000-000004000000}"/>
    <hyperlink ref="C74" r:id="rId4" tooltip="https://sec.gov" xr:uid="{00000000-0004-0000-0000-000005000000}"/>
    <hyperlink ref="D36" r:id="rId5" tooltip="https://www.sec.gov/Archives/edgar/data/1060391/000095014401003018/0000950144-01-003018-index.htm" xr:uid="{00000000-0004-0000-0000-000007000000}"/>
    <hyperlink ref="D74" r:id="rId6" tooltip="https://www.sec.gov/Archives/edgar/data/1060391/000095014401003018/0000950144-01-003018-index.htm" xr:uid="{00000000-0004-0000-0000-000008000000}"/>
    <hyperlink ref="E36" r:id="rId7" tooltip="https://www.sec.gov/Archives/edgar/data/1060391/000095014402002988/0000950144-02-002988-index.html" xr:uid="{00000000-0004-0000-0000-00000A000000}"/>
    <hyperlink ref="E74" r:id="rId8" tooltip="https://www.sec.gov/Archives/edgar/data/1060391/000095014402002988/0000950144-02-002988-index.html" xr:uid="{00000000-0004-0000-0000-00000B000000}"/>
    <hyperlink ref="F36" r:id="rId9" tooltip="https://www.sec.gov/Archives/edgar/data/1060391/000095014403003923/0000950144-03-003923-index.html" xr:uid="{00000000-0004-0000-0000-00000D000000}"/>
    <hyperlink ref="F74" r:id="rId10" tooltip="https://www.sec.gov/Archives/edgar/data/1060391/000095014403003923/0000950144-03-003923-index.html" xr:uid="{00000000-0004-0000-0000-00000E000000}"/>
    <hyperlink ref="G36" r:id="rId11" tooltip="https://www.sec.gov/Archives/edgar/data/1060391/000095014404002337/0000950144-04-002337-index.htm" xr:uid="{00000000-0004-0000-0000-000010000000}"/>
    <hyperlink ref="G74" r:id="rId12" tooltip="https://www.sec.gov/Archives/edgar/data/1060391/000095014404002337/0000950144-04-002337-index.htm" xr:uid="{00000000-0004-0000-0000-000011000000}"/>
    <hyperlink ref="H36" r:id="rId13" tooltip="https://www.sec.gov/Archives/edgar/data/1060391/000095014405001868/0000950144-05-001868-index.htm" xr:uid="{00000000-0004-0000-0000-000013000000}"/>
    <hyperlink ref="H74" r:id="rId14" tooltip="https://www.sec.gov/Archives/edgar/data/1060391/000095014405001868/0000950144-05-001868-index.htm" xr:uid="{00000000-0004-0000-0000-000014000000}"/>
    <hyperlink ref="I36" r:id="rId15" tooltip="https://www.sec.gov/Archives/edgar/data/1060391/000095014406001501/0000950144-06-001501-index.htm" xr:uid="{00000000-0004-0000-0000-000016000000}"/>
    <hyperlink ref="I74" r:id="rId16" tooltip="https://www.sec.gov/Archives/edgar/data/1060391/000095014406001501/0000950144-06-001501-index.htm" xr:uid="{00000000-0004-0000-0000-000017000000}"/>
    <hyperlink ref="J36" r:id="rId17" tooltip="https://www.sec.gov/Archives/edgar/data/1060391/000095014407001564/0000950144-07-001564-index.htm" xr:uid="{00000000-0004-0000-0000-000019000000}"/>
    <hyperlink ref="J74" r:id="rId18" tooltip="https://www.sec.gov/Archives/edgar/data/1060391/000095014407001564/0000950144-07-001564-index.htm" xr:uid="{00000000-0004-0000-0000-00001A000000}"/>
    <hyperlink ref="K36" r:id="rId19" tooltip="https://www.sec.gov/Archives/edgar/data/1060391/000095014408001276/0000950144-08-001276-index.htm" xr:uid="{00000000-0004-0000-0000-00001C000000}"/>
    <hyperlink ref="K74" r:id="rId20" tooltip="https://www.sec.gov/Archives/edgar/data/1060391/000095014408001276/0000950144-08-001276-index.htm" xr:uid="{00000000-0004-0000-0000-00001D000000}"/>
    <hyperlink ref="L36" r:id="rId21" tooltip="https://www.sec.gov/Archives/edgar/data/1060391/000095015309000172/0000950153-09-000172-index.htm" xr:uid="{00000000-0004-0000-0000-00001F000000}"/>
    <hyperlink ref="L74" r:id="rId22" tooltip="https://www.sec.gov/Archives/edgar/data/1060391/000095015309000172/0000950153-09-000172-index.htm" xr:uid="{00000000-0004-0000-0000-000020000000}"/>
    <hyperlink ref="M36" r:id="rId23" tooltip="https://www.sec.gov/Archives/edgar/data/1060391/000095012310016361/0000950123-10-016361-index.htm" xr:uid="{00000000-0004-0000-0000-000022000000}"/>
    <hyperlink ref="M74" r:id="rId24" tooltip="https://www.sec.gov/Archives/edgar/data/1060391/000095012310016361/0000950123-10-016361-index.htm" xr:uid="{00000000-0004-0000-0000-000023000000}"/>
    <hyperlink ref="N36" r:id="rId25" tooltip="https://www.sec.gov/Archives/edgar/data/1060391/000095012311015710/0000950123-11-015710-index.htm" xr:uid="{00000000-0004-0000-0000-000025000000}"/>
    <hyperlink ref="N74" r:id="rId26" tooltip="https://www.sec.gov/Archives/edgar/data/1060391/000095012311015710/0000950123-11-015710-index.htm" xr:uid="{00000000-0004-0000-0000-000026000000}"/>
    <hyperlink ref="O36" r:id="rId27" tooltip="https://www.sec.gov/Archives/edgar/data/1060391/000119312512067094/0001193125-12-067094-index.htm" xr:uid="{00000000-0004-0000-0000-000028000000}"/>
    <hyperlink ref="O74" r:id="rId28" tooltip="https://www.sec.gov/Archives/edgar/data/1060391/000119312512067094/0001193125-12-067094-index.htm" xr:uid="{00000000-0004-0000-0000-000029000000}"/>
    <hyperlink ref="P36" r:id="rId29" tooltip="https://www.sec.gov/Archives/edgar/data/1060391/000106039113000011/0001060391-13-000011-index.htm" xr:uid="{00000000-0004-0000-0000-00002B000000}"/>
    <hyperlink ref="P74" r:id="rId30" tooltip="https://www.sec.gov/Archives/edgar/data/1060391/000106039113000011/0001060391-13-000011-index.htm" xr:uid="{00000000-0004-0000-0000-00002C000000}"/>
    <hyperlink ref="Q36" r:id="rId31" tooltip="https://www.sec.gov/Archives/edgar/data/1060391/000106039114000011/0001060391-14-000011-index.htm" xr:uid="{00000000-0004-0000-0000-00002E000000}"/>
    <hyperlink ref="Q74" r:id="rId32" tooltip="https://www.sec.gov/Archives/edgar/data/1060391/000106039114000011/0001060391-14-000011-index.htm" xr:uid="{00000000-0004-0000-0000-00002F000000}"/>
    <hyperlink ref="R36" r:id="rId33" tooltip="https://www.sec.gov/Archives/edgar/data/1060391/000106039115000010/0001060391-15-000010-index.htm" xr:uid="{00000000-0004-0000-0000-000031000000}"/>
    <hyperlink ref="R74" r:id="rId34" tooltip="https://www.sec.gov/Archives/edgar/data/1060391/000106039115000010/0001060391-15-000010-index.htm" xr:uid="{00000000-0004-0000-0000-000032000000}"/>
    <hyperlink ref="S36" r:id="rId35" tooltip="https://www.sec.gov/Archives/edgar/data/1060391/000106039116000060/0001060391-16-000060-index.htm" xr:uid="{00000000-0004-0000-0000-000034000000}"/>
    <hyperlink ref="S74" r:id="rId36" tooltip="https://www.sec.gov/Archives/edgar/data/1060391/000106039116000060/0001060391-16-000060-index.htm" xr:uid="{00000000-0004-0000-0000-000035000000}"/>
    <hyperlink ref="T36" r:id="rId37" tooltip="https://www.sec.gov/Archives/edgar/data/1060391/000106039117000012/0001060391-17-000012-index.htm" xr:uid="{00000000-0004-0000-0000-000037000000}"/>
    <hyperlink ref="T74" r:id="rId38" tooltip="https://www.sec.gov/Archives/edgar/data/1060391/000106039117000012/0001060391-17-000012-index.htm" xr:uid="{00000000-0004-0000-0000-000038000000}"/>
    <hyperlink ref="U36" r:id="rId39" tooltip="https://www.sec.gov/Archives/edgar/data/1060391/000106039118000005/0001060391-18-000005-index.htm" xr:uid="{00000000-0004-0000-0000-00003A000000}"/>
    <hyperlink ref="U74" r:id="rId40" tooltip="https://www.sec.gov/Archives/edgar/data/1060391/000106039118000005/0001060391-18-000005-index.htm" xr:uid="{00000000-0004-0000-0000-00003B000000}"/>
    <hyperlink ref="V36" r:id="rId41" tooltip="https://www.sec.gov/Archives/edgar/data/1060391/000106039119000008/0001060391-19-000008-index.htm" xr:uid="{00000000-0004-0000-0000-00003D000000}"/>
    <hyperlink ref="V74" r:id="rId42" tooltip="https://www.sec.gov/Archives/edgar/data/1060391/000106039119000008/0001060391-19-000008-index.htm" xr:uid="{00000000-0004-0000-0000-00003E000000}"/>
    <hyperlink ref="W36" r:id="rId43" tooltip="https://www.sec.gov/Archives/edgar/data/1060391/000106039120000016/0001060391-20-000016-index.htm" xr:uid="{00000000-0004-0000-0000-000040000000}"/>
    <hyperlink ref="W74" r:id="rId44" tooltip="https://www.sec.gov/Archives/edgar/data/1060391/000106039120000016/0001060391-20-000016-index.htm" xr:uid="{00000000-0004-0000-0000-000041000000}"/>
    <hyperlink ref="X36" r:id="rId45" tooltip="https://www.sec.gov/Archives/edgar/data/1060391/000106039121000014/0001060391-21-000014-index.htm" xr:uid="{00000000-0004-0000-0000-000043000000}"/>
    <hyperlink ref="X74" r:id="rId46" tooltip="https://www.sec.gov/Archives/edgar/data/1060391/000106039121000014/0001060391-21-000014-index.htm" xr:uid="{00000000-0004-0000-0000-000044000000}"/>
    <hyperlink ref="Y36" r:id="rId47" tooltip="https://www.sec.gov/Archives/edgar/data/1060391/000106039122000007/0001060391-22-000007-index.htm" xr:uid="{00000000-0004-0000-0000-000046000000}"/>
    <hyperlink ref="Y74" r:id="rId48" tooltip="https://www.sec.gov/Archives/edgar/data/1060391/000106039122000007/0001060391-22-000007-index.htm" xr:uid="{00000000-0004-0000-0000-000047000000}"/>
    <hyperlink ref="Z36" r:id="rId49" tooltip="https://www.sec.gov/Archives/edgar/data/1060391/000106039123000008/0001060391-23-000008-index.htm" xr:uid="{00000000-0004-0000-0000-000049000000}"/>
    <hyperlink ref="Z74" r:id="rId50" tooltip="https://www.sec.gov/Archives/edgar/data/1060391/000106039123000008/0001060391-23-000008-index.htm" xr:uid="{00000000-0004-0000-0000-00004A000000}"/>
    <hyperlink ref="A1" r:id="rId51" tooltip="https://roic.ai/company/RSG" display="ROIC.AI | RSG" xr:uid="{00000000-0004-0000-0000-000000000000}"/>
    <hyperlink ref="AA1" r:id="rId52" display="https://finbox.com/NYSE:RSG/explorer/revenue_proj" xr:uid="{CF2085DC-10AF-254D-9AF6-7EB18E20F894}"/>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2023-03-13T13:34:52Z</dcterms:created>
  <dcterms:modified xsi:type="dcterms:W3CDTF">2023-06-17T08:22:03Z</dcterms:modified>
</cp:coreProperties>
</file>