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9758D7-187E-7346-8610-960D224F490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M29" i="1"/>
  <c r="AN29" i="1"/>
  <c r="AO29" i="1"/>
  <c r="AP29" i="1"/>
  <c r="AQ29" i="1"/>
  <c r="AM3" i="1"/>
  <c r="AT95" i="1" a="1"/>
  <c r="AT95" i="1" s="1"/>
  <c r="AT101" i="1" a="1"/>
  <c r="AT101" i="1" s="1"/>
  <c r="AT19" i="1" s="1"/>
  <c r="AN114" i="1"/>
  <c r="AR19" i="1"/>
  <c r="AR16" i="1"/>
  <c r="AU13" i="1"/>
  <c r="AT13" i="1"/>
  <c r="AS13" i="1"/>
  <c r="AR13" i="1"/>
  <c r="AU10" i="1"/>
  <c r="AT10" i="1"/>
  <c r="AS10" i="1"/>
  <c r="AR10" i="1"/>
  <c r="AU7" i="1"/>
  <c r="AT7" i="1"/>
  <c r="AS7" i="1"/>
  <c r="AR7" i="1"/>
  <c r="AU4" i="1"/>
  <c r="AT4" i="1"/>
  <c r="AS4" i="1"/>
  <c r="AR4" i="1"/>
  <c r="AU19" i="1" l="1"/>
  <c r="AS19" i="1"/>
  <c r="AU16" i="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5" i="1"/>
  <c r="AB105" i="1"/>
  <c r="AC105" i="1"/>
  <c r="AD105" i="1"/>
  <c r="AE105" i="1"/>
  <c r="AF105" i="1"/>
  <c r="AG105" i="1"/>
  <c r="AH105" i="1"/>
  <c r="AI105" i="1"/>
  <c r="AJ105" i="1"/>
  <c r="AK105" i="1"/>
  <c r="AL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M106" i="1" s="1"/>
  <c r="AN106" i="1" s="1"/>
  <c r="AO106" i="1" s="1"/>
  <c r="AP106" i="1" s="1"/>
  <c r="AQ106" i="1" s="1"/>
  <c r="AT99" i="1"/>
  <c r="AN112" i="1" s="1"/>
  <c r="AM108" i="1" l="1"/>
  <c r="AN108" i="1"/>
  <c r="AO108" i="1"/>
  <c r="AT103" i="1"/>
  <c r="AT102" i="1" s="1"/>
  <c r="AT100" i="1" l="1"/>
  <c r="AT105" i="1" s="1"/>
  <c r="AT108" i="1" s="1"/>
  <c r="AQ107" i="1" s="1"/>
  <c r="AQ108" i="1" s="1"/>
  <c r="AP108" i="1"/>
  <c r="AN110" i="1" l="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<sst xmlns="http://schemas.openxmlformats.org/spreadsheetml/2006/main" count="1080" uniqueCount="163">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</sst>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5"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5"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5"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6" fillId="0" borderId="4" xfId="0" applyFont="1" applyBorder="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1" fillId="5" borderId="10" xfId="0" applyNumberFormat="1" applyFont="1" applyFill="1" applyBorder="1"/>
    <xf numFmtId="168" fontId="12" fillId="3" borderId="10" xfId="0" applyNumberFormat="1" applyFont="1" applyFill="1" applyBorder="1"/>
    <xf numFmtId="169" fontId="11" fillId="0" borderId="7" xfId="0" applyNumberFormat="1" applyFont="1" applyBorder="1" applyAlignment="1">
      <alignment horizontal="center"/>
    </xf>
    <xf numFmtId="169" fontId="11" fillId="0" borderId="14" xfId="0" applyNumberFormat="1" applyFont="1" applyBorder="1" applyAlignment="1">
      <alignment horizontal="center"/>
    </xf>
    <xf numFmtId="164" fontId="16" fillId="0" borderId="3" xfId="0" applyNumberFormat="1" applyFont="1" applyBorder="1"/>
    <xf numFmtId="165" fontId="10" fillId="0" borderId="0" xfId="0" applyNumberFormat="1" applyFont="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156249500883612"/>
          <c:y val="0.15947345106481295"/>
          <c:w val="0.83389205288600332"/>
          <c:h val="0.652696975046316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ADEF-7242-8722-04F63E0312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71800000</c:v>
                </c:pt>
                <c:pt idx="1">
                  <c:v>129000000</c:v>
                </c:pt>
                <c:pt idx="2">
                  <c:v>199700000</c:v>
                </c:pt>
                <c:pt idx="3">
                  <c:v>275000000</c:v>
                </c:pt>
                <c:pt idx="4">
                  <c:v>456900000</c:v>
                </c:pt>
                <c:pt idx="5">
                  <c:v>746400000</c:v>
                </c:pt>
                <c:pt idx="6">
                  <c:v>1153600000</c:v>
                </c:pt>
                <c:pt idx="7">
                  <c:v>1552000000</c:v>
                </c:pt>
                <c:pt idx="8">
                  <c:v>1959000000</c:v>
                </c:pt>
                <c:pt idx="9">
                  <c:v>2436000000</c:v>
                </c:pt>
                <c:pt idx="10">
                  <c:v>3859000000</c:v>
                </c:pt>
                <c:pt idx="11">
                  <c:v>5871000000</c:v>
                </c:pt>
                <c:pt idx="12">
                  <c:v>8141000000</c:v>
                </c:pt>
                <c:pt idx="13">
                  <c:v>12901000000</c:v>
                </c:pt>
                <c:pt idx="14">
                  <c:v>15023000000</c:v>
                </c:pt>
                <c:pt idx="15">
                  <c:v>12686000000</c:v>
                </c:pt>
                <c:pt idx="16">
                  <c:v>12597000000</c:v>
                </c:pt>
                <c:pt idx="17">
                  <c:v>16165000000</c:v>
                </c:pt>
                <c:pt idx="18">
                  <c:v>13382000000</c:v>
                </c:pt>
                <c:pt idx="19">
                  <c:v>17483000000</c:v>
                </c:pt>
                <c:pt idx="20">
                  <c:v>19165000000</c:v>
                </c:pt>
                <c:pt idx="21">
                  <c:v>21541000000</c:v>
                </c:pt>
                <c:pt idx="22">
                  <c:v>25870000000</c:v>
                </c:pt>
                <c:pt idx="23">
                  <c:v>22383000000</c:v>
                </c:pt>
                <c:pt idx="24">
                  <c:v>27837000000</c:v>
                </c:pt>
                <c:pt idx="25">
                  <c:v>31132000000</c:v>
                </c:pt>
                <c:pt idx="26">
                  <c:v>25614000000</c:v>
                </c:pt>
                <c:pt idx="27">
                  <c:v>31236000000</c:v>
                </c:pt>
                <c:pt idx="28">
                  <c:v>33629000000</c:v>
                </c:pt>
                <c:pt idx="29">
                  <c:v>25245000000</c:v>
                </c:pt>
                <c:pt idx="30">
                  <c:v>27616000000</c:v>
                </c:pt>
                <c:pt idx="31">
                  <c:v>34149000000</c:v>
                </c:pt>
                <c:pt idx="32">
                  <c:v>49468000000</c:v>
                </c:pt>
                <c:pt idx="33">
                  <c:v>58056000000</c:v>
                </c:pt>
                <c:pt idx="34">
                  <c:v>68423000000</c:v>
                </c:pt>
                <c:pt idx="35">
                  <c:v>85134000000</c:v>
                </c:pt>
                <c:pt idx="36">
                  <c:v>100239000000</c:v>
                </c:pt>
              </c:numCache>
            </c:numRef>
          </c:val>
          <c:extLst>
            <c:ext xmlns:c16="http://schemas.microsoft.com/office/drawing/2014/chart" uri="{C3380CC4-5D6E-409C-BE32-E72D297353CC}">
              <c16:uniqueId val="{00000001-ADEF-7242-8722-04F63E0312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ADEF-7242-8722-04F63E0312E6}"/>
            </c:ext>
          </c:extLst>
        </c:ser>
        <c:dLbls>
          <c:showLegendKey val="0"/>
          <c:showVal val="0"/>
          <c:showCatName val="0"/>
          <c:showSerName val="0"/>
          <c:showPercent val="0"/>
          <c:showBubbleSize val="0"/>
        </c:dLbls>
        <c:gapWidth val="100"/>
        <c:overlap val="-24"/>
        <c:axId val="505699856"/>
        <c:axId val="505701584"/>
      </c:barChart>
      <c:catAx>
        <c:axId val="50569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701584"/>
        <c:crosses val="autoZero"/>
        <c:auto val="1"/>
        <c:lblAlgn val="ctr"/>
        <c:lblOffset val="100"/>
        <c:noMultiLvlLbl val="0"/>
      </c:catAx>
      <c:valAx>
        <c:axId val="5057015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5699856"/>
        <c:crosses val="autoZero"/>
        <c:crossBetween val="between"/>
      </c:valAx>
      <c:spPr>
        <a:noFill/>
        <a:ln>
          <a:noFill/>
        </a:ln>
        <a:effectLst/>
      </c:spPr>
    </c:plotArea>
    <c:legend>
      <c:legendPos val="b"/>
      <c:layout>
        <c:manualLayout>
          <c:xMode val="edge"/>
          <c:yMode val="edge"/>
          <c:x val="0.3101841624194277"/>
          <c:y val="0.89536927459963289"/>
          <c:w val="0.35806592886247635"/>
          <c:h val="6.23909592983491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32253</xdr:colOff>
      <xdr:row>108</xdr:row>
      <xdr:rowOff>37492</xdr:rowOff>
    </xdr:from>
    <xdr:to>
      <xdr:col>46</xdr:col>
      <xdr:colOff>18143</xdr:colOff>
      <xdr:row>132</xdr:row>
      <xdr:rowOff>54428</xdr:rowOff>
    </xdr:to>
    <xdr:graphicFrame macro="">
      <xdr:nvGraphicFramePr>
        <xdr:cNvPr id="2" name="Chart 1">
          <a:extLst>
            <a:ext uri="{FF2B5EF4-FFF2-40B4-BE49-F238E27FC236}">
              <a16:creationId xmlns:a16="http://schemas.microsoft.com/office/drawing/2014/main" id="{51DDC57D-3470-6CAF-7392-84285EFEA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351.47</v>
    <v>213.43100000000001</v>
    <v>0.92120000000000002</v>
    <v>6.15</v>
    <v>1.8436999999999999E-2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340.12</v>
    <v>3</v>
    <v>Software &amp; IT Services</v>
    <v>Stock</v>
    <v>45099.99988087891</v>
    <v>4</v>
    <v>333.34</v>
    <v>2525909628480</v>
    <v>MICROSOFT CORPORATION</v>
    <v>MICROSOFT CORPORATION</v>
    <v>334.12</v>
    <v>36.821599999999997</v>
    <v>333.56</v>
    <v>339.71</v>
    <v>7435488000</v>
    <v>MSFT</v>
    <v>MICROSOFT CORPORATION (XNAS:MSFT)</v>
    <v>52435</v>
    <v>29225302</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6" activePane="bottomRight" state="frozen"/>
      <selection pane="topRight"/>
      <selection pane="bottomLeft"/>
      <selection pane="bottomRight" activeCell="AO98" sqref="AO98"/>
    </sheetView>
  </sheetViews>
  <sheetFormatPr baseColWidth="10" defaultRowHeight="16" x14ac:dyDescent="0.2"/>
  <cols>
    <col min="1" max="1" width="50" customWidth="1"/>
    <col min="2" max="38" width="15" customWidth="1"/>
    <col min="39"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9">
        <v>2023</v>
      </c>
      <c r="AN1" s="39">
        <v>2024</v>
      </c>
      <c r="AO1" s="39">
        <v>2025</v>
      </c>
      <c r="AP1" s="39">
        <v>2026</v>
      </c>
      <c r="AQ1" s="39">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211100000000</f>
        <v>211100000000</v>
      </c>
      <c r="AN3" s="20">
        <v>235000000000</v>
      </c>
      <c r="AO3" s="20">
        <v>262800000000</v>
      </c>
      <c r="AP3" s="20">
        <v>292000000000</v>
      </c>
      <c r="AQ3" s="20">
        <v>323700000000</v>
      </c>
      <c r="AR3" s="40" t="s">
        <v>110</v>
      </c>
      <c r="AS3" s="41" t="s">
        <v>111</v>
      </c>
      <c r="AT3" s="41" t="s">
        <v>112</v>
      </c>
      <c r="AU3" s="41" t="s">
        <v>113</v>
      </c>
    </row>
    <row r="4" spans="1:47" ht="19" x14ac:dyDescent="0.25">
      <c r="A4" s="14" t="s">
        <v>94</v>
      </c>
      <c r="B4" s="1"/>
      <c r="C4" s="15">
        <f>(C3/B3)-1</f>
        <v>0.75139240506329119</v>
      </c>
      <c r="D4" s="15">
        <f>(D3/C3)-1</f>
        <v>0.70800809482509397</v>
      </c>
      <c r="E4" s="15">
        <f>(E3/D3)-1</f>
        <v>0.36002031144211233</v>
      </c>
      <c r="F4" s="15">
        <f t="shared" ref="F4:AE4" si="0">(F3/E3)-1</f>
        <v>0.47280647168637202</v>
      </c>
      <c r="G4" s="15">
        <f t="shared" si="0"/>
        <v>0.5577150583065742</v>
      </c>
      <c r="H4" s="16">
        <f t="shared" si="0"/>
        <v>0.49652815449712495</v>
      </c>
      <c r="I4" s="16">
        <f t="shared" si="0"/>
        <v>0.36042338782759997</v>
      </c>
      <c r="J4" s="16">
        <f t="shared" si="0"/>
        <v>0.23874233946176382</v>
      </c>
      <c r="K4" s="16">
        <f t="shared" si="0"/>
        <v>0.27704882770488282</v>
      </c>
      <c r="L4" s="16">
        <f t="shared" si="0"/>
        <v>0.46050193700522146</v>
      </c>
      <c r="M4" s="16">
        <f t="shared" si="0"/>
        <v>0.30988351977857231</v>
      </c>
      <c r="N4" s="16">
        <f t="shared" si="0"/>
        <v>0.27522451135763348</v>
      </c>
      <c r="O4" s="16">
        <f t="shared" si="0"/>
        <v>0.36336647334990335</v>
      </c>
      <c r="P4" s="16">
        <f t="shared" si="0"/>
        <v>0.16250569706790907</v>
      </c>
      <c r="Q4" s="16">
        <f t="shared" si="0"/>
        <v>0.10193413486670155</v>
      </c>
      <c r="R4" s="16">
        <f t="shared" si="0"/>
        <v>0.12132352941176472</v>
      </c>
      <c r="S4" s="16">
        <f t="shared" si="0"/>
        <v>0.13474352194606021</v>
      </c>
      <c r="T4" s="16">
        <f t="shared" si="0"/>
        <v>0.14440612669711372</v>
      </c>
      <c r="U4" s="16">
        <f t="shared" si="0"/>
        <v>8.0168318175648068E-2</v>
      </c>
      <c r="V4" s="16">
        <f t="shared" si="0"/>
        <v>0.11294862772695291</v>
      </c>
      <c r="W4" s="16">
        <f t="shared" si="0"/>
        <v>0.15446456799602548</v>
      </c>
      <c r="X4" s="16">
        <f t="shared" si="0"/>
        <v>0.18187864324556946</v>
      </c>
      <c r="Y4" s="16">
        <f t="shared" si="0"/>
        <v>-3.2820258192651441E-2</v>
      </c>
      <c r="Z4" s="16">
        <f t="shared" si="0"/>
        <v>6.9254068484008391E-2</v>
      </c>
      <c r="AA4" s="16">
        <f t="shared" si="0"/>
        <v>0.11937455988733126</v>
      </c>
      <c r="AB4" s="16">
        <f t="shared" si="0"/>
        <v>5.4044007263057026E-2</v>
      </c>
      <c r="AC4" s="16">
        <f t="shared" si="0"/>
        <v>5.5966252051598442E-2</v>
      </c>
      <c r="AD4" s="16">
        <f t="shared" si="0"/>
        <v>0.11540289534868786</v>
      </c>
      <c r="AE4" s="16">
        <f t="shared" si="0"/>
        <v>7.7700874091647165E-2</v>
      </c>
      <c r="AF4" s="16">
        <f t="shared" ref="AF4" si="1">(AF3/AE3)-1</f>
        <v>-8.8266723658901425E-2</v>
      </c>
      <c r="AG4" s="16">
        <f t="shared" ref="AG4" si="2">(AG3/AF3)-1</f>
        <v>5.4266291608063844E-2</v>
      </c>
      <c r="AH4" s="16">
        <f t="shared" ref="AH4" si="3">(AH3/AG3)-1</f>
        <v>0.22690383546414683</v>
      </c>
      <c r="AI4" s="16">
        <f t="shared" ref="AI4" si="4">(AI3/AH3)-1</f>
        <v>0.14029539688292858</v>
      </c>
      <c r="AJ4" s="16">
        <f t="shared" ref="AJ4" si="5">(AJ3/AI3)-1</f>
        <v>0.13645574247276371</v>
      </c>
      <c r="AK4" s="16">
        <f t="shared" ref="AK4" si="6">(AK3/AJ3)-1</f>
        <v>0.17531727441177503</v>
      </c>
      <c r="AL4" s="16">
        <f t="shared" ref="AL4:AQ4" si="7">(AL3/AK3)-1</f>
        <v>0.17956070629670173</v>
      </c>
      <c r="AM4" s="16">
        <f t="shared" si="7"/>
        <v>6.4709739244464659E-2</v>
      </c>
      <c r="AN4" s="16">
        <f t="shared" si="7"/>
        <v>0.11321648507816207</v>
      </c>
      <c r="AO4" s="16">
        <f t="shared" si="7"/>
        <v>0.11829787234042555</v>
      </c>
      <c r="AP4" s="16">
        <f t="shared" si="7"/>
        <v>0.11111111111111116</v>
      </c>
      <c r="AQ4" s="16">
        <f t="shared" si="7"/>
        <v>0.10856164383561651</v>
      </c>
      <c r="AR4" s="42">
        <f>(AL4+AK4+AJ4)/3</f>
        <v>0.16377790772708015</v>
      </c>
      <c r="AS4" s="42">
        <f>(AL20+AK20+AJ20)/3</f>
        <v>0.20007529474142496</v>
      </c>
      <c r="AT4" s="42">
        <f>(AL29+AK29+AJ29)/3</f>
        <v>0.23310133884414527</v>
      </c>
      <c r="AU4" s="42">
        <f>(AL105+AK105+AJ105)/3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40" t="s">
        <v>114</v>
      </c>
      <c r="AS6" s="41" t="s">
        <v>115</v>
      </c>
      <c r="AT6" s="41" t="s">
        <v>116</v>
      </c>
      <c r="AU6" s="41" t="s">
        <v>117</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42">
        <f>AL7</f>
        <v>0.68400000000000005</v>
      </c>
      <c r="AS7" s="43">
        <f>AL21</f>
        <v>0.50560000000000005</v>
      </c>
      <c r="AT7" s="43">
        <f>AL30</f>
        <v>0.3669</v>
      </c>
      <c r="AU7" s="43">
        <f>AL106/AL3</f>
        <v>0.32858727997175569</v>
      </c>
    </row>
    <row r="8" spans="1:47" ht="19" x14ac:dyDescent="0.25">
      <c r="A8" s="5" t="s">
        <v>5</v>
      </c>
      <c r="B8" s="1" t="s">
        <v>92</v>
      </c>
      <c r="C8" s="1" t="s">
        <v>92</v>
      </c>
      <c r="D8" s="1" t="s">
        <v>92</v>
      </c>
      <c r="E8" s="1" t="s">
        <v>92</v>
      </c>
      <c r="F8" s="1" t="s">
        <v>92</v>
      </c>
      <c r="G8" s="1" t="s">
        <v>92</v>
      </c>
      <c r="H8" s="1" t="s">
        <v>92</v>
      </c>
      <c r="I8" s="1" t="s">
        <v>92</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95</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40" t="s">
        <v>96</v>
      </c>
      <c r="AS9" s="41" t="s">
        <v>97</v>
      </c>
      <c r="AT9" s="41" t="s">
        <v>98</v>
      </c>
      <c r="AU9" s="41"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42">
        <f>AL9</f>
        <v>0.12362939426035205</v>
      </c>
      <c r="AS10" s="43">
        <f>AL13</f>
        <v>0.13983456902204064</v>
      </c>
      <c r="AT10" s="43">
        <f>AL80</f>
        <v>3.7837292580824126E-2</v>
      </c>
      <c r="AU10" s="43">
        <f>AL89</f>
        <v>0.12047208352246935</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40" t="s">
        <v>118</v>
      </c>
      <c r="AS12" s="41" t="s">
        <v>119</v>
      </c>
      <c r="AT12" s="41" t="s">
        <v>120</v>
      </c>
      <c r="AU12" s="41" t="s">
        <v>121</v>
      </c>
    </row>
    <row r="13" spans="1:47" ht="19" x14ac:dyDescent="0.25">
      <c r="A13" s="14" t="s">
        <v>100</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42">
        <f>AL28/AL72</f>
        <v>0.43675469250999749</v>
      </c>
      <c r="AS13" s="43">
        <f>AL28/AL54</f>
        <v>0.19936958666812848</v>
      </c>
      <c r="AT13" s="43">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40" t="s">
        <v>122</v>
      </c>
      <c r="AS15" s="41" t="s">
        <v>156</v>
      </c>
      <c r="AT15" s="41" t="s">
        <v>157</v>
      </c>
      <c r="AU15" s="41" t="s">
        <v>158</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57">
        <f>AT101/AL3</f>
        <v>12.739746953548192</v>
      </c>
      <c r="AT16" s="57">
        <f>AT101/AL28</f>
        <v>34.726135286645217</v>
      </c>
      <c r="AU16" s="58">
        <f>AT101/AL106</f>
        <v>38.771272444396693</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40" t="s">
        <v>159</v>
      </c>
      <c r="AS18" s="41" t="s">
        <v>160</v>
      </c>
      <c r="AT18" s="41" t="s">
        <v>161</v>
      </c>
      <c r="AU18" s="41" t="s">
        <v>162</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R19" s="44">
        <f>AL40-AL56-AL61</f>
        <v>43479000000</v>
      </c>
      <c r="AS19" s="57">
        <f>AT101/AM3</f>
        <v>11.965464843581241</v>
      </c>
      <c r="AT19" s="57">
        <f>AT101/AM28</f>
        <v>34.920087765712942</v>
      </c>
      <c r="AU19" s="58">
        <f>AT101/AM106</f>
        <v>35.145030343598194</v>
      </c>
    </row>
    <row r="20" spans="1:47" ht="19" customHeight="1" x14ac:dyDescent="0.25">
      <c r="A20" s="14" t="s">
        <v>101</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T20" s="15"/>
      <c r="AU20" s="15"/>
    </row>
    <row r="21" spans="1:47" ht="19"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c r="AM28" s="59">
        <v>72334000001</v>
      </c>
      <c r="AN28" s="59">
        <v>80917000000</v>
      </c>
      <c r="AO28" s="59">
        <v>90916000000</v>
      </c>
      <c r="AP28" s="59">
        <v>105400000000</v>
      </c>
      <c r="AQ28" s="59">
        <v>124100000000</v>
      </c>
    </row>
    <row r="29" spans="1:47" ht="20" customHeight="1" thickTop="1" x14ac:dyDescent="0.25">
      <c r="A29" s="14" t="s">
        <v>103</v>
      </c>
      <c r="B29" s="1"/>
      <c r="C29" s="15">
        <f>(C28/B28)-1</f>
        <v>0.82951653944020354</v>
      </c>
      <c r="D29" s="15">
        <f>(D28/C28)-1</f>
        <v>0.72322670375521558</v>
      </c>
      <c r="E29" s="15">
        <f>(E28/D28)-1</f>
        <v>0.37610976594027434</v>
      </c>
      <c r="F29" s="15">
        <f t="shared" ref="F29:Z29" si="23">(F28/E28)-1</f>
        <v>0.63753665689149552</v>
      </c>
      <c r="G29" s="15">
        <f t="shared" si="23"/>
        <v>0.6572349570200573</v>
      </c>
      <c r="H29" s="15">
        <f t="shared" si="23"/>
        <v>0.53036524746055758</v>
      </c>
      <c r="I29" s="15">
        <f t="shared" si="23"/>
        <v>0.34585510521112828</v>
      </c>
      <c r="J29" s="15">
        <f t="shared" si="23"/>
        <v>0.20251836306400839</v>
      </c>
      <c r="K29" s="15">
        <f t="shared" si="23"/>
        <v>0.26788830715532286</v>
      </c>
      <c r="L29" s="15">
        <f t="shared" si="23"/>
        <v>0.5106675843083277</v>
      </c>
      <c r="M29" s="15">
        <f t="shared" si="23"/>
        <v>0.57357630979498864</v>
      </c>
      <c r="N29" s="15">
        <f t="shared" si="23"/>
        <v>0.29994209612043998</v>
      </c>
      <c r="O29" s="15">
        <f t="shared" si="23"/>
        <v>0.73385300668151454</v>
      </c>
      <c r="P29" s="15">
        <f t="shared" si="23"/>
        <v>0.21014771997430959</v>
      </c>
      <c r="Q29" s="15">
        <f t="shared" si="23"/>
        <v>-0.22025262710964866</v>
      </c>
      <c r="R29" s="15">
        <f t="shared" si="23"/>
        <v>6.5750068064252654E-2</v>
      </c>
      <c r="S29" s="15">
        <f t="shared" si="23"/>
        <v>0.27640822582705327</v>
      </c>
      <c r="T29" s="15">
        <f t="shared" si="23"/>
        <v>-0.18262783948764139</v>
      </c>
      <c r="U29" s="15">
        <f t="shared" si="23"/>
        <v>0.50024485798237017</v>
      </c>
      <c r="V29" s="15">
        <f t="shared" si="23"/>
        <v>2.8154072139709552E-2</v>
      </c>
      <c r="W29" s="15">
        <f t="shared" si="23"/>
        <v>0.1163584411461227</v>
      </c>
      <c r="X29" s="15">
        <f t="shared" si="23"/>
        <v>0.25709207252044086</v>
      </c>
      <c r="Y29" s="15">
        <f t="shared" si="23"/>
        <v>-0.17600814433572765</v>
      </c>
      <c r="Z29" s="15">
        <f t="shared" si="23"/>
        <v>0.28766559132404423</v>
      </c>
      <c r="AA29" s="15">
        <f t="shared" ref="AA29" si="24">(AA28/Z28)-1</f>
        <v>0.23400852878464828</v>
      </c>
      <c r="AB29" s="15">
        <f t="shared" ref="AB29" si="25">(AB28/AA28)-1</f>
        <v>-0.266609071274298</v>
      </c>
      <c r="AC29" s="15">
        <f t="shared" ref="AC29" si="26">(AC28/AB28)-1</f>
        <v>0.28772529155377558</v>
      </c>
      <c r="AD29" s="15">
        <f t="shared" ref="AD29" si="27">(AD28/AC28)-1</f>
        <v>9.651008553263507E-3</v>
      </c>
      <c r="AE29" s="15">
        <f t="shared" ref="AE29" si="28">(AE28/AD28)-1</f>
        <v>-0.44763069674730449</v>
      </c>
      <c r="AF29" s="15">
        <f t="shared" ref="AF29" si="29">(AF28/AE28)-1</f>
        <v>0.37767571557451007</v>
      </c>
      <c r="AG29" s="15">
        <f t="shared" ref="AG29" si="30">(AG28/AF28)-1</f>
        <v>0.26229313013453992</v>
      </c>
      <c r="AH29" s="15">
        <f t="shared" ref="AH29" si="31">(AH28/AG28)-1</f>
        <v>-0.21849651009243543</v>
      </c>
      <c r="AI29" s="15">
        <f t="shared" ref="AI29" si="32">(AI28/AH28)-1</f>
        <v>1.3679922756623015</v>
      </c>
      <c r="AJ29" s="15">
        <f t="shared" ref="AJ29" si="33">(AJ28/AI28)-1</f>
        <v>0.12846585117227316</v>
      </c>
      <c r="AK29" s="15">
        <f t="shared" ref="AK29" si="34">(AK28/AJ28)-1</f>
        <v>0.38368600528443353</v>
      </c>
      <c r="AL29" s="15">
        <f t="shared" ref="AL29" si="35">(AL28/AK28)-1</f>
        <v>0.1871521600757291</v>
      </c>
      <c r="AM29" s="16">
        <f t="shared" ref="AM29" si="36">(AM28/AL28)-1</f>
        <v>-5.5541807445901314E-3</v>
      </c>
      <c r="AN29" s="16">
        <f t="shared" ref="AN29" si="37">(AN28/AM28)-1</f>
        <v>0.11865789253852044</v>
      </c>
      <c r="AO29" s="16">
        <f t="shared" ref="AO29" si="38">(AO28/AN28)-1</f>
        <v>0.12357106664854101</v>
      </c>
      <c r="AP29" s="16">
        <f t="shared" ref="AP29" si="39">(AP28/AO28)-1</f>
        <v>0.15931189229618559</v>
      </c>
      <c r="AQ29" s="16">
        <f t="shared" ref="AQ29" si="40">(AQ28/AP28)-1</f>
        <v>0.17741935483870974</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c r="AM30" s="60">
        <v>1.3669</v>
      </c>
      <c r="AN30" s="60">
        <v>2.3668999999999998</v>
      </c>
      <c r="AO30" s="60">
        <v>3.3668999999999998</v>
      </c>
      <c r="AP30" s="60">
        <v>4.3669000000000002</v>
      </c>
      <c r="AQ30" s="60">
        <v>5.3669000000000002</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105</v>
      </c>
      <c r="B35" s="1"/>
      <c r="C35" s="19">
        <f>(C34-B34)/B34</f>
        <v>-2.0756156025277837E-2</v>
      </c>
      <c r="D35" s="19">
        <f t="shared" ref="D35:Z35" si="41">(D34-C34)/C34</f>
        <v>-0.13838664812239221</v>
      </c>
      <c r="E35" s="19">
        <f t="shared" si="41"/>
        <v>0.10088781275221953</v>
      </c>
      <c r="F35" s="19">
        <f t="shared" si="41"/>
        <v>0.16966904061583576</v>
      </c>
      <c r="G35" s="19">
        <f t="shared" si="41"/>
        <v>5.4604063611293052E-2</v>
      </c>
      <c r="H35" s="19">
        <f t="shared" si="41"/>
        <v>5.212610759502509E-2</v>
      </c>
      <c r="I35" s="19">
        <f t="shared" si="41"/>
        <v>7.6684084168902697E-2</v>
      </c>
      <c r="J35" s="19">
        <f t="shared" si="41"/>
        <v>2.4134312696747113E-2</v>
      </c>
      <c r="K35" s="19">
        <f t="shared" si="41"/>
        <v>2.7868852459016394E-2</v>
      </c>
      <c r="L35" s="19">
        <f t="shared" si="41"/>
        <v>2.0733652312599681E-2</v>
      </c>
      <c r="M35" s="19">
        <f t="shared" si="41"/>
        <v>2.5000000000000001E-2</v>
      </c>
      <c r="N35" s="19">
        <f t="shared" si="41"/>
        <v>2.1722560975609755E-2</v>
      </c>
      <c r="O35" s="19">
        <f t="shared" si="41"/>
        <v>2.2379709063782172E-2</v>
      </c>
      <c r="P35" s="19">
        <f t="shared" si="41"/>
        <v>9.8504195549069685E-3</v>
      </c>
      <c r="Q35" s="19">
        <f t="shared" si="41"/>
        <v>6.8641618497109827E-3</v>
      </c>
      <c r="R35" s="19">
        <f t="shared" si="41"/>
        <v>-3.7674919268030141E-3</v>
      </c>
      <c r="S35" s="19">
        <f t="shared" si="41"/>
        <v>-2.0169277867819198E-2</v>
      </c>
      <c r="T35" s="19">
        <f t="shared" si="41"/>
        <v>1.1027384671935306E-3</v>
      </c>
      <c r="U35" s="19">
        <f t="shared" si="41"/>
        <v>1.1015237745548008E-3</v>
      </c>
      <c r="V35" s="19">
        <f t="shared" si="41"/>
        <v>-3.4384742343664038E-2</v>
      </c>
      <c r="W35" s="19">
        <f t="shared" si="41"/>
        <v>-6.1247744753584653E-2</v>
      </c>
      <c r="X35" s="19">
        <f t="shared" si="41"/>
        <v>-4.2079708678939912E-2</v>
      </c>
      <c r="Y35" s="19">
        <f t="shared" si="41"/>
        <v>-5.0052798310454068E-2</v>
      </c>
      <c r="Z35" s="19">
        <f t="shared" si="41"/>
        <v>-7.6700755891507336E-3</v>
      </c>
      <c r="AA35" s="19">
        <f t="shared" ref="AA35" si="42">(AA34-Z34)/Z34</f>
        <v>-3.7414584966954184E-2</v>
      </c>
      <c r="AB35" s="19">
        <f t="shared" ref="AB35" si="43">(AB34-AA34)/AA34</f>
        <v>-1.0124519958105435E-2</v>
      </c>
      <c r="AC35" s="19">
        <f t="shared" ref="AC35" si="44">(AC34-AB34)/AB34</f>
        <v>-4.2323066071008704E-3</v>
      </c>
      <c r="AD35" s="19">
        <f t="shared" ref="AD35" si="45">(AD34-AC34)/AC34</f>
        <v>-8.3825265643447458E-3</v>
      </c>
      <c r="AE35" s="19">
        <f t="shared" ref="AE35" si="46">(AE34-AD34)/AD34</f>
        <v>-1.7263959995237527E-2</v>
      </c>
      <c r="AF35" s="19">
        <f t="shared" ref="AF35" si="47">(AF34-AE34)/AE34</f>
        <v>-2.9197964623212988E-2</v>
      </c>
      <c r="AG35" s="19">
        <f t="shared" ref="AG35" si="48">(AG34-AF34)/AF34</f>
        <v>-2.2588294022213903E-2</v>
      </c>
      <c r="AH35" s="19">
        <f t="shared" ref="AH35" si="49">(AH34-AG34)/AG34</f>
        <v>-4.8518896833503579E-3</v>
      </c>
      <c r="AI35" s="19">
        <f t="shared" ref="AI35" si="50">(AI34-AH34)/AH34</f>
        <v>-5.2604567616114963E-3</v>
      </c>
      <c r="AJ35" s="19">
        <f t="shared" ref="AJ35" si="51">(AJ34-AI34)/AI34</f>
        <v>-9.0287630594608533E-3</v>
      </c>
      <c r="AK35" s="19">
        <f t="shared" ref="AK35" si="52">(AK34-AJ34)/AJ34</f>
        <v>-9.7618117922686452E-3</v>
      </c>
      <c r="AL35" s="19">
        <f t="shared" ref="AL35" si="53">(AL34-AK34)/AK34</f>
        <v>-8.9379600420609884E-3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92</v>
      </c>
      <c r="M42" s="1" t="s">
        <v>92</v>
      </c>
      <c r="N42" s="1" t="s">
        <v>92</v>
      </c>
      <c r="O42" s="1" t="s">
        <v>92</v>
      </c>
      <c r="P42" s="1" t="s">
        <v>92</v>
      </c>
      <c r="Q42" s="1" t="s">
        <v>92</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92</v>
      </c>
      <c r="C47" s="1" t="s">
        <v>92</v>
      </c>
      <c r="D47" s="1">
        <v>7900000</v>
      </c>
      <c r="E47" s="1" t="s">
        <v>92</v>
      </c>
      <c r="F47" s="1" t="s">
        <v>92</v>
      </c>
      <c r="G47" s="1" t="s">
        <v>92</v>
      </c>
      <c r="H47" s="1" t="s">
        <v>92</v>
      </c>
      <c r="I47" s="1" t="s">
        <v>92</v>
      </c>
      <c r="J47" s="1" t="s">
        <v>92</v>
      </c>
      <c r="K47" s="1" t="s">
        <v>92</v>
      </c>
      <c r="L47" s="1" t="s">
        <v>92</v>
      </c>
      <c r="M47" s="1" t="s">
        <v>92</v>
      </c>
      <c r="N47" s="1" t="s">
        <v>92</v>
      </c>
      <c r="O47" s="1" t="s">
        <v>92</v>
      </c>
      <c r="P47" s="1" t="s">
        <v>92</v>
      </c>
      <c r="Q47" s="1" t="s">
        <v>92</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92</v>
      </c>
      <c r="C48" s="1" t="s">
        <v>92</v>
      </c>
      <c r="D48" s="1">
        <v>7900000</v>
      </c>
      <c r="E48" s="1" t="s">
        <v>92</v>
      </c>
      <c r="F48" s="1" t="s">
        <v>92</v>
      </c>
      <c r="G48" s="1" t="s">
        <v>92</v>
      </c>
      <c r="H48" s="1" t="s">
        <v>92</v>
      </c>
      <c r="I48" s="1" t="s">
        <v>92</v>
      </c>
      <c r="J48" s="1" t="s">
        <v>92</v>
      </c>
      <c r="K48" s="1" t="s">
        <v>92</v>
      </c>
      <c r="L48" s="1" t="s">
        <v>92</v>
      </c>
      <c r="M48" s="1" t="s">
        <v>92</v>
      </c>
      <c r="N48" s="1" t="s">
        <v>92</v>
      </c>
      <c r="O48" s="1" t="s">
        <v>92</v>
      </c>
      <c r="P48" s="1" t="s">
        <v>92</v>
      </c>
      <c r="Q48" s="1" t="s">
        <v>92</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v>1829000000</v>
      </c>
      <c r="U50" s="1">
        <v>3621000000</v>
      </c>
      <c r="V50" s="1">
        <v>2611000000</v>
      </c>
      <c r="W50" s="1">
        <v>1389000000</v>
      </c>
      <c r="X50" s="1">
        <v>949000000</v>
      </c>
      <c r="Y50" s="1">
        <v>279000000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92</v>
      </c>
      <c r="C55" s="1" t="s">
        <v>92</v>
      </c>
      <c r="D55" s="1" t="s">
        <v>92</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2000000000</v>
      </c>
      <c r="Z56" s="1">
        <v>1000000000</v>
      </c>
      <c r="AA56" s="1" t="s">
        <v>92</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1027000000</v>
      </c>
      <c r="Q63" s="1">
        <v>836000000</v>
      </c>
      <c r="R63" s="1">
        <v>398000000</v>
      </c>
      <c r="S63" s="1">
        <v>1731000000</v>
      </c>
      <c r="T63" s="1" t="s">
        <v>92</v>
      </c>
      <c r="U63" s="1" t="s">
        <v>92</v>
      </c>
      <c r="V63" s="1" t="s">
        <v>92</v>
      </c>
      <c r="W63" s="1" t="s">
        <v>92</v>
      </c>
      <c r="X63" s="1" t="s">
        <v>92</v>
      </c>
      <c r="Y63" s="1" t="s">
        <v>92</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92</v>
      </c>
      <c r="C64" s="1">
        <v>100000</v>
      </c>
      <c r="D64" s="1">
        <v>-100000</v>
      </c>
      <c r="E64" s="1" t="s">
        <v>92</v>
      </c>
      <c r="F64" s="1">
        <v>-100000</v>
      </c>
      <c r="G64" s="1" t="s">
        <v>92</v>
      </c>
      <c r="H64" s="1" t="s">
        <v>92</v>
      </c>
      <c r="I64" s="1" t="s">
        <v>92</v>
      </c>
      <c r="J64" s="1" t="s">
        <v>92</v>
      </c>
      <c r="K64" s="1">
        <v>405000000</v>
      </c>
      <c r="L64" s="1">
        <v>635000000</v>
      </c>
      <c r="M64" s="1" t="s">
        <v>92</v>
      </c>
      <c r="N64" s="1" t="s">
        <v>92</v>
      </c>
      <c r="O64" s="1">
        <v>1385000000</v>
      </c>
      <c r="P64" s="1" t="s">
        <v>92</v>
      </c>
      <c r="Q64" s="1" t="s">
        <v>92</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92</v>
      </c>
      <c r="F65" s="1">
        <v>-100000</v>
      </c>
      <c r="G65" s="1" t="s">
        <v>92</v>
      </c>
      <c r="H65" s="1" t="s">
        <v>92</v>
      </c>
      <c r="I65" s="1" t="s">
        <v>92</v>
      </c>
      <c r="J65" s="1" t="s">
        <v>92</v>
      </c>
      <c r="K65" s="1">
        <v>405000000</v>
      </c>
      <c r="L65" s="1">
        <v>635000000</v>
      </c>
      <c r="M65" s="1" t="s">
        <v>92</v>
      </c>
      <c r="N65" s="1" t="s">
        <v>92</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92</v>
      </c>
      <c r="V71" s="1" t="s">
        <v>92</v>
      </c>
      <c r="W71" s="1" t="s">
        <v>92</v>
      </c>
      <c r="X71" s="1" t="s">
        <v>92</v>
      </c>
      <c r="Y71" s="1" t="s">
        <v>92</v>
      </c>
      <c r="Z71" s="1">
        <v>8629000000</v>
      </c>
      <c r="AA71" s="1" t="s">
        <v>92</v>
      </c>
      <c r="AB71" s="1">
        <v>-1422000000</v>
      </c>
      <c r="AC71" s="1" t="s">
        <v>92</v>
      </c>
      <c r="AD71" s="1" t="s">
        <v>92</v>
      </c>
      <c r="AE71" s="1" t="s">
        <v>92</v>
      </c>
      <c r="AF71" s="1" t="s">
        <v>92</v>
      </c>
      <c r="AG71" s="1" t="s">
        <v>92</v>
      </c>
      <c r="AH71" s="1" t="s">
        <v>92</v>
      </c>
      <c r="AI71" s="1" t="s">
        <v>92</v>
      </c>
      <c r="AJ71" s="1" t="s">
        <v>92</v>
      </c>
      <c r="AK71" s="1" t="s">
        <v>92</v>
      </c>
      <c r="AL71" s="1" t="s">
        <v>92</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92</v>
      </c>
      <c r="C77" s="1" t="s">
        <v>92</v>
      </c>
      <c r="D77" s="1" t="s">
        <v>92</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107</v>
      </c>
      <c r="B80" s="15" t="e">
        <f t="shared" ref="B80:AL80" si="54">B79/B3</f>
        <v>#VALUE!</v>
      </c>
      <c r="C80" s="15" t="e">
        <f t="shared" si="54"/>
        <v>#VALUE!</v>
      </c>
      <c r="D80" s="15" t="e">
        <f t="shared" si="54"/>
        <v>#VALUE!</v>
      </c>
      <c r="E80" s="15" t="e">
        <f t="shared" si="54"/>
        <v>#VALUE!</v>
      </c>
      <c r="F80" s="15" t="e">
        <f t="shared" si="54"/>
        <v>#VALUE!</v>
      </c>
      <c r="G80" s="15" t="e">
        <f t="shared" si="54"/>
        <v>#VALUE!</v>
      </c>
      <c r="H80" s="15" t="e">
        <f t="shared" si="54"/>
        <v>#VALUE!</v>
      </c>
      <c r="I80" s="15" t="e">
        <f t="shared" si="54"/>
        <v>#VALUE!</v>
      </c>
      <c r="J80" s="15" t="e">
        <f t="shared" si="54"/>
        <v>#VALUE!</v>
      </c>
      <c r="K80" s="15" t="e">
        <f t="shared" si="54"/>
        <v>#VALUE!</v>
      </c>
      <c r="L80" s="15" t="e">
        <f t="shared" si="54"/>
        <v>#VALUE!</v>
      </c>
      <c r="M80" s="15" t="e">
        <f t="shared" si="54"/>
        <v>#VALUE!</v>
      </c>
      <c r="N80" s="15" t="e">
        <f t="shared" si="54"/>
        <v>#VALUE!</v>
      </c>
      <c r="O80" s="15" t="e">
        <f t="shared" si="54"/>
        <v>#VALUE!</v>
      </c>
      <c r="P80" s="15" t="e">
        <f t="shared" si="54"/>
        <v>#VALUE!</v>
      </c>
      <c r="Q80" s="15" t="e">
        <f t="shared" si="54"/>
        <v>#VALUE!</v>
      </c>
      <c r="R80" s="15" t="e">
        <f t="shared" si="54"/>
        <v>#VALUE!</v>
      </c>
      <c r="S80" s="15" t="e">
        <f t="shared" si="54"/>
        <v>#VALUE!</v>
      </c>
      <c r="T80" s="15" t="e">
        <f t="shared" si="54"/>
        <v>#VALUE!</v>
      </c>
      <c r="U80" s="15" t="e">
        <f t="shared" si="54"/>
        <v>#VALUE!</v>
      </c>
      <c r="V80" s="15" t="e">
        <f t="shared" si="54"/>
        <v>#VALUE!</v>
      </c>
      <c r="W80" s="15" t="e">
        <f t="shared" si="54"/>
        <v>#VALUE!</v>
      </c>
      <c r="X80" s="15">
        <f t="shared" si="54"/>
        <v>2.4478649453823238E-2</v>
      </c>
      <c r="Y80" s="15">
        <f t="shared" si="54"/>
        <v>2.9228057566267947E-2</v>
      </c>
      <c r="Z80" s="15">
        <f t="shared" si="54"/>
        <v>3.0263747519364958E-2</v>
      </c>
      <c r="AA80" s="15">
        <f t="shared" si="54"/>
        <v>3.0968074003116824E-2</v>
      </c>
      <c r="AB80" s="15">
        <f t="shared" si="54"/>
        <v>3.043826214342878E-2</v>
      </c>
      <c r="AC80" s="15">
        <f t="shared" si="54"/>
        <v>3.0905984662616091E-2</v>
      </c>
      <c r="AD80" s="15">
        <f t="shared" si="54"/>
        <v>2.8169014084507043E-2</v>
      </c>
      <c r="AE80" s="15">
        <f t="shared" si="54"/>
        <v>2.7505877324214577E-2</v>
      </c>
      <c r="AF80" s="15">
        <f t="shared" si="54"/>
        <v>3.1270511017346458E-2</v>
      </c>
      <c r="AG80" s="15">
        <f t="shared" si="54"/>
        <v>3.6309060589216229E-2</v>
      </c>
      <c r="AH80" s="15">
        <f t="shared" si="54"/>
        <v>3.5701341065603479E-2</v>
      </c>
      <c r="AI80" s="15">
        <f t="shared" si="54"/>
        <v>3.6966696598142126E-2</v>
      </c>
      <c r="AJ80" s="15">
        <f t="shared" si="54"/>
        <v>3.6982134741111075E-2</v>
      </c>
      <c r="AK80" s="15">
        <f t="shared" si="54"/>
        <v>3.6397601256484696E-2</v>
      </c>
      <c r="AL80" s="15">
        <f t="shared" si="54"/>
        <v>3.7837292580824126E-2</v>
      </c>
    </row>
    <row r="81" spans="1:46" ht="19" x14ac:dyDescent="0.25">
      <c r="A81" s="5" t="s">
        <v>69</v>
      </c>
      <c r="B81" s="1" t="s">
        <v>92</v>
      </c>
      <c r="C81" s="1" t="s">
        <v>92</v>
      </c>
      <c r="D81" s="1" t="s">
        <v>92</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92</v>
      </c>
      <c r="C83" s="1" t="s">
        <v>92</v>
      </c>
      <c r="D83" s="1" t="s">
        <v>92</v>
      </c>
      <c r="E83" s="1">
        <v>14700000</v>
      </c>
      <c r="F83" s="1">
        <v>-15600000</v>
      </c>
      <c r="G83" s="1">
        <v>8100000</v>
      </c>
      <c r="H83" s="1">
        <v>-40000000</v>
      </c>
      <c r="I83" s="1">
        <v>-51000000</v>
      </c>
      <c r="J83" s="1">
        <v>23000000</v>
      </c>
      <c r="K83" s="1">
        <v>15000000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63" t="s">
        <v>123</v>
      </c>
      <c r="AT83" s="64"/>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5" t="s">
        <v>124</v>
      </c>
      <c r="AT84" s="66"/>
    </row>
    <row r="85" spans="1:46" ht="20" x14ac:dyDescent="0.25">
      <c r="A85" s="5" t="s">
        <v>71</v>
      </c>
      <c r="B85" s="1" t="s">
        <v>92</v>
      </c>
      <c r="C85" s="1" t="s">
        <v>92</v>
      </c>
      <c r="D85" s="1" t="s">
        <v>92</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6" t="s">
        <v>102</v>
      </c>
      <c r="AT85" s="47">
        <f>AL17</f>
        <v>2063000000</v>
      </c>
    </row>
    <row r="86" spans="1:46" ht="20" x14ac:dyDescent="0.25">
      <c r="A86" s="5" t="s">
        <v>72</v>
      </c>
      <c r="B86" s="1" t="s">
        <v>92</v>
      </c>
      <c r="C86" s="1" t="s">
        <v>92</v>
      </c>
      <c r="D86" s="1" t="s">
        <v>92</v>
      </c>
      <c r="E86" s="1" t="s">
        <v>92</v>
      </c>
      <c r="F86" s="1" t="s">
        <v>92</v>
      </c>
      <c r="G86" s="1">
        <v>100000</v>
      </c>
      <c r="H86" s="1" t="s">
        <v>92</v>
      </c>
      <c r="I86" s="1" t="s">
        <v>92</v>
      </c>
      <c r="J86" s="1" t="s">
        <v>92</v>
      </c>
      <c r="K86" s="1" t="s">
        <v>92</v>
      </c>
      <c r="L86" s="1" t="s">
        <v>92</v>
      </c>
      <c r="M86" s="1" t="s">
        <v>92</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6" t="s">
        <v>125</v>
      </c>
      <c r="AT86" s="47">
        <f>AL56</f>
        <v>2749000000</v>
      </c>
    </row>
    <row r="87" spans="1:46" ht="20" x14ac:dyDescent="0.25">
      <c r="A87" s="6" t="s">
        <v>73</v>
      </c>
      <c r="B87" s="10" t="s">
        <v>92</v>
      </c>
      <c r="C87" s="10" t="s">
        <v>92</v>
      </c>
      <c r="D87" s="10" t="s">
        <v>92</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6" t="s">
        <v>126</v>
      </c>
      <c r="AT87" s="47">
        <f>AL61</f>
        <v>58521000000</v>
      </c>
    </row>
    <row r="88" spans="1:46" ht="20" x14ac:dyDescent="0.25">
      <c r="A88" s="5" t="s">
        <v>74</v>
      </c>
      <c r="B88" s="1" t="s">
        <v>92</v>
      </c>
      <c r="C88" s="1" t="s">
        <v>92</v>
      </c>
      <c r="D88" s="1" t="s">
        <v>92</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48" t="s">
        <v>127</v>
      </c>
      <c r="AT88" s="49">
        <f>AT85/(AT86+AT87)</f>
        <v>3.3670638158968501E-2</v>
      </c>
    </row>
    <row r="89" spans="1:46" ht="20" customHeight="1" x14ac:dyDescent="0.25">
      <c r="A89" s="14" t="s">
        <v>108</v>
      </c>
      <c r="B89" s="15" t="e">
        <f t="shared" ref="B89:AL89" si="55">(-1*B88)/B3</f>
        <v>#VALUE!</v>
      </c>
      <c r="C89" s="15" t="e">
        <f t="shared" si="55"/>
        <v>#VALUE!</v>
      </c>
      <c r="D89" s="15" t="e">
        <f t="shared" si="55"/>
        <v>#VALUE!</v>
      </c>
      <c r="E89" s="15">
        <f t="shared" si="55"/>
        <v>0.11126322339763535</v>
      </c>
      <c r="F89" s="15">
        <f t="shared" si="55"/>
        <v>0.13359810714889303</v>
      </c>
      <c r="G89" s="15">
        <f t="shared" si="55"/>
        <v>0.14343061733752849</v>
      </c>
      <c r="H89" s="15">
        <f t="shared" si="55"/>
        <v>0.11476420052923478</v>
      </c>
      <c r="I89" s="15">
        <f t="shared" si="55"/>
        <v>6.2883026911803891E-2</v>
      </c>
      <c r="J89" s="15">
        <f t="shared" si="55"/>
        <v>5.9797805979780599E-2</v>
      </c>
      <c r="K89" s="15">
        <f t="shared" si="55"/>
        <v>8.3375442142496203E-2</v>
      </c>
      <c r="L89" s="15">
        <f t="shared" si="55"/>
        <v>5.6971514242878558E-2</v>
      </c>
      <c r="M89" s="15">
        <f t="shared" si="55"/>
        <v>4.393379116041557E-2</v>
      </c>
      <c r="N89" s="15">
        <f t="shared" si="55"/>
        <v>4.5291355979011322E-2</v>
      </c>
      <c r="O89" s="15">
        <f t="shared" si="55"/>
        <v>2.9523471919785285E-2</v>
      </c>
      <c r="P89" s="15">
        <f t="shared" si="55"/>
        <v>3.8290642969158392E-2</v>
      </c>
      <c r="Q89" s="15">
        <f t="shared" si="55"/>
        <v>4.3603731815306766E-2</v>
      </c>
      <c r="R89" s="15">
        <f t="shared" si="55"/>
        <v>2.7146130794993832E-2</v>
      </c>
      <c r="S89" s="15">
        <f t="shared" si="55"/>
        <v>2.7681983409451022E-2</v>
      </c>
      <c r="T89" s="15">
        <f t="shared" si="55"/>
        <v>3.0107234966743585E-2</v>
      </c>
      <c r="U89" s="15">
        <f t="shared" si="55"/>
        <v>2.0408163265306121E-2</v>
      </c>
      <c r="V89" s="15">
        <f t="shared" si="55"/>
        <v>3.5635246827153244E-2</v>
      </c>
      <c r="W89" s="15">
        <f t="shared" si="55"/>
        <v>4.4286217284143815E-2</v>
      </c>
      <c r="X89" s="15">
        <f t="shared" si="55"/>
        <v>5.2664680569347901E-2</v>
      </c>
      <c r="Y89" s="15">
        <f t="shared" si="55"/>
        <v>5.3373718705614595E-2</v>
      </c>
      <c r="Z89" s="15">
        <f t="shared" si="55"/>
        <v>3.1640099865565582E-2</v>
      </c>
      <c r="AA89" s="15">
        <f t="shared" si="55"/>
        <v>3.3670274366269674E-2</v>
      </c>
      <c r="AB89" s="15">
        <f t="shared" si="55"/>
        <v>3.1265683707933749E-2</v>
      </c>
      <c r="AC89" s="15">
        <f t="shared" si="55"/>
        <v>5.4682783336972858E-2</v>
      </c>
      <c r="AD89" s="15">
        <f t="shared" si="55"/>
        <v>6.3167229048863904E-2</v>
      </c>
      <c r="AE89" s="15">
        <f t="shared" si="55"/>
        <v>6.3517845693524255E-2</v>
      </c>
      <c r="AF89" s="15">
        <f t="shared" si="55"/>
        <v>9.7784810126582272E-2</v>
      </c>
      <c r="AG89" s="15">
        <f t="shared" si="55"/>
        <v>9.0372429127292944E-2</v>
      </c>
      <c r="AH89" s="15">
        <f t="shared" si="55"/>
        <v>0.10540050743022834</v>
      </c>
      <c r="AI89" s="15">
        <f t="shared" si="55"/>
        <v>0.11065375110256431</v>
      </c>
      <c r="AJ89" s="15">
        <f t="shared" si="55"/>
        <v>0.10796769569625564</v>
      </c>
      <c r="AK89" s="15">
        <f t="shared" si="55"/>
        <v>0.12268573604302509</v>
      </c>
      <c r="AL89" s="15">
        <f t="shared" si="55"/>
        <v>0.12047208352246935</v>
      </c>
      <c r="AS89" s="46" t="s">
        <v>128</v>
      </c>
      <c r="AT89" s="47">
        <f>AL27</f>
        <v>10978000000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-190000000</v>
      </c>
      <c r="O90" s="1" t="s">
        <v>92</v>
      </c>
      <c r="P90" s="1" t="s">
        <v>92</v>
      </c>
      <c r="Q90" s="1" t="s">
        <v>92</v>
      </c>
      <c r="R90" s="1" t="s">
        <v>92</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6" t="s">
        <v>19</v>
      </c>
      <c r="AT90" s="47">
        <f>AL25</f>
        <v>83716000000</v>
      </c>
    </row>
    <row r="91" spans="1:46" ht="20" x14ac:dyDescent="0.25">
      <c r="A91" s="5" t="s">
        <v>76</v>
      </c>
      <c r="B91" s="1" t="s">
        <v>92</v>
      </c>
      <c r="C91" s="1" t="s">
        <v>92</v>
      </c>
      <c r="D91" s="1" t="s">
        <v>92</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48" t="s">
        <v>129</v>
      </c>
      <c r="AT91" s="49">
        <f>AT89/AT90</f>
        <v>0.13113383343685794</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50" t="s">
        <v>130</v>
      </c>
      <c r="AT92" s="51">
        <f>AT88*(1-AT91)</f>
        <v>2.9255278302917614E-2</v>
      </c>
    </row>
    <row r="93" spans="1:46" ht="19" x14ac:dyDescent="0.25">
      <c r="A93" s="5" t="s">
        <v>78</v>
      </c>
      <c r="B93" s="1" t="s">
        <v>92</v>
      </c>
      <c r="C93" s="1" t="s">
        <v>92</v>
      </c>
      <c r="D93" s="1" t="s">
        <v>92</v>
      </c>
      <c r="E93" s="1">
        <v>-39900000</v>
      </c>
      <c r="F93" s="1">
        <v>-18100000</v>
      </c>
      <c r="G93" s="1">
        <v>-39700000</v>
      </c>
      <c r="H93" s="1">
        <v>-40700000</v>
      </c>
      <c r="I93" s="1">
        <v>-17000000</v>
      </c>
      <c r="J93" s="1">
        <v>-64000000</v>
      </c>
      <c r="K93" s="1">
        <v>-230000000</v>
      </c>
      <c r="L93" s="1">
        <v>-625000000</v>
      </c>
      <c r="M93" s="1">
        <v>-1669000000</v>
      </c>
      <c r="N93" s="1">
        <v>-1598000000</v>
      </c>
      <c r="O93" s="1">
        <v>79000000</v>
      </c>
      <c r="P93" s="1" t="s">
        <v>92</v>
      </c>
      <c r="Q93" s="1" t="s">
        <v>92</v>
      </c>
      <c r="R93" s="1" t="s">
        <v>92</v>
      </c>
      <c r="S93" s="1" t="s">
        <v>92</v>
      </c>
      <c r="T93" s="1" t="s">
        <v>92</v>
      </c>
      <c r="U93" s="1" t="s">
        <v>92</v>
      </c>
      <c r="V93" s="1">
        <v>3117000000</v>
      </c>
      <c r="W93" s="1">
        <v>-376000000</v>
      </c>
      <c r="X93" s="1">
        <v>-127000000</v>
      </c>
      <c r="Y93" s="1">
        <v>-930000000</v>
      </c>
      <c r="Z93" s="1">
        <v>-1502000000</v>
      </c>
      <c r="AA93" s="1" t="s">
        <v>92</v>
      </c>
      <c r="AB93" s="1">
        <v>-394000000</v>
      </c>
      <c r="AC93" s="1">
        <v>-168000000</v>
      </c>
      <c r="AD93" s="1">
        <v>-87000000</v>
      </c>
      <c r="AE93" s="1">
        <v>-466000000</v>
      </c>
      <c r="AF93" s="1">
        <v>203000000</v>
      </c>
      <c r="AG93" s="1">
        <v>-197000000</v>
      </c>
      <c r="AH93" s="1">
        <v>-98000000</v>
      </c>
      <c r="AI93" s="1" t="s">
        <v>92</v>
      </c>
      <c r="AJ93" s="1">
        <v>-1241000000</v>
      </c>
      <c r="AK93" s="1">
        <v>-922000000</v>
      </c>
      <c r="AL93" s="1">
        <v>-2825000000</v>
      </c>
      <c r="AS93" s="65" t="s">
        <v>131</v>
      </c>
      <c r="AT93" s="66"/>
    </row>
    <row r="94" spans="1:46" ht="20" x14ac:dyDescent="0.25">
      <c r="A94" s="6" t="s">
        <v>79</v>
      </c>
      <c r="B94" s="10" t="s">
        <v>92</v>
      </c>
      <c r="C94" s="10" t="s">
        <v>92</v>
      </c>
      <c r="D94" s="10" t="s">
        <v>92</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6" t="s">
        <v>104</v>
      </c>
      <c r="AT94" s="52">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-228000000</v>
      </c>
      <c r="Z95" s="1">
        <v>-2986000000</v>
      </c>
      <c r="AA95" s="1">
        <v>-814000000</v>
      </c>
      <c r="AB95" s="1" t="s">
        <v>92</v>
      </c>
      <c r="AC95" s="1">
        <v>-1346000000</v>
      </c>
      <c r="AD95" s="1">
        <v>-3888000000</v>
      </c>
      <c r="AE95" s="1">
        <v>-1500000000</v>
      </c>
      <c r="AF95" s="1">
        <v>-2796000000</v>
      </c>
      <c r="AG95" s="1">
        <v>-7922000000</v>
      </c>
      <c r="AH95" s="1">
        <v>-10060000000</v>
      </c>
      <c r="AI95" s="1">
        <v>-4000000000</v>
      </c>
      <c r="AJ95" s="1">
        <v>-5518000000</v>
      </c>
      <c r="AK95" s="1">
        <v>-3750000000</v>
      </c>
      <c r="AL95" s="1">
        <v>-9023000000</v>
      </c>
      <c r="AS95" s="46" t="s">
        <v>132</v>
      </c>
      <c r="AT95" s="54" cm="1">
        <f t="array" ref="AT95">_FV(A1,"Beta")</f>
        <v>0.92120000000000002</v>
      </c>
    </row>
    <row r="96" spans="1:46" ht="20" x14ac:dyDescent="0.25">
      <c r="A96" s="5" t="s">
        <v>81</v>
      </c>
      <c r="B96" s="1" t="s">
        <v>92</v>
      </c>
      <c r="C96" s="1" t="s">
        <v>92</v>
      </c>
      <c r="D96" s="1" t="s">
        <v>92</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6" t="s">
        <v>133</v>
      </c>
      <c r="AT96" s="52">
        <v>8.4000000000000005E-2</v>
      </c>
    </row>
    <row r="97" spans="1:46" ht="20" x14ac:dyDescent="0.25">
      <c r="A97" s="5" t="s">
        <v>82</v>
      </c>
      <c r="B97" s="1" t="s">
        <v>92</v>
      </c>
      <c r="C97" s="1" t="s">
        <v>92</v>
      </c>
      <c r="D97" s="1" t="s">
        <v>92</v>
      </c>
      <c r="E97" s="1" t="s">
        <v>92</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50" t="s">
        <v>134</v>
      </c>
      <c r="AT97" s="51">
        <f>(AT94)+((AT95)*(AT96-AT94))</f>
        <v>8.0607659999999998E-2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v>-15000000</v>
      </c>
      <c r="N98" s="1">
        <v>-28000000</v>
      </c>
      <c r="O98" s="1">
        <v>-28000000</v>
      </c>
      <c r="P98" s="1">
        <v>-13000000</v>
      </c>
      <c r="Q98" s="1" t="s">
        <v>92</v>
      </c>
      <c r="R98" s="1" t="s">
        <v>92</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5" t="s">
        <v>135</v>
      </c>
      <c r="AT98" s="66"/>
    </row>
    <row r="99" spans="1:46" ht="20" x14ac:dyDescent="0.25">
      <c r="A99" s="5" t="s">
        <v>84</v>
      </c>
      <c r="B99" s="1" t="s">
        <v>92</v>
      </c>
      <c r="C99" s="1" t="s">
        <v>92</v>
      </c>
      <c r="D99" s="1" t="s">
        <v>92</v>
      </c>
      <c r="E99" s="1">
        <v>19200000</v>
      </c>
      <c r="F99" s="1">
        <v>-19600000</v>
      </c>
      <c r="G99" s="1">
        <v>13000000</v>
      </c>
      <c r="H99" s="1">
        <v>-11100000</v>
      </c>
      <c r="I99" s="1" t="s">
        <v>92</v>
      </c>
      <c r="J99" s="1" t="s">
        <v>92</v>
      </c>
      <c r="K99" s="1">
        <v>179000000</v>
      </c>
      <c r="L99" s="1">
        <v>352000000</v>
      </c>
      <c r="M99" s="1">
        <v>891000000</v>
      </c>
      <c r="N99" s="1">
        <v>2091000000</v>
      </c>
      <c r="O99" s="1">
        <v>3107000000</v>
      </c>
      <c r="P99" s="1" t="s">
        <v>92</v>
      </c>
      <c r="Q99" s="1">
        <v>235000000</v>
      </c>
      <c r="R99" s="1" t="s">
        <v>92</v>
      </c>
      <c r="S99" s="1" t="s">
        <v>92</v>
      </c>
      <c r="T99" s="1" t="s">
        <v>92</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6" t="s">
        <v>136</v>
      </c>
      <c r="AT99" s="47">
        <f>AT86+AT87</f>
        <v>61270000000</v>
      </c>
    </row>
    <row r="100" spans="1:46" ht="20" x14ac:dyDescent="0.25">
      <c r="A100" s="6" t="s">
        <v>85</v>
      </c>
      <c r="B100" s="10" t="s">
        <v>92</v>
      </c>
      <c r="C100" s="10" t="s">
        <v>92</v>
      </c>
      <c r="D100" s="10" t="s">
        <v>92</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48" t="s">
        <v>106</v>
      </c>
      <c r="AT100" s="49">
        <f>AT99/AT103</f>
        <v>2.3682159261588218E-2</v>
      </c>
    </row>
    <row r="101" spans="1:46" ht="20" x14ac:dyDescent="0.25">
      <c r="A101" s="5" t="s">
        <v>86</v>
      </c>
      <c r="B101" s="1" t="s">
        <v>92</v>
      </c>
      <c r="C101" s="1" t="s">
        <v>92</v>
      </c>
      <c r="D101" s="1" t="s">
        <v>92</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6" t="s">
        <v>137</v>
      </c>
      <c r="AT101" s="34" cm="1">
        <f t="array" ref="AT101">_FV(A1,"Market cap",TRUE)</f>
        <v>2525909628480</v>
      </c>
    </row>
    <row r="102" spans="1:46" ht="20" x14ac:dyDescent="0.25">
      <c r="A102" s="6" t="s">
        <v>87</v>
      </c>
      <c r="B102" s="10" t="s">
        <v>92</v>
      </c>
      <c r="C102" s="10" t="s">
        <v>92</v>
      </c>
      <c r="D102" s="10" t="s">
        <v>92</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48" t="s">
        <v>138</v>
      </c>
      <c r="AT102" s="49">
        <f>AT101/AT103</f>
        <v>0.97631784073841177</v>
      </c>
    </row>
    <row r="103" spans="1:46" ht="20" x14ac:dyDescent="0.25">
      <c r="A103" s="5" t="s">
        <v>88</v>
      </c>
      <c r="B103" s="1" t="s">
        <v>92</v>
      </c>
      <c r="C103" s="1" t="s">
        <v>92</v>
      </c>
      <c r="D103" s="1" t="s">
        <v>92</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50" t="s">
        <v>139</v>
      </c>
      <c r="AT103" s="53">
        <f>AT99+AT101</f>
        <v>2587179628480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5" t="s">
        <v>140</v>
      </c>
      <c r="AT104" s="66"/>
    </row>
    <row r="105" spans="1:46" ht="21" thickTop="1" x14ac:dyDescent="0.25">
      <c r="A105" s="14" t="s">
        <v>109</v>
      </c>
      <c r="B105" s="1"/>
      <c r="C105" s="15" t="e">
        <f>(C106/B106)-1</f>
        <v>#VALUE!</v>
      </c>
      <c r="D105" s="15" t="e">
        <f>(D106/C106)-1</f>
        <v>#VALUE!</v>
      </c>
      <c r="E105" s="15" t="e">
        <f>(E106/D106)-1</f>
        <v>#VALUE!</v>
      </c>
      <c r="F105" s="15">
        <f>(F106/E106)-1</f>
        <v>-9.6919609316303501E-2</v>
      </c>
      <c r="G105" s="15">
        <f>(G106/F106)-1</f>
        <v>1.4417637271214643</v>
      </c>
      <c r="H105" s="15">
        <f t="shared" ref="H105:Z105" si="56">(H106/G106)-1</f>
        <v>1.0115843270868825</v>
      </c>
      <c r="I105" s="15">
        <f t="shared" si="56"/>
        <v>0.41937669376693765</v>
      </c>
      <c r="J105" s="15">
        <f t="shared" si="56"/>
        <v>0.56921241050119331</v>
      </c>
      <c r="K105" s="15">
        <f t="shared" si="56"/>
        <v>0.1368821292775666</v>
      </c>
      <c r="L105" s="15">
        <f t="shared" si="56"/>
        <v>1.1571906354515051</v>
      </c>
      <c r="M105" s="15">
        <f t="shared" si="56"/>
        <v>0.29922480620155034</v>
      </c>
      <c r="N105" s="15">
        <f t="shared" si="56"/>
        <v>0.48544152744630065</v>
      </c>
      <c r="O105" s="15">
        <f t="shared" si="56"/>
        <v>0.51783419023136257</v>
      </c>
      <c r="P105" s="15">
        <f t="shared" si="56"/>
        <v>0.38477823647718856</v>
      </c>
      <c r="Q105" s="15">
        <f t="shared" si="56"/>
        <v>-5.8324415227029469E-2</v>
      </c>
      <c r="R105" s="15">
        <f t="shared" si="56"/>
        <v>0.11526909651757444</v>
      </c>
      <c r="S105" s="15">
        <f t="shared" si="56"/>
        <v>8.49406798165806E-2</v>
      </c>
      <c r="T105" s="15">
        <f t="shared" si="56"/>
        <v>-9.3183952770696354E-2</v>
      </c>
      <c r="U105" s="15">
        <f t="shared" si="56"/>
        <v>0.16838055781608352</v>
      </c>
      <c r="V105" s="15">
        <f t="shared" si="56"/>
        <v>-0.18786804280377378</v>
      </c>
      <c r="W105" s="15">
        <f t="shared" si="56"/>
        <v>0.21097770154373929</v>
      </c>
      <c r="X105" s="15">
        <f t="shared" si="56"/>
        <v>0.18658253927375745</v>
      </c>
      <c r="Y105" s="15">
        <f t="shared" si="56"/>
        <v>-0.13629951166576237</v>
      </c>
      <c r="Z105" s="15">
        <f t="shared" si="56"/>
        <v>0.38811408468400543</v>
      </c>
      <c r="AA105" s="15">
        <f t="shared" ref="AA105" si="57">(AA106/Z106)-1</f>
        <v>0.11508870383779879</v>
      </c>
      <c r="AB105" s="15">
        <f t="shared" ref="AB105" si="58">(AB106/AA106)-1</f>
        <v>0.19002394577702009</v>
      </c>
      <c r="AC105" s="15">
        <f t="shared" ref="AC105" si="59">(AC106/AB106)-1</f>
        <v>-0.1618294055455135</v>
      </c>
      <c r="AD105" s="15">
        <f t="shared" ref="AD105" si="60">(AD106/AC106)-1</f>
        <v>8.8297526041666741E-2</v>
      </c>
      <c r="AE105" s="15">
        <f t="shared" ref="AE105" si="61">(AE106/AD106)-1</f>
        <v>-0.13497345397442606</v>
      </c>
      <c r="AF105" s="15">
        <f t="shared" ref="AF105" si="62">(AF106/AE106)-1</f>
        <v>7.9789073305670755E-2</v>
      </c>
      <c r="AG105" s="15">
        <f t="shared" ref="AG105" si="63">(AG106/AF106)-1</f>
        <v>0.25602433752301668</v>
      </c>
      <c r="AH105" s="15">
        <f t="shared" ref="AH105" si="64">(AH106/AG106)-1</f>
        <v>2.7853910383070835E-2</v>
      </c>
      <c r="AI105" s="15">
        <f t="shared" ref="AI105" si="65">(AI106/AH106)-1</f>
        <v>0.18628302120798712</v>
      </c>
      <c r="AJ105" s="15">
        <f t="shared" ref="AJ105" si="66">(AJ106/AI106)-1</f>
        <v>0.18227914270778878</v>
      </c>
      <c r="AK105" s="15">
        <f t="shared" ref="AK105" si="67">(AK106/AJ106)-1</f>
        <v>0.24061546624220709</v>
      </c>
      <c r="AL105" s="15">
        <f t="shared" ref="AL105" si="68">(AL106/AK106)-1</f>
        <v>0.16092875726148481</v>
      </c>
      <c r="AM105" s="15"/>
      <c r="AN105" s="15"/>
      <c r="AO105" s="15"/>
      <c r="AP105" s="15"/>
      <c r="AQ105" s="15"/>
      <c r="AR105" s="15"/>
      <c r="AS105" s="21" t="s">
        <v>141</v>
      </c>
      <c r="AT105" s="22">
        <f>(AT100*AT92)+(AT102*AT97)</f>
        <v>7.9391524718187834E-2</v>
      </c>
    </row>
    <row r="106" spans="1:46" ht="19" x14ac:dyDescent="0.25">
      <c r="A106" s="5" t="s">
        <v>90</v>
      </c>
      <c r="B106" s="1" t="s">
        <v>92</v>
      </c>
      <c r="C106" s="1" t="s">
        <v>92</v>
      </c>
      <c r="D106" s="1" t="s">
        <v>92</v>
      </c>
      <c r="E106" s="1">
        <v>133100000</v>
      </c>
      <c r="F106" s="1">
        <v>120200000</v>
      </c>
      <c r="G106" s="1">
        <v>293500000</v>
      </c>
      <c r="H106" s="1">
        <v>590400000</v>
      </c>
      <c r="I106" s="1">
        <v>838000000</v>
      </c>
      <c r="J106" s="1">
        <v>1315000000</v>
      </c>
      <c r="K106" s="1">
        <v>1495000000</v>
      </c>
      <c r="L106" s="1">
        <v>3225000000</v>
      </c>
      <c r="M106" s="1">
        <v>4190000000</v>
      </c>
      <c r="N106" s="1">
        <v>6224000000</v>
      </c>
      <c r="O106" s="1">
        <v>9447000000</v>
      </c>
      <c r="P106" s="1">
        <v>13082000000</v>
      </c>
      <c r="Q106" s="1">
        <v>12319000000</v>
      </c>
      <c r="R106" s="1">
        <v>13739000000</v>
      </c>
      <c r="S106" s="1">
        <v>14906000000</v>
      </c>
      <c r="T106" s="1">
        <v>13517000000</v>
      </c>
      <c r="U106" s="1">
        <v>15793000000</v>
      </c>
      <c r="V106" s="1">
        <v>12826000000</v>
      </c>
      <c r="W106" s="1">
        <v>15532000000</v>
      </c>
      <c r="X106" s="1">
        <v>18430000000</v>
      </c>
      <c r="Y106" s="1">
        <v>15918000000</v>
      </c>
      <c r="Z106" s="1">
        <v>22096000000</v>
      </c>
      <c r="AA106" s="1">
        <v>24639000000</v>
      </c>
      <c r="AB106" s="1">
        <v>29321000000</v>
      </c>
      <c r="AC106" s="1">
        <v>24576000000</v>
      </c>
      <c r="AD106" s="1">
        <v>26746000000</v>
      </c>
      <c r="AE106" s="1">
        <v>23136000000</v>
      </c>
      <c r="AF106" s="1">
        <v>24982000000</v>
      </c>
      <c r="AG106" s="1">
        <v>31378000000</v>
      </c>
      <c r="AH106" s="1">
        <v>32252000000</v>
      </c>
      <c r="AI106" s="1">
        <v>38260000000</v>
      </c>
      <c r="AJ106" s="1">
        <v>45234000000</v>
      </c>
      <c r="AK106" s="1">
        <v>56118000000</v>
      </c>
      <c r="AL106" s="1">
        <v>65149000000</v>
      </c>
      <c r="AM106" s="23">
        <f>AL106*(1+$AT$106)</f>
        <v>71871032797.105103</v>
      </c>
      <c r="AN106" s="23">
        <f t="shared" ref="AN106:AQ106" si="69">AM106*(1+$AT$106)</f>
        <v>79286640705.499054</v>
      </c>
      <c r="AO106" s="23">
        <f t="shared" si="69"/>
        <v>87467386368.435608</v>
      </c>
      <c r="AP106" s="23">
        <f t="shared" si="69"/>
        <v>96492216217.638016</v>
      </c>
      <c r="AQ106" s="23">
        <f t="shared" si="69"/>
        <v>106448222327.94392</v>
      </c>
      <c r="AR106" s="24" t="s">
        <v>142</v>
      </c>
      <c r="AS106" s="25" t="s">
        <v>143</v>
      </c>
      <c r="AT106" s="26">
        <f>(SUM(AM4:AQ4)/5)</f>
        <v>0.10317937032195598</v>
      </c>
    </row>
    <row r="107" spans="1:46"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24"/>
      <c r="AN107" s="24"/>
      <c r="AO107" s="24"/>
      <c r="AP107" s="24"/>
      <c r="AQ107" s="27">
        <f>AQ106*(1+AT107)/(AT108-AT107)</f>
        <v>2006000538713.6667</v>
      </c>
      <c r="AR107" s="28" t="s">
        <v>144</v>
      </c>
      <c r="AS107" s="29" t="s">
        <v>145</v>
      </c>
      <c r="AT107" s="30">
        <v>2.5000000000000001E-2</v>
      </c>
    </row>
    <row r="108" spans="1:46" ht="19" x14ac:dyDescent="0.25">
      <c r="AM108" s="27">
        <f t="shared" ref="AM108:AO108" si="70">AM107+AM106</f>
        <v>71871032797.105103</v>
      </c>
      <c r="AN108" s="27">
        <f t="shared" si="70"/>
        <v>79286640705.499054</v>
      </c>
      <c r="AO108" s="27">
        <f t="shared" si="70"/>
        <v>87467386368.435608</v>
      </c>
      <c r="AP108" s="27">
        <f>AP107+AP106</f>
        <v>96492216217.638016</v>
      </c>
      <c r="AQ108" s="27">
        <f>AQ107+AQ106</f>
        <v>2112448761041.6106</v>
      </c>
      <c r="AR108" s="28" t="s">
        <v>139</v>
      </c>
      <c r="AS108" s="31" t="s">
        <v>146</v>
      </c>
      <c r="AT108" s="32">
        <f>AT105</f>
        <v>7.9391524718187834E-2</v>
      </c>
    </row>
    <row r="109" spans="1:46" ht="19" x14ac:dyDescent="0.25">
      <c r="AM109" s="61" t="s">
        <v>147</v>
      </c>
      <c r="AN109" s="62"/>
    </row>
    <row r="110" spans="1:46" ht="20" x14ac:dyDescent="0.25">
      <c r="AM110" s="33" t="s">
        <v>148</v>
      </c>
      <c r="AN110" s="34">
        <f>NPV(AT108,AM108,AN108,AO108,AP108,AQ108)</f>
        <v>1717027586017.1787</v>
      </c>
    </row>
    <row r="111" spans="1:46" ht="20" x14ac:dyDescent="0.25">
      <c r="AM111" s="33" t="s">
        <v>149</v>
      </c>
      <c r="AN111" s="34">
        <f>AL40</f>
        <v>104749000000</v>
      </c>
    </row>
    <row r="112" spans="1:46" ht="20" x14ac:dyDescent="0.25">
      <c r="AM112" s="33" t="s">
        <v>136</v>
      </c>
      <c r="AN112" s="34">
        <f>AT99</f>
        <v>61270000000</v>
      </c>
    </row>
    <row r="113" spans="39:40" ht="20" x14ac:dyDescent="0.25">
      <c r="AM113" s="33" t="s">
        <v>150</v>
      </c>
      <c r="AN113" s="34">
        <f>AN110+AN111-AN112</f>
        <v>1760506586017.1787</v>
      </c>
    </row>
    <row r="114" spans="39:40" ht="20" x14ac:dyDescent="0.25">
      <c r="AM114" s="33" t="s">
        <v>151</v>
      </c>
      <c r="AN114" s="45">
        <f>AL34*(1+(5*AR16))</f>
        <v>7254679754.7058077</v>
      </c>
    </row>
    <row r="115" spans="39:40" ht="20" x14ac:dyDescent="0.25">
      <c r="AM115" s="35" t="s">
        <v>152</v>
      </c>
      <c r="AN115" s="56">
        <f>AN113/AN114</f>
        <v>242.67185396780769</v>
      </c>
    </row>
    <row r="116" spans="39:40" ht="20" x14ac:dyDescent="0.25">
      <c r="AM116" s="33" t="s">
        <v>153</v>
      </c>
      <c r="AN116" s="55" cm="1">
        <f t="array" ref="AN116">_FV(A1,"Price",TRUE)</f>
        <v>339.71</v>
      </c>
    </row>
    <row r="117" spans="39:40" ht="20" x14ac:dyDescent="0.25">
      <c r="AM117" s="36" t="s">
        <v>154</v>
      </c>
      <c r="AN117" s="37">
        <f>(AN115/AN116)-1</f>
        <v>-0.28564995446761143</v>
      </c>
    </row>
    <row r="118" spans="39:40" ht="20" x14ac:dyDescent="0.25">
      <c r="AM118" s="36" t="s">
        <v>155</v>
      </c>
      <c r="AN118" s="38"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2023-01-25T12:39:57Z</dcterms:created>
  <dcterms:modified xsi:type="dcterms:W3CDTF">2023-06-23T11:43:55Z</dcterms:modified>
</cp:coreProperties>
</file>