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E40D023B-E21C-6741-98DA-05C5A3B5BA60}" xr6:coauthVersionLast="47" xr6:coauthVersionMax="47" xr10:uidLastSave="{00000000-0000-0000-0000-000000000000}"/>
  <bookViews>
    <workbookView xWindow="0" yWindow="500" windowWidth="24100" windowHeight="22540" xr2:uid="{00000000-000D-0000-FFFF-FFFF00000000}"/>
  </bookViews>
  <sheets>
    <sheet name="Sheet 1" sheetId="1" r:id="rId1"/>
  </sheets>
  <externalReferences>
    <externalReference r:id="rId2"/>
  </externalReferences>
  <definedNames>
    <definedName name="_xlchart.v1.0" hidden="1">'Sheet 1'!$A$107:$B$107</definedName>
    <definedName name="_xlchart.v1.1" hidden="1">'Sheet 1'!$A$28:$B$28</definedName>
    <definedName name="_xlchart.v1.2" hidden="1">'Sheet 1'!$A$3:$B$3</definedName>
    <definedName name="_xlchart.v1.3" hidden="1">'Sheet 1'!$C$107:$AF$107</definedName>
    <definedName name="_xlchart.v1.4" hidden="1">'Sheet 1'!$C$28:$AF$28</definedName>
    <definedName name="_xlchart.v1.5" hidden="1">'Sheet 1'!$C$3:$AF$3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16" i="1" l="1" a="1"/>
  <c r="AH116" i="1" s="1"/>
  <c r="AN101" i="1" a="1"/>
  <c r="AN101" i="1" s="1"/>
  <c r="AN95" i="1" a="1"/>
  <c r="AN95" i="1" s="1"/>
  <c r="AN97" i="1" s="1"/>
  <c r="AH105" i="1"/>
  <c r="AI105" i="1" s="1"/>
  <c r="AJ105" i="1" s="1"/>
  <c r="AK105" i="1" s="1"/>
  <c r="AG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H111" i="1"/>
  <c r="AJ108" i="1"/>
  <c r="AI108" i="1"/>
  <c r="AH108" i="1"/>
  <c r="AG108" i="1"/>
  <c r="AN94" i="1"/>
  <c r="AN91" i="1"/>
  <c r="AN90" i="1"/>
  <c r="AN89" i="1"/>
  <c r="AN87" i="1"/>
  <c r="AN86" i="1"/>
  <c r="AN99" i="1" s="1"/>
  <c r="AN85" i="1"/>
  <c r="AK30" i="1"/>
  <c r="AJ30" i="1"/>
  <c r="AI30" i="1"/>
  <c r="AH30" i="1"/>
  <c r="AG30" i="1"/>
  <c r="AK29" i="1"/>
  <c r="AJ29" i="1"/>
  <c r="AI29" i="1"/>
  <c r="AH29" i="1"/>
  <c r="AG29" i="1"/>
  <c r="AK21" i="1"/>
  <c r="AJ21" i="1"/>
  <c r="AI21" i="1"/>
  <c r="AH21" i="1"/>
  <c r="AG21" i="1"/>
  <c r="AK20" i="1"/>
  <c r="AJ20" i="1"/>
  <c r="AI20" i="1"/>
  <c r="AH20" i="1"/>
  <c r="AG20" i="1"/>
  <c r="AL19" i="1"/>
  <c r="AL16" i="1"/>
  <c r="AH114" i="1" s="1"/>
  <c r="AO13" i="1"/>
  <c r="AN13" i="1"/>
  <c r="AM13" i="1"/>
  <c r="AL13" i="1"/>
  <c r="AN10" i="1"/>
  <c r="AM10" i="1"/>
  <c r="AL10" i="1"/>
  <c r="AO7" i="1"/>
  <c r="AN7" i="1"/>
  <c r="AM7" i="1"/>
  <c r="AL7" i="1"/>
  <c r="AO4" i="1"/>
  <c r="AN4" i="1"/>
  <c r="AM4" i="1"/>
  <c r="AL4" i="1"/>
  <c r="AK4" i="1"/>
  <c r="AJ4" i="1"/>
  <c r="AI4" i="1"/>
  <c r="AH4" i="1"/>
  <c r="AG4"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F89" i="1"/>
  <c r="AO10" i="1" s="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N106" i="1" l="1"/>
  <c r="AN103" i="1"/>
  <c r="AN100" i="1" s="1"/>
  <c r="AN105" i="1" s="1"/>
  <c r="AN108" i="1" s="1"/>
  <c r="AH112" i="1"/>
  <c r="AN102" i="1"/>
  <c r="AO16" i="1"/>
  <c r="AN16" i="1"/>
  <c r="AM16" i="1"/>
  <c r="AM19" i="1"/>
  <c r="AO19" i="1"/>
  <c r="AN19" i="1"/>
  <c r="AN88" i="1"/>
  <c r="AN92" i="1" s="1"/>
  <c r="AK107" i="1" l="1"/>
  <c r="AK108" i="1" s="1"/>
  <c r="AH110" i="1"/>
  <c r="AH113" i="1" s="1"/>
  <c r="AH115" i="1" s="1"/>
  <c r="AH118" i="1" l="1"/>
  <c r="A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<sst xmlns="http://schemas.openxmlformats.org/spreadsheetml/2006/main" count="881" uniqueCount="165">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</sst>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3"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4" fillId="5" borderId="13" xfId="0" applyFont="1" applyFill="1" applyBorder="1" applyAlignment="1">
      <alignment horizontal="center"/>
    </xf>
    <xf numFmtId="0" fontId="15" fillId="5" borderId="7" xfId="0" applyFont="1" applyFill="1" applyBorder="1" applyAlignment="1">
      <alignment horizontal="center"/>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0" fontId="12" fillId="5" borderId="11" xfId="0" applyFont="1" applyFill="1" applyBorder="1" applyAlignment="1">
      <alignment horizontal="left" vertical="center" wrapText="1"/>
    </xf>
    <xf numFmtId="10" fontId="12" fillId="5" borderId="8" xfId="0" applyNumberFormat="1" applyFont="1" applyFill="1" applyBorder="1"/>
    <xf numFmtId="164" fontId="10" fillId="8" borderId="0" xfId="0" applyNumberFormat="1" applyFont="1"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8"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4" xfId="0" applyFont="1" applyFill="1" applyBorder="1" applyAlignment="1">
      <alignment horizontal="center"/>
    </xf>
    <xf numFmtId="0" fontId="1" fillId="5" borderId="15"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8" fontId="12" fillId="5" borderId="10" xfId="0" applyNumberFormat="1" applyFont="1" applyFill="1" applyBorder="1"/>
    <xf numFmtId="168"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ALB</a:t>
            </a:r>
            <a:endParaRPr lang="en-US"/>
          </a:p>
        </c:rich>
      </c:tx>
      <c:layout>
        <c:manualLayout>
          <c:xMode val="edge"/>
          <c:yMode val="edge"/>
          <c:x val="0.47107288958052401"/>
          <c:y val="2.581402409222683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415605456511321E-2"/>
          <c:y val="0.1240305651349545"/>
          <c:w val="0.85854753666724881"/>
          <c:h val="0.72094393219836639"/>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1'!$C$3:$AF$3</c:f>
              <c:numCache>
                <c:formatCode>#,###,,;\(#,###,,\);\ \-\ \-</c:formatCode>
                <c:ptCount val="30"/>
                <c:pt idx="0">
                  <c:v>903400000</c:v>
                </c:pt>
                <c:pt idx="1">
                  <c:v>1080900000</c:v>
                </c:pt>
                <c:pt idx="2">
                  <c:v>1244200000</c:v>
                </c:pt>
                <c:pt idx="3">
                  <c:v>854481000</c:v>
                </c:pt>
                <c:pt idx="4">
                  <c:v>829850000</c:v>
                </c:pt>
                <c:pt idx="5">
                  <c:v>820862000</c:v>
                </c:pt>
                <c:pt idx="6">
                  <c:v>845925000</c:v>
                </c:pt>
                <c:pt idx="7">
                  <c:v>917549000</c:v>
                </c:pt>
                <c:pt idx="8">
                  <c:v>916899000</c:v>
                </c:pt>
                <c:pt idx="9">
                  <c:v>980215000</c:v>
                </c:pt>
                <c:pt idx="10">
                  <c:v>1110237000</c:v>
                </c:pt>
                <c:pt idx="11">
                  <c:v>1513737000</c:v>
                </c:pt>
                <c:pt idx="12">
                  <c:v>2107499000</c:v>
                </c:pt>
                <c:pt idx="13">
                  <c:v>2368506000</c:v>
                </c:pt>
                <c:pt idx="14">
                  <c:v>2336187000</c:v>
                </c:pt>
                <c:pt idx="15">
                  <c:v>2467115000</c:v>
                </c:pt>
                <c:pt idx="16">
                  <c:v>2005394000</c:v>
                </c:pt>
                <c:pt idx="17">
                  <c:v>2362764000</c:v>
                </c:pt>
                <c:pt idx="18">
                  <c:v>2869005000</c:v>
                </c:pt>
                <c:pt idx="19">
                  <c:v>2745420000</c:v>
                </c:pt>
                <c:pt idx="20">
                  <c:v>2616416000</c:v>
                </c:pt>
                <c:pt idx="21">
                  <c:v>2445548000</c:v>
                </c:pt>
                <c:pt idx="22">
                  <c:v>3651335000</c:v>
                </c:pt>
                <c:pt idx="23">
                  <c:v>2677203000</c:v>
                </c:pt>
                <c:pt idx="24">
                  <c:v>3071976000</c:v>
                </c:pt>
                <c:pt idx="25">
                  <c:v>3374950000</c:v>
                </c:pt>
                <c:pt idx="26">
                  <c:v>3589427000</c:v>
                </c:pt>
                <c:pt idx="27">
                  <c:v>3128909000</c:v>
                </c:pt>
                <c:pt idx="28">
                  <c:v>3327957000</c:v>
                </c:pt>
                <c:pt idx="29">
                  <c:v>7320104000</c:v>
                </c:pt>
              </c:numCache>
            </c:numRef>
          </c:val>
          <c:extLst>
            <c:ext xmlns:c16="http://schemas.microsoft.com/office/drawing/2014/chart" uri="{C3380CC4-5D6E-409C-BE32-E72D297353CC}">
              <c16:uniqueId val="{00000000-500F-EF45-8FB9-B84EE0A548FB}"/>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1'!$C$28:$AF$28</c:f>
              <c:numCache>
                <c:formatCode>#,###,,;\(#,###,,\);\ \-\ \-</c:formatCode>
                <c:ptCount val="30"/>
                <c:pt idx="0">
                  <c:v>21800000</c:v>
                </c:pt>
                <c:pt idx="1">
                  <c:v>51300000</c:v>
                </c:pt>
                <c:pt idx="2">
                  <c:v>78200000</c:v>
                </c:pt>
                <c:pt idx="3">
                  <c:v>156059000</c:v>
                </c:pt>
                <c:pt idx="4">
                  <c:v>79982000</c:v>
                </c:pt>
                <c:pt idx="5">
                  <c:v>84732000</c:v>
                </c:pt>
                <c:pt idx="6">
                  <c:v>88829000</c:v>
                </c:pt>
                <c:pt idx="7">
                  <c:v>101776000</c:v>
                </c:pt>
                <c:pt idx="8">
                  <c:v>68167000</c:v>
                </c:pt>
                <c:pt idx="9">
                  <c:v>74745000</c:v>
                </c:pt>
                <c:pt idx="10">
                  <c:v>71945000</c:v>
                </c:pt>
                <c:pt idx="11">
                  <c:v>54839000</c:v>
                </c:pt>
                <c:pt idx="12">
                  <c:v>114867000</c:v>
                </c:pt>
                <c:pt idx="13">
                  <c:v>142969000</c:v>
                </c:pt>
                <c:pt idx="14">
                  <c:v>229690000</c:v>
                </c:pt>
                <c:pt idx="15">
                  <c:v>194202000</c:v>
                </c:pt>
                <c:pt idx="16">
                  <c:v>178368000</c:v>
                </c:pt>
                <c:pt idx="17">
                  <c:v>323720000</c:v>
                </c:pt>
                <c:pt idx="18">
                  <c:v>436280000</c:v>
                </c:pt>
                <c:pt idx="19">
                  <c:v>311536000</c:v>
                </c:pt>
                <c:pt idx="20">
                  <c:v>413171000</c:v>
                </c:pt>
                <c:pt idx="21">
                  <c:v>133316000</c:v>
                </c:pt>
                <c:pt idx="22">
                  <c:v>334906000</c:v>
                </c:pt>
                <c:pt idx="23">
                  <c:v>643675000</c:v>
                </c:pt>
                <c:pt idx="24">
                  <c:v>54850000</c:v>
                </c:pt>
                <c:pt idx="25">
                  <c:v>693562000</c:v>
                </c:pt>
                <c:pt idx="26">
                  <c:v>533228000</c:v>
                </c:pt>
                <c:pt idx="27">
                  <c:v>375764000</c:v>
                </c:pt>
                <c:pt idx="28">
                  <c:v>123672000</c:v>
                </c:pt>
                <c:pt idx="29">
                  <c:v>2689816000</c:v>
                </c:pt>
              </c:numCache>
            </c:numRef>
          </c:val>
          <c:extLst>
            <c:ext xmlns:c16="http://schemas.microsoft.com/office/drawing/2014/chart" uri="{C3380CC4-5D6E-409C-BE32-E72D297353CC}">
              <c16:uniqueId val="{00000001-500F-EF45-8FB9-B84EE0A548FB}"/>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1'!$C$107:$AF$107</c:f>
              <c:numCache>
                <c:formatCode>#,###,,;\(#,###,,\);\ \-\ \-</c:formatCode>
                <c:ptCount val="30"/>
                <c:pt idx="0">
                  <c:v>13500000</c:v>
                </c:pt>
                <c:pt idx="1">
                  <c:v>40300000</c:v>
                </c:pt>
                <c:pt idx="2">
                  <c:v>3800000</c:v>
                </c:pt>
                <c:pt idx="3">
                  <c:v>-61970000</c:v>
                </c:pt>
                <c:pt idx="4">
                  <c:v>13524000</c:v>
                </c:pt>
                <c:pt idx="5">
                  <c:v>60467000</c:v>
                </c:pt>
                <c:pt idx="6">
                  <c:v>86728000</c:v>
                </c:pt>
                <c:pt idx="7">
                  <c:v>102819000</c:v>
                </c:pt>
                <c:pt idx="8">
                  <c:v>94062000</c:v>
                </c:pt>
                <c:pt idx="9">
                  <c:v>106389000</c:v>
                </c:pt>
                <c:pt idx="10">
                  <c:v>109040000</c:v>
                </c:pt>
                <c:pt idx="11">
                  <c:v>133903000</c:v>
                </c:pt>
                <c:pt idx="12">
                  <c:v>98782000</c:v>
                </c:pt>
                <c:pt idx="13">
                  <c:v>276447000</c:v>
                </c:pt>
                <c:pt idx="14">
                  <c:v>143802000</c:v>
                </c:pt>
                <c:pt idx="15">
                  <c:v>216011000</c:v>
                </c:pt>
                <c:pt idx="16">
                  <c:v>257739000</c:v>
                </c:pt>
                <c:pt idx="17">
                  <c:v>255831000</c:v>
                </c:pt>
                <c:pt idx="18">
                  <c:v>296785000</c:v>
                </c:pt>
                <c:pt idx="19">
                  <c:v>207893000</c:v>
                </c:pt>
                <c:pt idx="20">
                  <c:v>277513000</c:v>
                </c:pt>
                <c:pt idx="21">
                  <c:v>382033000</c:v>
                </c:pt>
                <c:pt idx="22">
                  <c:v>133040000</c:v>
                </c:pt>
                <c:pt idx="23">
                  <c:v>536749000</c:v>
                </c:pt>
                <c:pt idx="24">
                  <c:v>-13724000</c:v>
                </c:pt>
                <c:pt idx="25">
                  <c:v>-153826000</c:v>
                </c:pt>
                <c:pt idx="26">
                  <c:v>-132422000</c:v>
                </c:pt>
                <c:pt idx="27">
                  <c:v>-51563000</c:v>
                </c:pt>
                <c:pt idx="28">
                  <c:v>-609410000</c:v>
                </c:pt>
                <c:pt idx="29">
                  <c:v>646203000</c:v>
                </c:pt>
              </c:numCache>
            </c:numRef>
          </c:val>
          <c:extLst>
            <c:ext xmlns:c16="http://schemas.microsoft.com/office/drawing/2014/chart" uri="{C3380CC4-5D6E-409C-BE32-E72D297353CC}">
              <c16:uniqueId val="{00000002-500F-EF45-8FB9-B84EE0A548FB}"/>
            </c:ext>
          </c:extLst>
        </c:ser>
        <c:dLbls>
          <c:showLegendKey val="0"/>
          <c:showVal val="0"/>
          <c:showCatName val="0"/>
          <c:showSerName val="0"/>
          <c:showPercent val="0"/>
          <c:showBubbleSize val="0"/>
        </c:dLbls>
        <c:gapWidth val="100"/>
        <c:overlap val="-24"/>
        <c:axId val="67284575"/>
        <c:axId val="67127695"/>
      </c:barChart>
      <c:catAx>
        <c:axId val="672845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127695"/>
        <c:crosses val="autoZero"/>
        <c:auto val="1"/>
        <c:lblAlgn val="ctr"/>
        <c:lblOffset val="100"/>
        <c:noMultiLvlLbl val="0"/>
      </c:catAx>
      <c:valAx>
        <c:axId val="6712769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284575"/>
        <c:crosses val="autoZero"/>
        <c:crossBetween val="between"/>
      </c:valAx>
      <c:spPr>
        <a:noFill/>
        <a:ln>
          <a:noFill/>
        </a:ln>
        <a:effectLst/>
      </c:spPr>
    </c:plotArea>
    <c:legend>
      <c:legendPos val="b"/>
      <c:layout>
        <c:manualLayout>
          <c:xMode val="edge"/>
          <c:yMode val="edge"/>
          <c:x val="0.31568879597535499"/>
          <c:y val="0.91904134438402696"/>
          <c:w val="0.37124321080530148"/>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23812</xdr:colOff>
      <xdr:row>108</xdr:row>
      <xdr:rowOff>17462</xdr:rowOff>
    </xdr:from>
    <xdr:to>
      <xdr:col>39</xdr:col>
      <xdr:colOff>1619249</xdr:colOff>
      <xdr:row>132</xdr:row>
      <xdr:rowOff>15874</xdr:rowOff>
    </xdr:to>
    <xdr:graphicFrame macro="">
      <xdr:nvGraphicFramePr>
        <xdr:cNvPr id="2" name="Chart 1">
          <a:extLst>
            <a:ext uri="{FF2B5EF4-FFF2-40B4-BE49-F238E27FC236}">
              <a16:creationId xmlns:a16="http://schemas.microsoft.com/office/drawing/2014/main" id="{E0465C15-330D-180A-6208-1C7B619A4C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3.7450000000000004E-2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https://www.bing.com/financeapi/forcetrigger?t=a1n977&amp;q=XNYS%3aALB&amp;form=skydnc</v>
    <v>Learn more on Bing</v>
  </rv>
  <rv s="1">
    <v>0</v>
    <v>ALBEMARLE CORPORATION (XNYS:ALB)</v>
    <v>2</v>
    <v>3</v>
    <v>Finance</v>
    <v>4</v>
    <v>en-US</v>
    <v>a1n977</v>
    <v>268435456</v>
    <v>1</v>
    <v>Powered by Refinitiv</v>
    <v>334.54989999999998</v>
    <v>171.82</v>
    <v>1.5487</v>
    <v>10.3</v>
    <v>4.7129000000000004E-2</v>
    <v>0.7</v>
    <v>3.0590000000000001E-3</v>
    <v>USD</v>
    <v>Albemarle Corporation is a global developer, manufacturer and marketer of specialty chemicals. The Company operates through three segments: Energy Storage, Specialties and Ketjen. The Energy Storage business contributes to the growth of clean miles driven with electric vehicles and more efficient use of renewable energy through grid storage. Its Specialties segment enables the prevention of fires starting in electronic equipment, greater fuel efficiency from rubber tires and the reduction of emissions from coal-fired power plants. The Ketjen business creates efficiency of natural resources through more usable products from a single barrel of oil, enables safer, greener production of alkylates used to produce more environmentally friendly fuels, and reduced emissions through cleaner transportation fuels. It serves the markets, such as serve include energy storage, petroleum refining, consumer electronics, construction, automotive, lubricants, pharmaceuticals and crop protection.</v>
    <v>7400</v>
    <v>New York Stock Exchange</v>
    <v>XNYS</v>
    <v>XNYS</v>
    <v>4250 Congress Street, Suite 900, CHARLOTTE, NC, 28209 US</v>
    <v>229.58</v>
    <v>Chemicals</v>
    <v>Stock</v>
    <v>45090.999847731247</v>
    <v>0</v>
    <v>219.54</v>
    <v>25643880000</v>
    <v>ALBEMARLE CORPORATION</v>
    <v>ALBEMARLE CORPORATION</v>
    <v>220.85</v>
    <v>7.0091000000000001</v>
    <v>218.55</v>
    <v>228.85</v>
    <v>229.55</v>
    <v>117336400</v>
    <v>ALB</v>
    <v>ALBEMARLE CORPORATION (XNYS:ALB)</v>
    <v>2178546</v>
    <v>2081021</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15913/000119312505049532/0001193125-05-049532-index.htm" TargetMode="External"/><Relationship Id="rId21" Type="http://schemas.openxmlformats.org/officeDocument/2006/relationships/hyperlink" Target="https://www.sec.gov/Archives/edgar/data/915913/000091591302000024/0000915913-02-000024-index.htm" TargetMode="External"/><Relationship Id="rId34" Type="http://schemas.openxmlformats.org/officeDocument/2006/relationships/hyperlink" Target="https://www.sec.gov/Archives/edgar/data/915913/000119312509040740/0001193125-09-040740-index.htm" TargetMode="External"/><Relationship Id="rId42" Type="http://schemas.openxmlformats.org/officeDocument/2006/relationships/hyperlink" Target="https://www.sec.gov/Archives/edgar/data/915913/000119312513062728/0001193125-13-062728-index.htm" TargetMode="External"/><Relationship Id="rId47" Type="http://schemas.openxmlformats.org/officeDocument/2006/relationships/hyperlink" Target="https://www.sec.gov/Archives/edgar/data/915913/000091591315000009/0000915913-15-000009-index.htm" TargetMode="External"/><Relationship Id="rId50" Type="http://schemas.openxmlformats.org/officeDocument/2006/relationships/hyperlink" Target="https://www.sec.gov/Archives/edgar/data/915913/000091591317000010/0000915913-17-000010-index.htm" TargetMode="External"/><Relationship Id="rId55" Type="http://schemas.openxmlformats.org/officeDocument/2006/relationships/hyperlink" Target="https://www.sec.gov/Archives/edgar/data/915913/000091591319000021/0000915913-19-000021-index.htm" TargetMode="External"/><Relationship Id="rId63" Type="http://schemas.openxmlformats.org/officeDocument/2006/relationships/hyperlink" Target="https://www.sec.gov/Archives/edgar/data/915913/000091591323000039/0000915913-23-000039-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15913/000119312504032296/0001193125-04-032296-index.htm" TargetMode="External"/><Relationship Id="rId32" Type="http://schemas.openxmlformats.org/officeDocument/2006/relationships/hyperlink" Target="https://www.sec.gov/Archives/edgar/data/915913/000119312508042183/0001193125-08-042183-index.htm" TargetMode="External"/><Relationship Id="rId37" Type="http://schemas.openxmlformats.org/officeDocument/2006/relationships/hyperlink" Target="https://www.sec.gov/Archives/edgar/data/915913/000119312510042722/0001193125-10-042722-index.htm" TargetMode="External"/><Relationship Id="rId40" Type="http://schemas.openxmlformats.org/officeDocument/2006/relationships/hyperlink" Target="https://www.sec.gov/Archives/edgar/data/915913/000119312512071957/0001193125-12-071957-index.htm" TargetMode="External"/><Relationship Id="rId45" Type="http://schemas.openxmlformats.org/officeDocument/2006/relationships/hyperlink" Target="https://www.sec.gov/Archives/edgar/data/915913/000091591314000008/0000915913-14-000008-index.htm" TargetMode="External"/><Relationship Id="rId53" Type="http://schemas.openxmlformats.org/officeDocument/2006/relationships/hyperlink" Target="https://www.sec.gov/Archives/edgar/data/915913/000091591318000005/0000915913-18-000005-index.htm" TargetMode="External"/><Relationship Id="rId58" Type="http://schemas.openxmlformats.org/officeDocument/2006/relationships/hyperlink" Target="https://www.sec.gov/Archives/edgar/data/915913/000091591321000018/0000915913-21-000018-index.htm" TargetMode="External"/><Relationship Id="rId66"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15913/000091591322000027/0000915913-22-000027-index.htm" TargetMode="External"/><Relationship Id="rId19" Type="http://schemas.openxmlformats.org/officeDocument/2006/relationships/hyperlink" Target="https://www.sec.gov/Archives/edgar/data/915913/000102140801001419/0001021408-01-001419-index.htm"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15913/000119312505049532/0001193125-05-049532-index.htm" TargetMode="External"/><Relationship Id="rId30" Type="http://schemas.openxmlformats.org/officeDocument/2006/relationships/hyperlink" Target="https://www.sec.gov/Archives/edgar/data/915913/000119312507044118/0001193125-07-044118-index.htm" TargetMode="External"/><Relationship Id="rId35" Type="http://schemas.openxmlformats.org/officeDocument/2006/relationships/hyperlink" Target="https://www.sec.gov/Archives/edgar/data/915913/000119312509040740/0001193125-09-040740-index.htm" TargetMode="External"/><Relationship Id="rId43" Type="http://schemas.openxmlformats.org/officeDocument/2006/relationships/hyperlink" Target="https://www.sec.gov/Archives/edgar/data/915913/000119312513062728/0001193125-13-062728-index.htm" TargetMode="External"/><Relationship Id="rId48" Type="http://schemas.openxmlformats.org/officeDocument/2006/relationships/hyperlink" Target="https://www.sec.gov/Archives/edgar/data/915913/000091591316000041/0000915913-16-000041-index.htm" TargetMode="External"/><Relationship Id="rId56" Type="http://schemas.openxmlformats.org/officeDocument/2006/relationships/hyperlink" Target="https://www.sec.gov/Archives/edgar/data/915913/000091591320000040/0000915913-20-000040-index.htm" TargetMode="External"/><Relationship Id="rId64" Type="http://schemas.openxmlformats.org/officeDocument/2006/relationships/hyperlink" Target="https://finbox.com/NYSE:ALB/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15913/000091591317000010/0000915913-17-000010-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15913/000119312504032296/0001193125-04-032296-index.htm" TargetMode="External"/><Relationship Id="rId33" Type="http://schemas.openxmlformats.org/officeDocument/2006/relationships/hyperlink" Target="https://www.sec.gov/Archives/edgar/data/915913/000119312508042183/0001193125-08-042183-index.htm" TargetMode="External"/><Relationship Id="rId38" Type="http://schemas.openxmlformats.org/officeDocument/2006/relationships/hyperlink" Target="https://www.sec.gov/Archives/edgar/data/915913/000119312511047404/0001193125-11-047404-index.htm" TargetMode="External"/><Relationship Id="rId46" Type="http://schemas.openxmlformats.org/officeDocument/2006/relationships/hyperlink" Target="https://www.sec.gov/Archives/edgar/data/915913/000091591315000009/0000915913-15-000009-index.htm" TargetMode="External"/><Relationship Id="rId59" Type="http://schemas.openxmlformats.org/officeDocument/2006/relationships/hyperlink" Target="https://www.sec.gov/Archives/edgar/data/915913/000091591321000018/0000915913-21-000018-index.htm" TargetMode="External"/><Relationship Id="rId20" Type="http://schemas.openxmlformats.org/officeDocument/2006/relationships/hyperlink" Target="https://www.sec.gov/Archives/edgar/data/915913/000091591302000024/0000915913-02-000024-index.htm" TargetMode="External"/><Relationship Id="rId41" Type="http://schemas.openxmlformats.org/officeDocument/2006/relationships/hyperlink" Target="https://www.sec.gov/Archives/edgar/data/915913/000119312512071957/0001193125-12-071957-index.htm" TargetMode="External"/><Relationship Id="rId54" Type="http://schemas.openxmlformats.org/officeDocument/2006/relationships/hyperlink" Target="https://www.sec.gov/Archives/edgar/data/915913/000091591319000021/0000915913-19-000021-index.htm" TargetMode="External"/><Relationship Id="rId62" Type="http://schemas.openxmlformats.org/officeDocument/2006/relationships/hyperlink" Target="https://www.sec.gov/Archives/edgar/data/915913/000091591323000039/0000915913-23-000039-index.htm" TargetMode="External"/><Relationship Id="rId1" Type="http://schemas.openxmlformats.org/officeDocument/2006/relationships/hyperlink" Target="https://roic.ai/company/ALB"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15913/000119312510042722/0001193125-10-042722-index.htm" TargetMode="External"/><Relationship Id="rId49" Type="http://schemas.openxmlformats.org/officeDocument/2006/relationships/hyperlink" Target="https://www.sec.gov/Archives/edgar/data/915913/000091591316000041/0000915913-16-000041-index.htm" TargetMode="External"/><Relationship Id="rId57" Type="http://schemas.openxmlformats.org/officeDocument/2006/relationships/hyperlink" Target="https://www.sec.gov/Archives/edgar/data/915913/000091591320000040/0000915913-20-000040-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15913/000119312507044118/0001193125-07-044118-index.htm" TargetMode="External"/><Relationship Id="rId44" Type="http://schemas.openxmlformats.org/officeDocument/2006/relationships/hyperlink" Target="https://www.sec.gov/Archives/edgar/data/915913/000091591314000008/0000915913-14-000008-index.htm" TargetMode="External"/><Relationship Id="rId52" Type="http://schemas.openxmlformats.org/officeDocument/2006/relationships/hyperlink" Target="https://www.sec.gov/Archives/edgar/data/915913/000091591318000005/0000915913-18-000005-index.htm" TargetMode="External"/><Relationship Id="rId60" Type="http://schemas.openxmlformats.org/officeDocument/2006/relationships/hyperlink" Target="https://www.sec.gov/Archives/edgar/data/915913/000091591322000027/0000915913-22-000027-index.htm" TargetMode="External"/><Relationship Id="rId65" Type="http://schemas.openxmlformats.org/officeDocument/2006/relationships/hyperlink" Target="https://finbox.com/NYSE:ALB/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915913/000102140801001419/0001021408-01-001419-index.htm" TargetMode="External"/><Relationship Id="rId39" Type="http://schemas.openxmlformats.org/officeDocument/2006/relationships/hyperlink" Target="https://www.sec.gov/Archives/edgar/data/915913/000119312511047404/0001193125-11-04740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F2" activePane="bottomRight" state="frozen"/>
      <selection pane="topRight"/>
      <selection pane="bottomLeft"/>
      <selection pane="bottomRight" activeCell="AJ3" sqref="AJ3"/>
    </sheetView>
  </sheetViews>
  <sheetFormatPr baseColWidth="10" defaultRowHeight="16" x14ac:dyDescent="0.2"/>
  <cols>
    <col min="1" max="1" width="50" customWidth="1"/>
    <col min="2" max="32" width="15" customWidth="1"/>
    <col min="33" max="41" width="21.1640625"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25">
        <v>2023</v>
      </c>
      <c r="AH1" s="25">
        <v>2024</v>
      </c>
      <c r="AI1" s="25">
        <v>2025</v>
      </c>
      <c r="AJ1" s="25">
        <v>2026</v>
      </c>
      <c r="AK1" s="25">
        <v>2027</v>
      </c>
    </row>
    <row r="2" spans="1:4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c r="AK2" s="9"/>
    </row>
    <row r="3" spans="1:41" ht="40" x14ac:dyDescent="0.25">
      <c r="A3" s="5" t="s">
        <v>1</v>
      </c>
      <c r="B3" s="1" t="s">
        <v>91</v>
      </c>
      <c r="C3" s="1">
        <v>903400000</v>
      </c>
      <c r="D3" s="1">
        <v>1080900000</v>
      </c>
      <c r="E3" s="1">
        <v>1244200000</v>
      </c>
      <c r="F3" s="1">
        <v>854481000</v>
      </c>
      <c r="G3" s="1">
        <v>829850000</v>
      </c>
      <c r="H3" s="1">
        <v>820862000</v>
      </c>
      <c r="I3" s="1">
        <v>845925000</v>
      </c>
      <c r="J3" s="1">
        <v>917549000</v>
      </c>
      <c r="K3" s="1">
        <v>916899000</v>
      </c>
      <c r="L3" s="1">
        <v>980215000</v>
      </c>
      <c r="M3" s="1">
        <v>1110237000</v>
      </c>
      <c r="N3" s="1">
        <v>1513737000</v>
      </c>
      <c r="O3" s="1">
        <v>2107499000</v>
      </c>
      <c r="P3" s="1">
        <v>2368506000</v>
      </c>
      <c r="Q3" s="1">
        <v>2336187000</v>
      </c>
      <c r="R3" s="1">
        <v>2467115000</v>
      </c>
      <c r="S3" s="1">
        <v>2005394000</v>
      </c>
      <c r="T3" s="1">
        <v>2362764000</v>
      </c>
      <c r="U3" s="1">
        <v>2869005000</v>
      </c>
      <c r="V3" s="1">
        <v>2745420000</v>
      </c>
      <c r="W3" s="1">
        <v>2616416000</v>
      </c>
      <c r="X3" s="1">
        <v>2445548000</v>
      </c>
      <c r="Y3" s="1">
        <v>3651335000</v>
      </c>
      <c r="Z3" s="1">
        <v>2677203000</v>
      </c>
      <c r="AA3" s="1">
        <v>3071976000</v>
      </c>
      <c r="AB3" s="1">
        <v>3374950000</v>
      </c>
      <c r="AC3" s="1">
        <v>3589427000</v>
      </c>
      <c r="AD3" s="1">
        <v>3128909000</v>
      </c>
      <c r="AE3" s="1">
        <v>3327957000</v>
      </c>
      <c r="AF3" s="1">
        <v>7320104000</v>
      </c>
      <c r="AG3" s="26">
        <v>10050000000</v>
      </c>
      <c r="AH3" s="26">
        <v>10284000000</v>
      </c>
      <c r="AI3" s="26">
        <v>10696000000</v>
      </c>
      <c r="AJ3" s="26">
        <v>13189000000</v>
      </c>
      <c r="AK3" s="26">
        <v>14196000000</v>
      </c>
      <c r="AL3" s="18" t="s">
        <v>108</v>
      </c>
      <c r="AM3" s="19" t="s">
        <v>109</v>
      </c>
      <c r="AN3" s="19" t="s">
        <v>110</v>
      </c>
      <c r="AO3" s="19" t="s">
        <v>111</v>
      </c>
    </row>
    <row r="4" spans="1:41" ht="19" x14ac:dyDescent="0.25">
      <c r="A4" s="14" t="s">
        <v>93</v>
      </c>
      <c r="B4" s="1"/>
      <c r="C4" s="15" t="e">
        <f>(C3/B3)-1</f>
        <v>#VALUE!</v>
      </c>
      <c r="D4" s="15">
        <f>(D3/C3)-1</f>
        <v>0.19647996457826</v>
      </c>
      <c r="E4" s="15">
        <f>(E3/D3)-1</f>
        <v>0.15107780553242667</v>
      </c>
      <c r="F4" s="15">
        <f t="shared" ref="F4:AS4" si="0">(F3/E3)-1</f>
        <v>-0.31322858061404923</v>
      </c>
      <c r="G4" s="15">
        <f t="shared" si="0"/>
        <v>-2.8825684830909082E-2</v>
      </c>
      <c r="H4" s="16">
        <f t="shared" si="0"/>
        <v>-1.0830873049346268E-2</v>
      </c>
      <c r="I4" s="16">
        <f t="shared" si="0"/>
        <v>3.0532537746905009E-2</v>
      </c>
      <c r="J4" s="16">
        <f t="shared" si="0"/>
        <v>8.4669444690723239E-2</v>
      </c>
      <c r="K4" s="16">
        <f t="shared" si="0"/>
        <v>-7.0840903319602244E-4</v>
      </c>
      <c r="L4" s="16">
        <f t="shared" si="0"/>
        <v>6.905449782364248E-2</v>
      </c>
      <c r="M4" s="16">
        <f t="shared" si="0"/>
        <v>0.13264640920614346</v>
      </c>
      <c r="N4" s="16">
        <f t="shared" si="0"/>
        <v>0.36343591503435757</v>
      </c>
      <c r="O4" s="16">
        <f t="shared" si="0"/>
        <v>0.39224911592964951</v>
      </c>
      <c r="P4" s="16">
        <f t="shared" si="0"/>
        <v>0.12384679660583475</v>
      </c>
      <c r="Q4" s="16">
        <f t="shared" si="0"/>
        <v>-1.3645310588193515E-2</v>
      </c>
      <c r="R4" s="16">
        <f t="shared" si="0"/>
        <v>5.6043458849826644E-2</v>
      </c>
      <c r="S4" s="16">
        <f t="shared" si="0"/>
        <v>-0.1871501733806491</v>
      </c>
      <c r="T4" s="16">
        <f t="shared" si="0"/>
        <v>0.17820438277964334</v>
      </c>
      <c r="U4" s="16">
        <f t="shared" si="0"/>
        <v>0.2142579622848495</v>
      </c>
      <c r="V4" s="16">
        <f t="shared" si="0"/>
        <v>-4.307590959234997E-2</v>
      </c>
      <c r="W4" s="16">
        <f t="shared" si="0"/>
        <v>-4.6988803170371019E-2</v>
      </c>
      <c r="X4" s="16">
        <f t="shared" si="0"/>
        <v>-6.5306128689015863E-2</v>
      </c>
      <c r="Y4" s="16">
        <f t="shared" si="0"/>
        <v>0.49305390857182108</v>
      </c>
      <c r="Z4" s="16">
        <f t="shared" si="0"/>
        <v>-0.26678790086365667</v>
      </c>
      <c r="AA4" s="16">
        <f t="shared" si="0"/>
        <v>0.14745725296139289</v>
      </c>
      <c r="AB4" s="16">
        <f t="shared" si="0"/>
        <v>9.8625119467079081E-2</v>
      </c>
      <c r="AC4" s="16">
        <f t="shared" si="0"/>
        <v>6.3549682217514336E-2</v>
      </c>
      <c r="AD4" s="16">
        <f t="shared" si="0"/>
        <v>-0.12829847215168322</v>
      </c>
      <c r="AE4" s="16">
        <f t="shared" si="0"/>
        <v>6.3615784287750055E-2</v>
      </c>
      <c r="AF4" s="16">
        <f t="shared" si="0"/>
        <v>1.1995789008091151</v>
      </c>
      <c r="AG4" s="16">
        <f t="shared" si="0"/>
        <v>0.37293131354417919</v>
      </c>
      <c r="AH4" s="16">
        <f t="shared" si="0"/>
        <v>2.3283582089552279E-2</v>
      </c>
      <c r="AI4" s="16">
        <f t="shared" si="0"/>
        <v>4.0062232594321179E-2</v>
      </c>
      <c r="AJ4" s="16">
        <f t="shared" si="0"/>
        <v>0.23307778608825735</v>
      </c>
      <c r="AK4" s="16">
        <f t="shared" si="0"/>
        <v>7.6351505042080436E-2</v>
      </c>
      <c r="AL4" s="17">
        <f>(AF4+AE4+AD4)/3</f>
        <v>0.37829873764839395</v>
      </c>
      <c r="AM4" s="17">
        <f>(AF20+AE20+AD20)/3</f>
        <v>1.979745509368555</v>
      </c>
      <c r="AN4" s="17">
        <f>(AF29+AE29+AD29)/3</f>
        <v>6.5944712840733386</v>
      </c>
      <c r="AO4" s="17">
        <f>(AF106+AE106+AD106)/3</f>
        <v>2.7159183835111018</v>
      </c>
    </row>
    <row r="5" spans="1:41" ht="19" x14ac:dyDescent="0.25">
      <c r="A5" s="5" t="s">
        <v>2</v>
      </c>
      <c r="B5" s="1" t="s">
        <v>91</v>
      </c>
      <c r="C5" s="1">
        <v>622500000</v>
      </c>
      <c r="D5" s="1">
        <v>742100000</v>
      </c>
      <c r="E5" s="1">
        <v>873100000</v>
      </c>
      <c r="F5" s="1">
        <v>611353000</v>
      </c>
      <c r="G5" s="1">
        <v>568424000</v>
      </c>
      <c r="H5" s="1">
        <v>560057000</v>
      </c>
      <c r="I5" s="1">
        <v>581380000</v>
      </c>
      <c r="J5" s="1">
        <v>646086000</v>
      </c>
      <c r="K5" s="1">
        <v>695564000</v>
      </c>
      <c r="L5" s="1">
        <v>744979000</v>
      </c>
      <c r="M5" s="1">
        <v>871727000</v>
      </c>
      <c r="N5" s="1">
        <v>1201388000</v>
      </c>
      <c r="O5" s="1">
        <v>1684101000</v>
      </c>
      <c r="P5" s="1">
        <v>1817692000</v>
      </c>
      <c r="Q5" s="1">
        <v>1713696000</v>
      </c>
      <c r="R5" s="1">
        <v>1859441000</v>
      </c>
      <c r="S5" s="1">
        <v>1521532000</v>
      </c>
      <c r="T5" s="1">
        <v>1616842000</v>
      </c>
      <c r="U5" s="1">
        <v>1891946000</v>
      </c>
      <c r="V5" s="1">
        <v>1835425000</v>
      </c>
      <c r="W5" s="1">
        <v>1755011000</v>
      </c>
      <c r="X5" s="1">
        <v>1674700000</v>
      </c>
      <c r="Y5" s="1">
        <v>2454463000</v>
      </c>
      <c r="Z5" s="1">
        <v>1706627000</v>
      </c>
      <c r="AA5" s="1">
        <v>1961996000</v>
      </c>
      <c r="AB5" s="1">
        <v>2157694000</v>
      </c>
      <c r="AC5" s="1">
        <v>2331649000</v>
      </c>
      <c r="AD5" s="1">
        <v>2134056000</v>
      </c>
      <c r="AE5" s="1">
        <v>2329986000</v>
      </c>
      <c r="AF5" s="1">
        <v>4245517000</v>
      </c>
    </row>
    <row r="6" spans="1:41" ht="20" x14ac:dyDescent="0.25">
      <c r="A6" s="6" t="s">
        <v>3</v>
      </c>
      <c r="B6" s="10" t="s">
        <v>91</v>
      </c>
      <c r="C6" s="10">
        <v>280900000</v>
      </c>
      <c r="D6" s="10">
        <v>338800000</v>
      </c>
      <c r="E6" s="10">
        <v>371100000</v>
      </c>
      <c r="F6" s="10">
        <v>243128000</v>
      </c>
      <c r="G6" s="10">
        <v>261426000</v>
      </c>
      <c r="H6" s="10">
        <v>260805000</v>
      </c>
      <c r="I6" s="10">
        <v>264545000</v>
      </c>
      <c r="J6" s="10">
        <v>271463000</v>
      </c>
      <c r="K6" s="10">
        <v>221335000</v>
      </c>
      <c r="L6" s="10">
        <v>235236000</v>
      </c>
      <c r="M6" s="10">
        <v>238510000</v>
      </c>
      <c r="N6" s="10">
        <v>312349000</v>
      </c>
      <c r="O6" s="10">
        <v>423398000</v>
      </c>
      <c r="P6" s="10">
        <v>550814000</v>
      </c>
      <c r="Q6" s="10">
        <v>622491000</v>
      </c>
      <c r="R6" s="10">
        <v>607674000</v>
      </c>
      <c r="S6" s="10">
        <v>483862000</v>
      </c>
      <c r="T6" s="10">
        <v>745922000</v>
      </c>
      <c r="U6" s="10">
        <v>977059000</v>
      </c>
      <c r="V6" s="10">
        <v>909995000</v>
      </c>
      <c r="W6" s="10">
        <v>861405000</v>
      </c>
      <c r="X6" s="10">
        <v>770848000</v>
      </c>
      <c r="Y6" s="10">
        <v>1196872000</v>
      </c>
      <c r="Z6" s="10">
        <v>970576000</v>
      </c>
      <c r="AA6" s="10">
        <v>1109980000</v>
      </c>
      <c r="AB6" s="10">
        <v>1217256000</v>
      </c>
      <c r="AC6" s="10">
        <v>1257778000</v>
      </c>
      <c r="AD6" s="10">
        <v>994853000</v>
      </c>
      <c r="AE6" s="10">
        <v>997971000</v>
      </c>
      <c r="AF6" s="10">
        <v>3074587000</v>
      </c>
      <c r="AL6" s="18" t="s">
        <v>112</v>
      </c>
      <c r="AM6" s="19" t="s">
        <v>113</v>
      </c>
      <c r="AN6" s="19" t="s">
        <v>114</v>
      </c>
      <c r="AO6" s="19" t="s">
        <v>115</v>
      </c>
    </row>
    <row r="7" spans="1:41" ht="19" x14ac:dyDescent="0.25">
      <c r="A7" s="5" t="s">
        <v>4</v>
      </c>
      <c r="B7" s="2" t="s">
        <v>91</v>
      </c>
      <c r="C7" s="2">
        <v>0.31090000000000001</v>
      </c>
      <c r="D7" s="2">
        <v>0.31340000000000001</v>
      </c>
      <c r="E7" s="2">
        <v>0.29830000000000001</v>
      </c>
      <c r="F7" s="2">
        <v>0.28449999999999998</v>
      </c>
      <c r="G7" s="2">
        <v>0.315</v>
      </c>
      <c r="H7" s="2">
        <v>0.31769999999999998</v>
      </c>
      <c r="I7" s="2">
        <v>0.31269999999999998</v>
      </c>
      <c r="J7" s="2">
        <v>0.2959</v>
      </c>
      <c r="K7" s="2">
        <v>0.2414</v>
      </c>
      <c r="L7" s="2">
        <v>0.24</v>
      </c>
      <c r="M7" s="2">
        <v>0.21479999999999999</v>
      </c>
      <c r="N7" s="2">
        <v>0.20630000000000001</v>
      </c>
      <c r="O7" s="2">
        <v>0.2009</v>
      </c>
      <c r="P7" s="2">
        <v>0.2326</v>
      </c>
      <c r="Q7" s="2">
        <v>0.26650000000000001</v>
      </c>
      <c r="R7" s="2">
        <v>0.24629999999999999</v>
      </c>
      <c r="S7" s="2">
        <v>0.24129999999999999</v>
      </c>
      <c r="T7" s="2">
        <v>0.31569999999999998</v>
      </c>
      <c r="U7" s="2">
        <v>0.34060000000000001</v>
      </c>
      <c r="V7" s="2">
        <v>0.33150000000000002</v>
      </c>
      <c r="W7" s="2">
        <v>0.32919999999999999</v>
      </c>
      <c r="X7" s="2">
        <v>0.31519999999999998</v>
      </c>
      <c r="Y7" s="2">
        <v>0.32779999999999998</v>
      </c>
      <c r="Z7" s="2">
        <v>0.36249999999999999</v>
      </c>
      <c r="AA7" s="2">
        <v>0.36130000000000001</v>
      </c>
      <c r="AB7" s="2">
        <v>0.36070000000000002</v>
      </c>
      <c r="AC7" s="2">
        <v>0.35039999999999999</v>
      </c>
      <c r="AD7" s="2">
        <v>0.318</v>
      </c>
      <c r="AE7" s="2">
        <v>0.2999</v>
      </c>
      <c r="AF7" s="2">
        <v>0.42</v>
      </c>
      <c r="AL7" s="17">
        <f>AF7</f>
        <v>0.42</v>
      </c>
      <c r="AM7" s="20">
        <f>AF21</f>
        <v>0.47870000000000001</v>
      </c>
      <c r="AN7" s="20">
        <f>AF30</f>
        <v>0.36749999999999999</v>
      </c>
      <c r="AO7" s="20">
        <f>AF107/AF3</f>
        <v>8.827784413991932E-2</v>
      </c>
    </row>
    <row r="8" spans="1:41" ht="19" x14ac:dyDescent="0.25">
      <c r="A8" s="5" t="s">
        <v>5</v>
      </c>
      <c r="B8" s="1" t="s">
        <v>91</v>
      </c>
      <c r="C8" s="1" t="s">
        <v>91</v>
      </c>
      <c r="D8" s="1">
        <v>28100000</v>
      </c>
      <c r="E8" s="1">
        <v>29500000</v>
      </c>
      <c r="F8" s="1">
        <v>30442000</v>
      </c>
      <c r="G8" s="1">
        <v>31446000</v>
      </c>
      <c r="H8" s="1">
        <v>29655000</v>
      </c>
      <c r="I8" s="1">
        <v>34288000</v>
      </c>
      <c r="J8" s="1">
        <v>26201000</v>
      </c>
      <c r="K8" s="1">
        <v>21919000</v>
      </c>
      <c r="L8" s="1">
        <v>16485000</v>
      </c>
      <c r="M8" s="1">
        <v>18411000</v>
      </c>
      <c r="N8" s="1">
        <v>31273000</v>
      </c>
      <c r="O8" s="1">
        <v>41675000</v>
      </c>
      <c r="P8" s="1">
        <v>46299000</v>
      </c>
      <c r="Q8" s="1">
        <v>62691000</v>
      </c>
      <c r="R8" s="1">
        <v>67292000</v>
      </c>
      <c r="S8" s="1">
        <v>60918000</v>
      </c>
      <c r="T8" s="1">
        <v>58394000</v>
      </c>
      <c r="U8" s="1">
        <v>77083000</v>
      </c>
      <c r="V8" s="1">
        <v>78919000</v>
      </c>
      <c r="W8" s="1">
        <v>82246000</v>
      </c>
      <c r="X8" s="1">
        <v>88310000</v>
      </c>
      <c r="Y8" s="1">
        <v>102871000</v>
      </c>
      <c r="Z8" s="1">
        <v>80475000</v>
      </c>
      <c r="AA8" s="1">
        <v>84330000</v>
      </c>
      <c r="AB8" s="1">
        <v>70054000</v>
      </c>
      <c r="AC8" s="1">
        <v>58287000</v>
      </c>
      <c r="AD8" s="1">
        <v>59214000</v>
      </c>
      <c r="AE8" s="1">
        <v>54026000</v>
      </c>
      <c r="AF8" s="1">
        <v>71981000</v>
      </c>
    </row>
    <row r="9" spans="1:41" ht="19" customHeight="1" x14ac:dyDescent="0.25">
      <c r="A9" s="14" t="s">
        <v>94</v>
      </c>
      <c r="B9" s="15" t="e">
        <f>B8/B3</f>
        <v>#VALUE!</v>
      </c>
      <c r="C9" s="15" t="e">
        <f t="shared" ref="C9:AN9" si="1">C8/C3</f>
        <v>#VALUE!</v>
      </c>
      <c r="D9" s="15">
        <f t="shared" si="1"/>
        <v>2.5996854473124248E-2</v>
      </c>
      <c r="E9" s="15">
        <f t="shared" si="1"/>
        <v>2.371001446712747E-2</v>
      </c>
      <c r="F9" s="15">
        <f t="shared" si="1"/>
        <v>3.5626304154217588E-2</v>
      </c>
      <c r="G9" s="15">
        <f t="shared" si="1"/>
        <v>3.7893595228053266E-2</v>
      </c>
      <c r="H9" s="15">
        <f t="shared" si="1"/>
        <v>3.6126657099488098E-2</v>
      </c>
      <c r="I9" s="15">
        <f t="shared" si="1"/>
        <v>4.053314419126991E-2</v>
      </c>
      <c r="J9" s="15">
        <f t="shared" si="1"/>
        <v>2.8555423198107131E-2</v>
      </c>
      <c r="K9" s="15">
        <f t="shared" si="1"/>
        <v>2.390557738638607E-2</v>
      </c>
      <c r="L9" s="15">
        <f t="shared" si="1"/>
        <v>1.6817738965431053E-2</v>
      </c>
      <c r="M9" s="15">
        <f t="shared" si="1"/>
        <v>1.6582945803463586E-2</v>
      </c>
      <c r="N9" s="15">
        <f t="shared" si="1"/>
        <v>2.0659467265449677E-2</v>
      </c>
      <c r="O9" s="15">
        <f t="shared" si="1"/>
        <v>1.9774623855100287E-2</v>
      </c>
      <c r="P9" s="15">
        <f t="shared" si="1"/>
        <v>1.9547765553475482E-2</v>
      </c>
      <c r="Q9" s="15">
        <f t="shared" si="1"/>
        <v>2.6834752526231846E-2</v>
      </c>
      <c r="R9" s="15">
        <f t="shared" si="1"/>
        <v>2.7275583019032351E-2</v>
      </c>
      <c r="S9" s="15">
        <f t="shared" si="1"/>
        <v>3.037707303402723E-2</v>
      </c>
      <c r="T9" s="15">
        <f t="shared" si="1"/>
        <v>2.4714275314843125E-2</v>
      </c>
      <c r="U9" s="15">
        <f t="shared" si="1"/>
        <v>2.6867502845063011E-2</v>
      </c>
      <c r="V9" s="15">
        <f t="shared" si="1"/>
        <v>2.874569282659848E-2</v>
      </c>
      <c r="W9" s="15">
        <f t="shared" si="1"/>
        <v>3.1434603671587395E-2</v>
      </c>
      <c r="X9" s="15">
        <f t="shared" si="1"/>
        <v>3.6110515925265013E-2</v>
      </c>
      <c r="Y9" s="15">
        <f t="shared" si="1"/>
        <v>2.8173531050971767E-2</v>
      </c>
      <c r="Z9" s="15">
        <f t="shared" si="1"/>
        <v>3.0059356724163242E-2</v>
      </c>
      <c r="AA9" s="15">
        <f t="shared" si="1"/>
        <v>2.7451386338955774E-2</v>
      </c>
      <c r="AB9" s="15">
        <f t="shared" si="1"/>
        <v>2.0757048252566704E-2</v>
      </c>
      <c r="AC9" s="15">
        <f t="shared" si="1"/>
        <v>1.6238524979056545E-2</v>
      </c>
      <c r="AD9" s="15">
        <f t="shared" si="1"/>
        <v>1.8924807336998296E-2</v>
      </c>
      <c r="AE9" s="15">
        <f t="shared" si="1"/>
        <v>1.6233983792458856E-2</v>
      </c>
      <c r="AF9" s="15">
        <f t="shared" si="1"/>
        <v>9.8333302368381649E-3</v>
      </c>
      <c r="AL9" s="18" t="s">
        <v>95</v>
      </c>
      <c r="AM9" s="19" t="s">
        <v>96</v>
      </c>
      <c r="AN9" s="19" t="s">
        <v>97</v>
      </c>
      <c r="AO9" s="19" t="s">
        <v>98</v>
      </c>
    </row>
    <row r="10" spans="1:41"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L10" s="17">
        <f>AF9</f>
        <v>9.8333302368381649E-3</v>
      </c>
      <c r="AM10" s="20">
        <f>AF13</f>
        <v>7.1603490879364559E-2</v>
      </c>
      <c r="AN10" s="20">
        <f>AF80</f>
        <v>4.1630556068602302E-3</v>
      </c>
      <c r="AO10" s="20">
        <f>AF89</f>
        <v>0.17240192215848299</v>
      </c>
    </row>
    <row r="11" spans="1:41"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row>
    <row r="12" spans="1:41" ht="20" x14ac:dyDescent="0.25">
      <c r="A12" s="5" t="s">
        <v>8</v>
      </c>
      <c r="B12" s="1" t="s">
        <v>91</v>
      </c>
      <c r="C12" s="1">
        <v>143800000</v>
      </c>
      <c r="D12" s="1">
        <v>123500000</v>
      </c>
      <c r="E12" s="1">
        <v>130500000</v>
      </c>
      <c r="F12" s="1">
        <v>119260000</v>
      </c>
      <c r="G12" s="1">
        <v>109273000</v>
      </c>
      <c r="H12" s="1">
        <v>105435000</v>
      </c>
      <c r="I12" s="1">
        <v>105439000</v>
      </c>
      <c r="J12" s="1">
        <v>103234000</v>
      </c>
      <c r="K12" s="1">
        <v>98915000</v>
      </c>
      <c r="L12" s="1">
        <v>111676000</v>
      </c>
      <c r="M12" s="1">
        <v>117226000</v>
      </c>
      <c r="N12" s="1">
        <v>157737000</v>
      </c>
      <c r="O12" s="1">
        <v>219725000</v>
      </c>
      <c r="P12" s="1">
        <v>237856000</v>
      </c>
      <c r="Q12" s="1">
        <v>244969000</v>
      </c>
      <c r="R12" s="1">
        <v>255132000</v>
      </c>
      <c r="S12" s="1">
        <v>212628000</v>
      </c>
      <c r="T12" s="1">
        <v>265722000</v>
      </c>
      <c r="U12" s="1">
        <v>312136000</v>
      </c>
      <c r="V12" s="1">
        <v>313227000</v>
      </c>
      <c r="W12" s="1">
        <v>162889000</v>
      </c>
      <c r="X12" s="1">
        <v>355135000</v>
      </c>
      <c r="Y12" s="1">
        <v>512274000</v>
      </c>
      <c r="Z12" s="1">
        <v>380464000</v>
      </c>
      <c r="AA12" s="1">
        <v>437901000</v>
      </c>
      <c r="AB12" s="1">
        <v>446090000</v>
      </c>
      <c r="AC12" s="1">
        <v>533368000</v>
      </c>
      <c r="AD12" s="1">
        <v>429827000</v>
      </c>
      <c r="AE12" s="1">
        <v>441482000</v>
      </c>
      <c r="AF12" s="1">
        <v>524145000</v>
      </c>
      <c r="AL12" s="18" t="s">
        <v>116</v>
      </c>
      <c r="AM12" s="19" t="s">
        <v>117</v>
      </c>
      <c r="AN12" s="19" t="s">
        <v>118</v>
      </c>
      <c r="AO12" s="19" t="s">
        <v>119</v>
      </c>
    </row>
    <row r="13" spans="1:41" ht="19" x14ac:dyDescent="0.25">
      <c r="A13" s="14" t="s">
        <v>99</v>
      </c>
      <c r="B13" s="15" t="e">
        <f>B12/B3</f>
        <v>#VALUE!</v>
      </c>
      <c r="C13" s="15">
        <f t="shared" ref="C13:AN13" si="2">C12/C3</f>
        <v>0.15917644454283816</v>
      </c>
      <c r="D13" s="15">
        <f t="shared" si="2"/>
        <v>0.11425663798686279</v>
      </c>
      <c r="E13" s="15">
        <f t="shared" si="2"/>
        <v>0.10488667416814017</v>
      </c>
      <c r="F13" s="15">
        <f t="shared" si="2"/>
        <v>0.13957010161723901</v>
      </c>
      <c r="G13" s="15">
        <f t="shared" si="2"/>
        <v>0.13167801409893354</v>
      </c>
      <c r="H13" s="15">
        <f t="shared" si="2"/>
        <v>0.12844424519590381</v>
      </c>
      <c r="I13" s="15">
        <f t="shared" si="2"/>
        <v>0.12464343765700268</v>
      </c>
      <c r="J13" s="15">
        <f t="shared" si="2"/>
        <v>0.1125106125122473</v>
      </c>
      <c r="K13" s="15">
        <f t="shared" si="2"/>
        <v>0.10787993006863351</v>
      </c>
      <c r="L13" s="15">
        <f t="shared" si="2"/>
        <v>0.11393010717036568</v>
      </c>
      <c r="M13" s="15">
        <f t="shared" si="2"/>
        <v>0.10558646487191474</v>
      </c>
      <c r="N13" s="15">
        <f t="shared" si="2"/>
        <v>0.10420370249257302</v>
      </c>
      <c r="O13" s="15">
        <f t="shared" si="2"/>
        <v>0.10425864970754435</v>
      </c>
      <c r="P13" s="15">
        <f t="shared" si="2"/>
        <v>0.10042448699728859</v>
      </c>
      <c r="Q13" s="15">
        <f t="shared" si="2"/>
        <v>0.10485847237400088</v>
      </c>
      <c r="R13" s="15">
        <f t="shared" si="2"/>
        <v>0.10341309586298165</v>
      </c>
      <c r="S13" s="15">
        <f t="shared" si="2"/>
        <v>0.10602804236972885</v>
      </c>
      <c r="T13" s="15">
        <f t="shared" si="2"/>
        <v>0.11246235341320589</v>
      </c>
      <c r="U13" s="15">
        <f t="shared" si="2"/>
        <v>0.10879590659479506</v>
      </c>
      <c r="V13" s="15">
        <f t="shared" si="2"/>
        <v>0.11409074021461198</v>
      </c>
      <c r="W13" s="15">
        <f t="shared" si="2"/>
        <v>6.2256537186747063E-2</v>
      </c>
      <c r="X13" s="15">
        <f t="shared" si="2"/>
        <v>0.14521694115184</v>
      </c>
      <c r="Y13" s="15">
        <f t="shared" si="2"/>
        <v>0.14029772672187021</v>
      </c>
      <c r="Z13" s="15">
        <f t="shared" si="2"/>
        <v>0.14211249576516985</v>
      </c>
      <c r="AA13" s="15">
        <f t="shared" si="2"/>
        <v>0.14254701208603193</v>
      </c>
      <c r="AB13" s="15">
        <f t="shared" si="2"/>
        <v>0.13217677298922947</v>
      </c>
      <c r="AC13" s="15">
        <f t="shared" si="2"/>
        <v>0.14859419066051491</v>
      </c>
      <c r="AD13" s="15">
        <f t="shared" si="2"/>
        <v>0.1373728031080482</v>
      </c>
      <c r="AE13" s="15">
        <f t="shared" si="2"/>
        <v>0.13265856499948767</v>
      </c>
      <c r="AF13" s="15">
        <f t="shared" si="2"/>
        <v>7.1603490879364559E-2</v>
      </c>
      <c r="AL13" s="17">
        <f>AF28/AF72</f>
        <v>0.33695874804121501</v>
      </c>
      <c r="AM13" s="20">
        <f>AF28/AF54</f>
        <v>0.17402466091660207</v>
      </c>
      <c r="AN13" s="20">
        <f>AF22/(AF72+AF56+AF61)</f>
        <v>0.21935232121508849</v>
      </c>
      <c r="AO13" s="21">
        <f>AF67/AF72</f>
        <v>0.91018595758012999</v>
      </c>
    </row>
    <row r="14" spans="1:41" ht="19" x14ac:dyDescent="0.25">
      <c r="A14" s="5" t="s">
        <v>9</v>
      </c>
      <c r="B14" s="1" t="s">
        <v>91</v>
      </c>
      <c r="C14" s="1">
        <v>88500000</v>
      </c>
      <c r="D14" s="1">
        <v>93300000</v>
      </c>
      <c r="E14" s="1">
        <v>94100000</v>
      </c>
      <c r="F14" s="1" t="s">
        <v>91</v>
      </c>
      <c r="G14" s="1" t="s">
        <v>91</v>
      </c>
      <c r="H14" s="1" t="s">
        <v>91</v>
      </c>
      <c r="I14" s="1">
        <v>10692000</v>
      </c>
      <c r="J14" s="1">
        <v>-8134000</v>
      </c>
      <c r="K14" s="1">
        <v>2051000</v>
      </c>
      <c r="L14" s="1">
        <v>1550000</v>
      </c>
      <c r="M14" s="1">
        <v>10049000</v>
      </c>
      <c r="N14" s="1">
        <v>4858000</v>
      </c>
      <c r="O14" s="1">
        <v>-1898000</v>
      </c>
      <c r="P14" s="1" t="s">
        <v>91</v>
      </c>
      <c r="Q14" s="1" t="s">
        <v>91</v>
      </c>
      <c r="R14" s="1" t="s">
        <v>91</v>
      </c>
      <c r="S14" s="1">
        <v>12393000</v>
      </c>
      <c r="T14" s="1" t="s">
        <v>91</v>
      </c>
      <c r="U14" s="1" t="s">
        <v>91</v>
      </c>
      <c r="V14" s="1" t="s">
        <v>91</v>
      </c>
      <c r="W14" s="1" t="s">
        <v>91</v>
      </c>
      <c r="X14" s="1" t="s">
        <v>91</v>
      </c>
      <c r="Y14" s="1" t="s">
        <v>91</v>
      </c>
      <c r="Z14" s="1" t="s">
        <v>91</v>
      </c>
      <c r="AA14" s="1" t="s">
        <v>91</v>
      </c>
      <c r="AB14" s="1" t="s">
        <v>91</v>
      </c>
      <c r="AC14" s="1" t="s">
        <v>91</v>
      </c>
      <c r="AD14" s="1" t="s">
        <v>91</v>
      </c>
      <c r="AE14" s="1" t="s">
        <v>91</v>
      </c>
      <c r="AF14" s="1" t="s">
        <v>91</v>
      </c>
    </row>
    <row r="15" spans="1:41" ht="20" x14ac:dyDescent="0.25">
      <c r="A15" s="5" t="s">
        <v>10</v>
      </c>
      <c r="B15" s="1" t="s">
        <v>91</v>
      </c>
      <c r="C15" s="1">
        <v>232300000</v>
      </c>
      <c r="D15" s="1">
        <v>244900000</v>
      </c>
      <c r="E15" s="1">
        <v>254100000</v>
      </c>
      <c r="F15" s="1">
        <v>149702000</v>
      </c>
      <c r="G15" s="1">
        <v>140719000</v>
      </c>
      <c r="H15" s="1">
        <v>135090000</v>
      </c>
      <c r="I15" s="1">
        <v>150419000</v>
      </c>
      <c r="J15" s="1">
        <v>121301000</v>
      </c>
      <c r="K15" s="1">
        <v>122885000</v>
      </c>
      <c r="L15" s="1">
        <v>129711000</v>
      </c>
      <c r="M15" s="1">
        <v>145686000</v>
      </c>
      <c r="N15" s="1">
        <v>193868000</v>
      </c>
      <c r="O15" s="1">
        <v>259502000</v>
      </c>
      <c r="P15" s="1">
        <v>284155000</v>
      </c>
      <c r="Q15" s="1">
        <v>307660000</v>
      </c>
      <c r="R15" s="1">
        <v>322424000</v>
      </c>
      <c r="S15" s="1">
        <v>285939000</v>
      </c>
      <c r="T15" s="1">
        <v>324116000</v>
      </c>
      <c r="U15" s="1">
        <v>389219000</v>
      </c>
      <c r="V15" s="1">
        <v>392146000</v>
      </c>
      <c r="W15" s="1">
        <v>245135000</v>
      </c>
      <c r="X15" s="1">
        <v>443445000</v>
      </c>
      <c r="Y15" s="1">
        <v>615145000</v>
      </c>
      <c r="Z15" s="1">
        <v>460939000</v>
      </c>
      <c r="AA15" s="1">
        <v>522231000</v>
      </c>
      <c r="AB15" s="1">
        <v>516144000</v>
      </c>
      <c r="AC15" s="1">
        <v>591655000</v>
      </c>
      <c r="AD15" s="1">
        <v>489041000</v>
      </c>
      <c r="AE15" s="1">
        <v>495508000</v>
      </c>
      <c r="AF15" s="1">
        <v>596126000</v>
      </c>
      <c r="AL15" s="18" t="s">
        <v>120</v>
      </c>
      <c r="AM15" s="19" t="s">
        <v>121</v>
      </c>
      <c r="AN15" s="19" t="s">
        <v>122</v>
      </c>
      <c r="AO15" s="19" t="s">
        <v>123</v>
      </c>
    </row>
    <row r="16" spans="1:41" ht="19" x14ac:dyDescent="0.25">
      <c r="A16" s="5" t="s">
        <v>11</v>
      </c>
      <c r="B16" s="1" t="s">
        <v>91</v>
      </c>
      <c r="C16" s="1">
        <v>854800000</v>
      </c>
      <c r="D16" s="1">
        <v>987000000</v>
      </c>
      <c r="E16" s="1">
        <v>1127200000</v>
      </c>
      <c r="F16" s="1">
        <v>761055000</v>
      </c>
      <c r="G16" s="1">
        <v>709143000</v>
      </c>
      <c r="H16" s="1">
        <v>695147000</v>
      </c>
      <c r="I16" s="1">
        <v>731799000</v>
      </c>
      <c r="J16" s="1">
        <v>767387000</v>
      </c>
      <c r="K16" s="1">
        <v>818449000</v>
      </c>
      <c r="L16" s="1">
        <v>874690000</v>
      </c>
      <c r="M16" s="1">
        <v>1017413000</v>
      </c>
      <c r="N16" s="1">
        <v>1395256000</v>
      </c>
      <c r="O16" s="1">
        <v>1943603000</v>
      </c>
      <c r="P16" s="1">
        <v>2101847000</v>
      </c>
      <c r="Q16" s="1">
        <v>2021356000</v>
      </c>
      <c r="R16" s="1">
        <v>2181865000</v>
      </c>
      <c r="S16" s="1">
        <v>1807471000</v>
      </c>
      <c r="T16" s="1">
        <v>1940958000</v>
      </c>
      <c r="U16" s="1">
        <v>2281165000</v>
      </c>
      <c r="V16" s="1">
        <v>2227571000</v>
      </c>
      <c r="W16" s="1">
        <v>2000146000</v>
      </c>
      <c r="X16" s="1">
        <v>2118145000</v>
      </c>
      <c r="Y16" s="1">
        <v>3069608000</v>
      </c>
      <c r="Z16" s="1">
        <v>2167566000</v>
      </c>
      <c r="AA16" s="1">
        <v>2484227000</v>
      </c>
      <c r="AB16" s="1">
        <v>2673838000</v>
      </c>
      <c r="AC16" s="1">
        <v>2923304000</v>
      </c>
      <c r="AD16" s="1">
        <v>2623097000</v>
      </c>
      <c r="AE16" s="1">
        <v>2825494000</v>
      </c>
      <c r="AF16" s="1">
        <v>4841643000</v>
      </c>
      <c r="AL16" s="27">
        <f>(AF35+AE35+AD35+AC35+AB35)/5</f>
        <v>1.0357138530046413E-2</v>
      </c>
      <c r="AM16" s="28">
        <f>AN101/AF3</f>
        <v>3.5032125226636124</v>
      </c>
      <c r="AN16" s="28">
        <f>AN101/AF28</f>
        <v>9.5336930109717546</v>
      </c>
      <c r="AO16" s="29">
        <f>AN101/AF107</f>
        <v>39.683938328977121</v>
      </c>
    </row>
    <row r="17" spans="1:41"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38175000</v>
      </c>
      <c r="S17" s="1">
        <v>24584000</v>
      </c>
      <c r="T17" s="1">
        <v>25533000</v>
      </c>
      <c r="U17" s="1">
        <v>37574000</v>
      </c>
      <c r="V17" s="1">
        <v>32800000</v>
      </c>
      <c r="W17" s="1">
        <v>31559000</v>
      </c>
      <c r="X17" s="1">
        <v>41358000</v>
      </c>
      <c r="Y17" s="1">
        <v>132722000</v>
      </c>
      <c r="Z17" s="1">
        <v>65181000</v>
      </c>
      <c r="AA17" s="1">
        <v>115350000</v>
      </c>
      <c r="AB17" s="1">
        <v>52405000</v>
      </c>
      <c r="AC17" s="1">
        <v>57695000</v>
      </c>
      <c r="AD17" s="1">
        <v>73116000</v>
      </c>
      <c r="AE17" s="1">
        <v>61476000</v>
      </c>
      <c r="AF17" s="1">
        <v>122973000</v>
      </c>
    </row>
    <row r="18" spans="1:41" ht="20" x14ac:dyDescent="0.25">
      <c r="A18" s="5" t="s">
        <v>13</v>
      </c>
      <c r="B18" s="1" t="s">
        <v>91</v>
      </c>
      <c r="C18" s="1">
        <v>88500000</v>
      </c>
      <c r="D18" s="1">
        <v>93300000</v>
      </c>
      <c r="E18" s="1">
        <v>94100000</v>
      </c>
      <c r="F18" s="1">
        <v>71044000</v>
      </c>
      <c r="G18" s="1">
        <v>69044000</v>
      </c>
      <c r="H18" s="1">
        <v>75012000</v>
      </c>
      <c r="I18" s="1">
        <v>75750000</v>
      </c>
      <c r="J18" s="1">
        <v>73750000</v>
      </c>
      <c r="K18" s="1">
        <v>77610000</v>
      </c>
      <c r="L18" s="1">
        <v>80603000</v>
      </c>
      <c r="M18" s="1">
        <v>84014000</v>
      </c>
      <c r="N18" s="1">
        <v>97268000</v>
      </c>
      <c r="O18" s="1">
        <v>117435000</v>
      </c>
      <c r="P18" s="1">
        <v>112950000</v>
      </c>
      <c r="Q18" s="1">
        <v>106855000</v>
      </c>
      <c r="R18" s="1">
        <v>111685000</v>
      </c>
      <c r="S18" s="1">
        <v>100513000</v>
      </c>
      <c r="T18" s="1">
        <v>95578000</v>
      </c>
      <c r="U18" s="1">
        <v>96753000</v>
      </c>
      <c r="V18" s="1">
        <v>99020000</v>
      </c>
      <c r="W18" s="1">
        <v>107370000</v>
      </c>
      <c r="X18" s="1">
        <v>103572000</v>
      </c>
      <c r="Y18" s="1">
        <v>260076000</v>
      </c>
      <c r="Z18" s="1">
        <v>226169000</v>
      </c>
      <c r="AA18" s="1">
        <v>196928000</v>
      </c>
      <c r="AB18" s="1">
        <v>200698000</v>
      </c>
      <c r="AC18" s="1">
        <v>213484000</v>
      </c>
      <c r="AD18" s="1">
        <v>231984000</v>
      </c>
      <c r="AE18" s="1">
        <v>254000000</v>
      </c>
      <c r="AF18" s="1">
        <v>300841000</v>
      </c>
      <c r="AL18" s="18" t="s">
        <v>124</v>
      </c>
      <c r="AM18" s="19" t="s">
        <v>125</v>
      </c>
      <c r="AN18" s="19" t="s">
        <v>126</v>
      </c>
      <c r="AO18" s="19" t="s">
        <v>127</v>
      </c>
    </row>
    <row r="19" spans="1:41" ht="19" x14ac:dyDescent="0.25">
      <c r="A19" s="6" t="s">
        <v>14</v>
      </c>
      <c r="B19" s="10" t="s">
        <v>91</v>
      </c>
      <c r="C19" s="10">
        <v>131000000</v>
      </c>
      <c r="D19" s="10">
        <v>182700000</v>
      </c>
      <c r="E19" s="10">
        <v>225700000</v>
      </c>
      <c r="F19" s="10">
        <v>324123000</v>
      </c>
      <c r="G19" s="10">
        <v>189949000</v>
      </c>
      <c r="H19" s="10">
        <v>197810000</v>
      </c>
      <c r="I19" s="10">
        <v>204488000</v>
      </c>
      <c r="J19" s="10">
        <v>221251000</v>
      </c>
      <c r="K19" s="10">
        <v>174806000</v>
      </c>
      <c r="L19" s="10">
        <v>184416000</v>
      </c>
      <c r="M19" s="10">
        <v>169849000</v>
      </c>
      <c r="N19" s="10">
        <v>169112000</v>
      </c>
      <c r="O19" s="10">
        <v>259895000</v>
      </c>
      <c r="P19" s="10">
        <v>258111000</v>
      </c>
      <c r="Q19" s="10">
        <v>391623000</v>
      </c>
      <c r="R19" s="10">
        <v>337523000</v>
      </c>
      <c r="S19" s="10">
        <v>296437000</v>
      </c>
      <c r="T19" s="10">
        <v>537550000</v>
      </c>
      <c r="U19" s="10">
        <v>440593000</v>
      </c>
      <c r="V19" s="10">
        <v>525889000</v>
      </c>
      <c r="W19" s="10">
        <v>688422000</v>
      </c>
      <c r="X19" s="10">
        <v>296730000</v>
      </c>
      <c r="Y19" s="10">
        <v>756826000</v>
      </c>
      <c r="Z19" s="10">
        <v>1031288000</v>
      </c>
      <c r="AA19" s="10">
        <v>798945000</v>
      </c>
      <c r="AB19" s="10">
        <v>1091491000</v>
      </c>
      <c r="AC19" s="10">
        <v>892568000</v>
      </c>
      <c r="AD19" s="10">
        <v>735289000</v>
      </c>
      <c r="AE19" s="10">
        <v>468594000</v>
      </c>
      <c r="AF19" s="10">
        <v>3504218000</v>
      </c>
      <c r="AG19" s="30">
        <v>3606000000</v>
      </c>
      <c r="AH19" s="30">
        <v>3467000000</v>
      </c>
      <c r="AI19" s="30">
        <v>4026000000</v>
      </c>
      <c r="AJ19" s="30">
        <v>4275000000</v>
      </c>
      <c r="AK19" s="30">
        <v>4624000000</v>
      </c>
      <c r="AL19" s="31">
        <f>AF40-AF56-AF61</f>
        <v>-1817227000</v>
      </c>
      <c r="AM19" s="28">
        <f>AN101/AG3</f>
        <v>2.5516298507462687</v>
      </c>
      <c r="AN19" s="28">
        <f>AN101/AG28</f>
        <v>9.8858442559753286</v>
      </c>
      <c r="AO19" s="29">
        <f>AN101/AG106</f>
        <v>26.939678537661518</v>
      </c>
    </row>
    <row r="20" spans="1:41" ht="19" customHeight="1" x14ac:dyDescent="0.25">
      <c r="A20" s="14" t="s">
        <v>100</v>
      </c>
      <c r="B20" s="1"/>
      <c r="C20" s="15" t="e">
        <f>(C19/B19)-1</f>
        <v>#VALUE!</v>
      </c>
      <c r="D20" s="15">
        <f>(D19/C19)-1</f>
        <v>0.39465648854961821</v>
      </c>
      <c r="E20" s="15">
        <f>(E19/D19)-1</f>
        <v>0.23535851122058027</v>
      </c>
      <c r="F20" s="15">
        <f t="shared" ref="F20:AS20" si="3">(F19/E19)-1</f>
        <v>0.43607886575099686</v>
      </c>
      <c r="G20" s="15">
        <f t="shared" si="3"/>
        <v>-0.41396013241886565</v>
      </c>
      <c r="H20" s="15">
        <f t="shared" si="3"/>
        <v>4.1384792760162048E-2</v>
      </c>
      <c r="I20" s="15">
        <f t="shared" si="3"/>
        <v>3.3759668368636531E-2</v>
      </c>
      <c r="J20" s="15">
        <f t="shared" si="3"/>
        <v>8.1975470443253373E-2</v>
      </c>
      <c r="K20" s="15">
        <f t="shared" si="3"/>
        <v>-0.20991995516404449</v>
      </c>
      <c r="L20" s="15">
        <f t="shared" si="3"/>
        <v>5.4975229683191573E-2</v>
      </c>
      <c r="M20" s="15">
        <f t="shared" si="3"/>
        <v>-7.8989892417143825E-2</v>
      </c>
      <c r="N20" s="15">
        <f t="shared" si="3"/>
        <v>-4.3391483023156319E-3</v>
      </c>
      <c r="O20" s="15">
        <f t="shared" si="3"/>
        <v>0.53682175126543363</v>
      </c>
      <c r="P20" s="15">
        <f t="shared" si="3"/>
        <v>-6.8643105869677923E-3</v>
      </c>
      <c r="Q20" s="15">
        <f t="shared" si="3"/>
        <v>0.51726582749282279</v>
      </c>
      <c r="R20" s="15">
        <f t="shared" si="3"/>
        <v>-0.1381430610561688</v>
      </c>
      <c r="S20" s="15">
        <f t="shared" si="3"/>
        <v>-0.12172800075846679</v>
      </c>
      <c r="T20" s="15">
        <f t="shared" si="3"/>
        <v>0.81337012586148161</v>
      </c>
      <c r="U20" s="15">
        <f t="shared" si="3"/>
        <v>-0.18036833782903916</v>
      </c>
      <c r="V20" s="15">
        <f t="shared" si="3"/>
        <v>0.19359363403413132</v>
      </c>
      <c r="W20" s="15">
        <f t="shared" si="3"/>
        <v>0.30906331944573862</v>
      </c>
      <c r="X20" s="15">
        <f t="shared" si="3"/>
        <v>-0.56897077664572016</v>
      </c>
      <c r="Y20" s="15">
        <f t="shared" si="3"/>
        <v>1.5505543760320832</v>
      </c>
      <c r="Z20" s="15">
        <f t="shared" si="3"/>
        <v>0.36264874621115029</v>
      </c>
      <c r="AA20" s="15">
        <f t="shared" si="3"/>
        <v>-0.22529400128771015</v>
      </c>
      <c r="AB20" s="15">
        <f t="shared" si="3"/>
        <v>0.36616538059566062</v>
      </c>
      <c r="AC20" s="15">
        <f t="shared" si="3"/>
        <v>-0.18224886874926138</v>
      </c>
      <c r="AD20" s="15">
        <f t="shared" si="3"/>
        <v>-0.1762095436986314</v>
      </c>
      <c r="AE20" s="15">
        <f t="shared" si="3"/>
        <v>-0.36270772444576216</v>
      </c>
      <c r="AF20" s="15">
        <f t="shared" si="3"/>
        <v>6.4781537962500586</v>
      </c>
      <c r="AG20" s="16">
        <f t="shared" si="3"/>
        <v>2.9045567370523218E-2</v>
      </c>
      <c r="AH20" s="16">
        <f t="shared" si="3"/>
        <v>-3.854686633388793E-2</v>
      </c>
      <c r="AI20" s="16">
        <f t="shared" si="3"/>
        <v>0.16123449668301126</v>
      </c>
      <c r="AJ20" s="16">
        <f t="shared" si="3"/>
        <v>6.1847988077496252E-2</v>
      </c>
      <c r="AK20" s="16">
        <f t="shared" si="3"/>
        <v>8.1637426900584842E-2</v>
      </c>
    </row>
    <row r="21" spans="1:41" ht="19" x14ac:dyDescent="0.25">
      <c r="A21" s="5" t="s">
        <v>15</v>
      </c>
      <c r="B21" s="2" t="s">
        <v>91</v>
      </c>
      <c r="C21" s="2">
        <v>0.14499999999999999</v>
      </c>
      <c r="D21" s="2">
        <v>0.16900000000000001</v>
      </c>
      <c r="E21" s="2">
        <v>0.18140000000000001</v>
      </c>
      <c r="F21" s="2">
        <v>0.37930000000000003</v>
      </c>
      <c r="G21" s="2">
        <v>0.22889999999999999</v>
      </c>
      <c r="H21" s="2">
        <v>0.24099999999999999</v>
      </c>
      <c r="I21" s="2">
        <v>0.2417</v>
      </c>
      <c r="J21" s="2">
        <v>0.24110000000000001</v>
      </c>
      <c r="K21" s="2">
        <v>0.19059999999999999</v>
      </c>
      <c r="L21" s="2">
        <v>0.18809999999999999</v>
      </c>
      <c r="M21" s="2">
        <v>0.153</v>
      </c>
      <c r="N21" s="2">
        <v>0.11169999999999999</v>
      </c>
      <c r="O21" s="2">
        <v>0.12330000000000001</v>
      </c>
      <c r="P21" s="2">
        <v>0.109</v>
      </c>
      <c r="Q21" s="2">
        <v>0.1676</v>
      </c>
      <c r="R21" s="2">
        <v>0.1368</v>
      </c>
      <c r="S21" s="2">
        <v>0.14779999999999999</v>
      </c>
      <c r="T21" s="2">
        <v>0.22750000000000001</v>
      </c>
      <c r="U21" s="2">
        <v>0.15359999999999999</v>
      </c>
      <c r="V21" s="2">
        <v>0.19159999999999999</v>
      </c>
      <c r="W21" s="2">
        <v>0.2631</v>
      </c>
      <c r="X21" s="2">
        <v>0.12130000000000001</v>
      </c>
      <c r="Y21" s="2">
        <v>0.20730000000000001</v>
      </c>
      <c r="Z21" s="2">
        <v>0.38519999999999999</v>
      </c>
      <c r="AA21" s="2">
        <v>0.2601</v>
      </c>
      <c r="AB21" s="2">
        <v>0.32340000000000002</v>
      </c>
      <c r="AC21" s="2">
        <v>0.2487</v>
      </c>
      <c r="AD21" s="2">
        <v>0.23499999999999999</v>
      </c>
      <c r="AE21" s="2">
        <v>0.14080000000000001</v>
      </c>
      <c r="AF21" s="2">
        <v>0.47870000000000001</v>
      </c>
      <c r="AG21" s="32">
        <f>AG19/AG3</f>
        <v>0.35880597014925375</v>
      </c>
      <c r="AH21" s="32">
        <f t="shared" ref="AH21:AK21" si="4">AH19/AH3</f>
        <v>0.33712563204978607</v>
      </c>
      <c r="AI21" s="32">
        <f t="shared" si="4"/>
        <v>0.37640239341810022</v>
      </c>
      <c r="AJ21" s="32">
        <f t="shared" si="4"/>
        <v>0.32413374782015314</v>
      </c>
      <c r="AK21" s="32">
        <f t="shared" si="4"/>
        <v>0.32572555649478724</v>
      </c>
    </row>
    <row r="22" spans="1:41" ht="19" x14ac:dyDescent="0.25">
      <c r="A22" s="6" t="s">
        <v>16</v>
      </c>
      <c r="B22" s="10" t="s">
        <v>91</v>
      </c>
      <c r="C22" s="10">
        <v>48600000</v>
      </c>
      <c r="D22" s="10">
        <v>93900000</v>
      </c>
      <c r="E22" s="10">
        <v>117000000</v>
      </c>
      <c r="F22" s="10">
        <v>93426000</v>
      </c>
      <c r="G22" s="10">
        <v>120707000</v>
      </c>
      <c r="H22" s="10">
        <v>125715000</v>
      </c>
      <c r="I22" s="10">
        <v>114126000</v>
      </c>
      <c r="J22" s="10">
        <v>150162000</v>
      </c>
      <c r="K22" s="10">
        <v>98450000</v>
      </c>
      <c r="L22" s="10">
        <v>105525000</v>
      </c>
      <c r="M22" s="10">
        <v>92824000</v>
      </c>
      <c r="N22" s="10">
        <v>118481000</v>
      </c>
      <c r="O22" s="10">
        <v>163896000</v>
      </c>
      <c r="P22" s="10">
        <v>266659000</v>
      </c>
      <c r="Q22" s="10">
        <v>314831000</v>
      </c>
      <c r="R22" s="10">
        <v>220917000</v>
      </c>
      <c r="S22" s="10">
        <v>186280000</v>
      </c>
      <c r="T22" s="10">
        <v>414848000</v>
      </c>
      <c r="U22" s="10">
        <v>587840000</v>
      </c>
      <c r="V22" s="10">
        <v>406164000</v>
      </c>
      <c r="W22" s="10">
        <v>582909000</v>
      </c>
      <c r="X22" s="10">
        <v>271298000</v>
      </c>
      <c r="Y22" s="10">
        <v>442435000</v>
      </c>
      <c r="Z22" s="10">
        <v>574551000</v>
      </c>
      <c r="AA22" s="10">
        <v>587749000</v>
      </c>
      <c r="AB22" s="10">
        <v>911540000</v>
      </c>
      <c r="AC22" s="10">
        <v>666123000</v>
      </c>
      <c r="AD22" s="10">
        <v>505812000</v>
      </c>
      <c r="AE22" s="10">
        <v>798434000</v>
      </c>
      <c r="AF22" s="10">
        <v>2478461000</v>
      </c>
    </row>
    <row r="23" spans="1:41" ht="19" x14ac:dyDescent="0.25">
      <c r="A23" s="5" t="s">
        <v>17</v>
      </c>
      <c r="B23" s="2" t="s">
        <v>91</v>
      </c>
      <c r="C23" s="2">
        <v>5.3800000000000001E-2</v>
      </c>
      <c r="D23" s="2">
        <v>8.6900000000000005E-2</v>
      </c>
      <c r="E23" s="2">
        <v>9.4E-2</v>
      </c>
      <c r="F23" s="2">
        <v>0.10929999999999999</v>
      </c>
      <c r="G23" s="2">
        <v>0.14549999999999999</v>
      </c>
      <c r="H23" s="2">
        <v>0.15310000000000001</v>
      </c>
      <c r="I23" s="2">
        <v>0.13489999999999999</v>
      </c>
      <c r="J23" s="2">
        <v>0.16370000000000001</v>
      </c>
      <c r="K23" s="2">
        <v>0.1074</v>
      </c>
      <c r="L23" s="2">
        <v>0.1077</v>
      </c>
      <c r="M23" s="2">
        <v>8.3599999999999994E-2</v>
      </c>
      <c r="N23" s="2">
        <v>7.8299999999999995E-2</v>
      </c>
      <c r="O23" s="2">
        <v>7.7799999999999994E-2</v>
      </c>
      <c r="P23" s="2">
        <v>0.11260000000000001</v>
      </c>
      <c r="Q23" s="2">
        <v>0.1348</v>
      </c>
      <c r="R23" s="2">
        <v>8.9499999999999996E-2</v>
      </c>
      <c r="S23" s="2">
        <v>9.2899999999999996E-2</v>
      </c>
      <c r="T23" s="2">
        <v>0.17560000000000001</v>
      </c>
      <c r="U23" s="2">
        <v>0.2049</v>
      </c>
      <c r="V23" s="2">
        <v>0.1479</v>
      </c>
      <c r="W23" s="2">
        <v>0.2228</v>
      </c>
      <c r="X23" s="2">
        <v>0.1109</v>
      </c>
      <c r="Y23" s="2">
        <v>0.1212</v>
      </c>
      <c r="Z23" s="2">
        <v>0.21460000000000001</v>
      </c>
      <c r="AA23" s="2">
        <v>0.1913</v>
      </c>
      <c r="AB23" s="2">
        <v>0.27010000000000001</v>
      </c>
      <c r="AC23" s="2">
        <v>0.18559999999999999</v>
      </c>
      <c r="AD23" s="2">
        <v>0.16170000000000001</v>
      </c>
      <c r="AE23" s="2">
        <v>0.2399</v>
      </c>
      <c r="AF23" s="2">
        <v>0.33860000000000001</v>
      </c>
    </row>
    <row r="24" spans="1:41" ht="19" x14ac:dyDescent="0.25">
      <c r="A24" s="5" t="s">
        <v>18</v>
      </c>
      <c r="B24" s="1" t="s">
        <v>91</v>
      </c>
      <c r="C24" s="1">
        <v>-6100000</v>
      </c>
      <c r="D24" s="1">
        <v>-4500000</v>
      </c>
      <c r="E24" s="1">
        <v>14600000</v>
      </c>
      <c r="F24" s="1">
        <v>159653000</v>
      </c>
      <c r="G24" s="1">
        <v>198000</v>
      </c>
      <c r="H24" s="1">
        <v>-2917000</v>
      </c>
      <c r="I24" s="1">
        <v>14612000</v>
      </c>
      <c r="J24" s="1">
        <v>-2661000</v>
      </c>
      <c r="K24" s="1">
        <v>-1254000</v>
      </c>
      <c r="L24" s="1">
        <v>-1712000</v>
      </c>
      <c r="M24" s="1">
        <v>-4769000</v>
      </c>
      <c r="N24" s="1">
        <v>-46637000</v>
      </c>
      <c r="O24" s="1">
        <v>-13967000</v>
      </c>
      <c r="P24" s="1">
        <v>-133273000</v>
      </c>
      <c r="Q24" s="1">
        <v>-37012000</v>
      </c>
      <c r="R24" s="1">
        <v>-37574000</v>
      </c>
      <c r="S24" s="1">
        <v>-26007000</v>
      </c>
      <c r="T24" s="1">
        <v>-22745000</v>
      </c>
      <c r="U24" s="1">
        <v>-37217000</v>
      </c>
      <c r="V24" s="1">
        <v>-31571000</v>
      </c>
      <c r="W24" s="1">
        <v>-38482000</v>
      </c>
      <c r="X24" s="1">
        <v>-58119000</v>
      </c>
      <c r="Y24" s="1">
        <v>-84248000</v>
      </c>
      <c r="Z24" s="1">
        <v>-59287000</v>
      </c>
      <c r="AA24" s="1">
        <v>-140951000</v>
      </c>
      <c r="AB24" s="1">
        <v>-116839000</v>
      </c>
      <c r="AC24" s="1">
        <v>-103173000</v>
      </c>
      <c r="AD24" s="1">
        <v>-132293000</v>
      </c>
      <c r="AE24" s="1">
        <v>-664816000</v>
      </c>
      <c r="AF24" s="1">
        <v>-45017000</v>
      </c>
    </row>
    <row r="25" spans="1:41" ht="19" x14ac:dyDescent="0.25">
      <c r="A25" s="6" t="s">
        <v>19</v>
      </c>
      <c r="B25" s="10" t="s">
        <v>91</v>
      </c>
      <c r="C25" s="10">
        <v>42500000</v>
      </c>
      <c r="D25" s="10">
        <v>89400000</v>
      </c>
      <c r="E25" s="10">
        <v>131600000</v>
      </c>
      <c r="F25" s="10">
        <v>253079000</v>
      </c>
      <c r="G25" s="10">
        <v>120905000</v>
      </c>
      <c r="H25" s="10">
        <v>122798000</v>
      </c>
      <c r="I25" s="10">
        <v>128738000</v>
      </c>
      <c r="J25" s="10">
        <v>147501000</v>
      </c>
      <c r="K25" s="10">
        <v>97196000</v>
      </c>
      <c r="L25" s="10">
        <v>103813000</v>
      </c>
      <c r="M25" s="10">
        <v>88055000</v>
      </c>
      <c r="N25" s="10">
        <v>71844000</v>
      </c>
      <c r="O25" s="10">
        <v>149929000</v>
      </c>
      <c r="P25" s="10">
        <v>133386000</v>
      </c>
      <c r="Q25" s="10">
        <v>277819000</v>
      </c>
      <c r="R25" s="10">
        <v>183343000</v>
      </c>
      <c r="S25" s="10">
        <v>160273000</v>
      </c>
      <c r="T25" s="10">
        <v>392103000</v>
      </c>
      <c r="U25" s="10">
        <v>550623000</v>
      </c>
      <c r="V25" s="10">
        <v>374593000</v>
      </c>
      <c r="W25" s="10">
        <v>544427000</v>
      </c>
      <c r="X25" s="10">
        <v>213179000</v>
      </c>
      <c r="Y25" s="10">
        <v>358187000</v>
      </c>
      <c r="Z25" s="10">
        <v>515264000</v>
      </c>
      <c r="AA25" s="10">
        <v>446798000</v>
      </c>
      <c r="AB25" s="10">
        <v>794701000</v>
      </c>
      <c r="AC25" s="10">
        <v>562950000</v>
      </c>
      <c r="AD25" s="10">
        <v>373519000</v>
      </c>
      <c r="AE25" s="10">
        <v>133618000</v>
      </c>
      <c r="AF25" s="10">
        <v>2433444000</v>
      </c>
    </row>
    <row r="26" spans="1:41" ht="19" x14ac:dyDescent="0.25">
      <c r="A26" s="5" t="s">
        <v>20</v>
      </c>
      <c r="B26" s="2" t="s">
        <v>91</v>
      </c>
      <c r="C26" s="2">
        <v>4.7E-2</v>
      </c>
      <c r="D26" s="2">
        <v>8.2699999999999996E-2</v>
      </c>
      <c r="E26" s="2">
        <v>0.10580000000000001</v>
      </c>
      <c r="F26" s="2">
        <v>0.29620000000000002</v>
      </c>
      <c r="G26" s="2">
        <v>0.1457</v>
      </c>
      <c r="H26" s="2">
        <v>0.14960000000000001</v>
      </c>
      <c r="I26" s="2">
        <v>0.1522</v>
      </c>
      <c r="J26" s="2">
        <v>0.1608</v>
      </c>
      <c r="K26" s="2">
        <v>0.106</v>
      </c>
      <c r="L26" s="2">
        <v>0.10589999999999999</v>
      </c>
      <c r="M26" s="2">
        <v>7.9299999999999995E-2</v>
      </c>
      <c r="N26" s="2">
        <v>4.7500000000000001E-2</v>
      </c>
      <c r="O26" s="2">
        <v>7.1099999999999997E-2</v>
      </c>
      <c r="P26" s="2">
        <v>5.6300000000000003E-2</v>
      </c>
      <c r="Q26" s="2">
        <v>0.11890000000000001</v>
      </c>
      <c r="R26" s="2">
        <v>7.4300000000000005E-2</v>
      </c>
      <c r="S26" s="2">
        <v>7.9899999999999999E-2</v>
      </c>
      <c r="T26" s="2">
        <v>0.16600000000000001</v>
      </c>
      <c r="U26" s="2">
        <v>0.19189999999999999</v>
      </c>
      <c r="V26" s="2">
        <v>0.13639999999999999</v>
      </c>
      <c r="W26" s="2">
        <v>0.20810000000000001</v>
      </c>
      <c r="X26" s="2">
        <v>8.72E-2</v>
      </c>
      <c r="Y26" s="2">
        <v>9.8100000000000007E-2</v>
      </c>
      <c r="Z26" s="2">
        <v>0.1925</v>
      </c>
      <c r="AA26" s="2">
        <v>0.1454</v>
      </c>
      <c r="AB26" s="2">
        <v>0.23549999999999999</v>
      </c>
      <c r="AC26" s="2">
        <v>0.15679999999999999</v>
      </c>
      <c r="AD26" s="2">
        <v>0.11940000000000001</v>
      </c>
      <c r="AE26" s="2">
        <v>4.02E-2</v>
      </c>
      <c r="AF26" s="2">
        <v>0.33239999999999997</v>
      </c>
    </row>
    <row r="27" spans="1:41" ht="19" x14ac:dyDescent="0.25">
      <c r="A27" s="5" t="s">
        <v>21</v>
      </c>
      <c r="B27" s="1" t="s">
        <v>91</v>
      </c>
      <c r="C27" s="1">
        <v>20700000</v>
      </c>
      <c r="D27" s="1">
        <v>38100000</v>
      </c>
      <c r="E27" s="1">
        <v>53400000</v>
      </c>
      <c r="F27" s="1">
        <v>97020000</v>
      </c>
      <c r="G27" s="1">
        <v>40923000</v>
      </c>
      <c r="H27" s="1">
        <v>38066000</v>
      </c>
      <c r="I27" s="1">
        <v>39909000</v>
      </c>
      <c r="J27" s="1">
        <v>45725000</v>
      </c>
      <c r="K27" s="1">
        <v>29029000</v>
      </c>
      <c r="L27" s="1">
        <v>29068000</v>
      </c>
      <c r="M27" s="1">
        <v>13890000</v>
      </c>
      <c r="N27" s="1">
        <v>17005000</v>
      </c>
      <c r="O27" s="1">
        <v>27593000</v>
      </c>
      <c r="P27" s="1">
        <v>2192000</v>
      </c>
      <c r="Q27" s="1">
        <v>55078000</v>
      </c>
      <c r="R27" s="1">
        <v>-6539000</v>
      </c>
      <c r="S27" s="1">
        <v>-7028000</v>
      </c>
      <c r="T27" s="1">
        <v>92719000</v>
      </c>
      <c r="U27" s="1">
        <v>-130014000</v>
      </c>
      <c r="V27" s="1">
        <v>82533000</v>
      </c>
      <c r="W27" s="1">
        <v>136322000</v>
      </c>
      <c r="X27" s="1">
        <v>18484000</v>
      </c>
      <c r="Y27" s="1">
        <v>29122000</v>
      </c>
      <c r="Z27" s="1">
        <v>96263000</v>
      </c>
      <c r="AA27" s="1">
        <v>431817000</v>
      </c>
      <c r="AB27" s="1">
        <v>144826000</v>
      </c>
      <c r="AC27" s="1">
        <v>88161000</v>
      </c>
      <c r="AD27" s="1">
        <v>54425000</v>
      </c>
      <c r="AE27" s="1">
        <v>29446000</v>
      </c>
      <c r="AF27" s="1">
        <v>390588000</v>
      </c>
    </row>
    <row r="28" spans="1:41" ht="20" thickBot="1" x14ac:dyDescent="0.3">
      <c r="A28" s="7" t="s">
        <v>22</v>
      </c>
      <c r="B28" s="11" t="s">
        <v>91</v>
      </c>
      <c r="C28" s="11">
        <v>21800000</v>
      </c>
      <c r="D28" s="11">
        <v>51300000</v>
      </c>
      <c r="E28" s="11">
        <v>78200000</v>
      </c>
      <c r="F28" s="11">
        <v>156059000</v>
      </c>
      <c r="G28" s="11">
        <v>79982000</v>
      </c>
      <c r="H28" s="11">
        <v>84732000</v>
      </c>
      <c r="I28" s="11">
        <v>88829000</v>
      </c>
      <c r="J28" s="11">
        <v>101776000</v>
      </c>
      <c r="K28" s="11">
        <v>68167000</v>
      </c>
      <c r="L28" s="11">
        <v>74745000</v>
      </c>
      <c r="M28" s="11">
        <v>71945000</v>
      </c>
      <c r="N28" s="11">
        <v>54839000</v>
      </c>
      <c r="O28" s="11">
        <v>114867000</v>
      </c>
      <c r="P28" s="11">
        <v>142969000</v>
      </c>
      <c r="Q28" s="11">
        <v>229690000</v>
      </c>
      <c r="R28" s="11">
        <v>194202000</v>
      </c>
      <c r="S28" s="11">
        <v>178368000</v>
      </c>
      <c r="T28" s="11">
        <v>323720000</v>
      </c>
      <c r="U28" s="11">
        <v>436280000</v>
      </c>
      <c r="V28" s="11">
        <v>311536000</v>
      </c>
      <c r="W28" s="11">
        <v>413171000</v>
      </c>
      <c r="X28" s="11">
        <v>133316000</v>
      </c>
      <c r="Y28" s="11">
        <v>334906000</v>
      </c>
      <c r="Z28" s="11">
        <v>643675000</v>
      </c>
      <c r="AA28" s="11">
        <v>54850000</v>
      </c>
      <c r="AB28" s="11">
        <v>693562000</v>
      </c>
      <c r="AC28" s="11">
        <v>533228000</v>
      </c>
      <c r="AD28" s="11">
        <v>375764000</v>
      </c>
      <c r="AE28" s="11">
        <v>123672000</v>
      </c>
      <c r="AF28" s="11">
        <v>2689816000</v>
      </c>
      <c r="AG28" s="33">
        <v>2594000000</v>
      </c>
      <c r="AH28" s="33">
        <v>2341000000</v>
      </c>
      <c r="AI28" s="33">
        <v>2106000000</v>
      </c>
      <c r="AJ28" s="33">
        <v>3321000000</v>
      </c>
      <c r="AK28" s="33">
        <v>4854000000</v>
      </c>
    </row>
    <row r="29" spans="1:41" ht="20" customHeight="1" thickTop="1" x14ac:dyDescent="0.25">
      <c r="A29" s="14" t="s">
        <v>101</v>
      </c>
      <c r="B29" s="1"/>
      <c r="C29" s="15" t="e">
        <f>(C28/B28)-1</f>
        <v>#VALUE!</v>
      </c>
      <c r="D29" s="15">
        <f>(D28/C28)-1</f>
        <v>1.3532110091743119</v>
      </c>
      <c r="E29" s="15">
        <f>(E28/D28)-1</f>
        <v>0.52436647173489281</v>
      </c>
      <c r="F29" s="15">
        <f t="shared" ref="F29:AS29" si="5">(F28/E28)-1</f>
        <v>0.99563938618925829</v>
      </c>
      <c r="G29" s="15">
        <f t="shared" si="5"/>
        <v>-0.48748870619445206</v>
      </c>
      <c r="H29" s="15">
        <f t="shared" si="5"/>
        <v>5.9388362381535886E-2</v>
      </c>
      <c r="I29" s="15">
        <f t="shared" si="5"/>
        <v>4.8352452438275906E-2</v>
      </c>
      <c r="J29" s="15">
        <f t="shared" si="5"/>
        <v>0.1457519503765663</v>
      </c>
      <c r="K29" s="15">
        <f t="shared" si="5"/>
        <v>-0.33022520044018233</v>
      </c>
      <c r="L29" s="15">
        <f t="shared" si="5"/>
        <v>9.6498305631757209E-2</v>
      </c>
      <c r="M29" s="15">
        <f t="shared" si="5"/>
        <v>-3.7460699712355328E-2</v>
      </c>
      <c r="N29" s="15">
        <f t="shared" si="5"/>
        <v>-0.23776495934394326</v>
      </c>
      <c r="O29" s="15">
        <f t="shared" si="5"/>
        <v>1.09462244023414</v>
      </c>
      <c r="P29" s="15">
        <f t="shared" si="5"/>
        <v>0.24464815830482212</v>
      </c>
      <c r="Q29" s="15">
        <f t="shared" si="5"/>
        <v>0.60657205408165416</v>
      </c>
      <c r="R29" s="15">
        <f t="shared" si="5"/>
        <v>-0.15450389655622798</v>
      </c>
      <c r="S29" s="15">
        <f t="shared" si="5"/>
        <v>-8.153366082738589E-2</v>
      </c>
      <c r="T29" s="15">
        <f t="shared" si="5"/>
        <v>0.81489953354861866</v>
      </c>
      <c r="U29" s="15">
        <f t="shared" si="5"/>
        <v>0.34770789571234406</v>
      </c>
      <c r="V29" s="15">
        <f t="shared" si="5"/>
        <v>-0.2859264692399377</v>
      </c>
      <c r="W29" s="15">
        <f t="shared" si="5"/>
        <v>0.32623838015510254</v>
      </c>
      <c r="X29" s="15">
        <f t="shared" si="5"/>
        <v>-0.67733456607554743</v>
      </c>
      <c r="Y29" s="15">
        <f t="shared" si="5"/>
        <v>1.5121215758048545</v>
      </c>
      <c r="Z29" s="15">
        <f t="shared" si="5"/>
        <v>0.92195720590255181</v>
      </c>
      <c r="AA29" s="15">
        <f t="shared" si="5"/>
        <v>-0.91478618868217654</v>
      </c>
      <c r="AB29" s="15">
        <f t="shared" si="5"/>
        <v>11.644703737465816</v>
      </c>
      <c r="AC29" s="15">
        <f t="shared" si="5"/>
        <v>-0.23117471833808656</v>
      </c>
      <c r="AD29" s="15">
        <f t="shared" si="5"/>
        <v>-0.29530332240617518</v>
      </c>
      <c r="AE29" s="15">
        <f t="shared" si="5"/>
        <v>-0.67087853014125887</v>
      </c>
      <c r="AF29" s="15">
        <f t="shared" si="5"/>
        <v>20.749595704767451</v>
      </c>
      <c r="AG29" s="16">
        <f t="shared" si="5"/>
        <v>-3.5621767436880392E-2</v>
      </c>
      <c r="AH29" s="16">
        <f t="shared" si="5"/>
        <v>-9.7532767925983088E-2</v>
      </c>
      <c r="AI29" s="16">
        <f t="shared" si="5"/>
        <v>-0.10038445108927807</v>
      </c>
      <c r="AJ29" s="16">
        <f t="shared" si="5"/>
        <v>0.57692307692307687</v>
      </c>
      <c r="AK29" s="16">
        <f t="shared" si="5"/>
        <v>0.46160794941282757</v>
      </c>
    </row>
    <row r="30" spans="1:41" ht="19" x14ac:dyDescent="0.25">
      <c r="A30" s="5" t="s">
        <v>23</v>
      </c>
      <c r="B30" s="2" t="s">
        <v>91</v>
      </c>
      <c r="C30" s="2">
        <v>2.41E-2</v>
      </c>
      <c r="D30" s="2">
        <v>4.7500000000000001E-2</v>
      </c>
      <c r="E30" s="2">
        <v>6.2899999999999998E-2</v>
      </c>
      <c r="F30" s="2">
        <v>0.18260000000000001</v>
      </c>
      <c r="G30" s="2">
        <v>9.64E-2</v>
      </c>
      <c r="H30" s="2">
        <v>0.1032</v>
      </c>
      <c r="I30" s="2">
        <v>0.105</v>
      </c>
      <c r="J30" s="2">
        <v>0.1109</v>
      </c>
      <c r="K30" s="2">
        <v>7.4300000000000005E-2</v>
      </c>
      <c r="L30" s="2">
        <v>7.6300000000000007E-2</v>
      </c>
      <c r="M30" s="2">
        <v>6.4799999999999996E-2</v>
      </c>
      <c r="N30" s="2">
        <v>3.6200000000000003E-2</v>
      </c>
      <c r="O30" s="2">
        <v>5.45E-2</v>
      </c>
      <c r="P30" s="2">
        <v>6.0400000000000002E-2</v>
      </c>
      <c r="Q30" s="2">
        <v>9.8299999999999998E-2</v>
      </c>
      <c r="R30" s="2">
        <v>7.8700000000000006E-2</v>
      </c>
      <c r="S30" s="2">
        <v>8.8900000000000007E-2</v>
      </c>
      <c r="T30" s="2">
        <v>0.13700000000000001</v>
      </c>
      <c r="U30" s="2">
        <v>0.15210000000000001</v>
      </c>
      <c r="V30" s="2">
        <v>0.1135</v>
      </c>
      <c r="W30" s="2">
        <v>0.15790000000000001</v>
      </c>
      <c r="X30" s="2">
        <v>5.45E-2</v>
      </c>
      <c r="Y30" s="2">
        <v>9.1700000000000004E-2</v>
      </c>
      <c r="Z30" s="2">
        <v>0.2404</v>
      </c>
      <c r="AA30" s="2">
        <v>1.7899999999999999E-2</v>
      </c>
      <c r="AB30" s="2">
        <v>0.20549999999999999</v>
      </c>
      <c r="AC30" s="2">
        <v>0.14860000000000001</v>
      </c>
      <c r="AD30" s="2">
        <v>0.1201</v>
      </c>
      <c r="AE30" s="2">
        <v>3.7199999999999997E-2</v>
      </c>
      <c r="AF30" s="2">
        <v>0.36749999999999999</v>
      </c>
      <c r="AG30" s="34">
        <f>AG28/AG3</f>
        <v>0.25810945273631841</v>
      </c>
      <c r="AH30" s="34">
        <f t="shared" ref="AH30:AK30" si="6">AH28/AH3</f>
        <v>0.22763516141579151</v>
      </c>
      <c r="AI30" s="34">
        <f t="shared" si="6"/>
        <v>0.1968960359012715</v>
      </c>
      <c r="AJ30" s="34">
        <f t="shared" si="6"/>
        <v>0.2518007430434453</v>
      </c>
      <c r="AK30" s="34">
        <f t="shared" si="6"/>
        <v>0.341927303465765</v>
      </c>
    </row>
    <row r="31" spans="1:41" ht="19" x14ac:dyDescent="0.25">
      <c r="A31" s="5" t="s">
        <v>24</v>
      </c>
      <c r="B31" s="12" t="s">
        <v>91</v>
      </c>
      <c r="C31" s="12">
        <v>0.18</v>
      </c>
      <c r="D31" s="12">
        <v>0.4</v>
      </c>
      <c r="E31" s="12">
        <v>0.59</v>
      </c>
      <c r="F31" s="12">
        <v>1.32</v>
      </c>
      <c r="G31" s="12">
        <v>0.72</v>
      </c>
      <c r="H31" s="12">
        <v>0.82</v>
      </c>
      <c r="I31" s="12">
        <v>0.94</v>
      </c>
      <c r="J31" s="12">
        <v>1.1100000000000001</v>
      </c>
      <c r="K31" s="12">
        <v>0.74</v>
      </c>
      <c r="L31" s="12">
        <v>0.89</v>
      </c>
      <c r="M31" s="12">
        <v>0.87</v>
      </c>
      <c r="N31" s="12">
        <v>0.66</v>
      </c>
      <c r="O31" s="12">
        <v>1.24</v>
      </c>
      <c r="P31" s="12">
        <v>1.51</v>
      </c>
      <c r="Q31" s="12">
        <v>2.41</v>
      </c>
      <c r="R31" s="12">
        <v>2.13</v>
      </c>
      <c r="S31" s="12">
        <v>1.95</v>
      </c>
      <c r="T31" s="12">
        <v>3.54</v>
      </c>
      <c r="U31" s="12">
        <v>4.82</v>
      </c>
      <c r="V31" s="12">
        <v>3.49</v>
      </c>
      <c r="W31" s="12">
        <v>4.93</v>
      </c>
      <c r="X31" s="12">
        <v>1.69</v>
      </c>
      <c r="Y31" s="12">
        <v>3.01</v>
      </c>
      <c r="Z31" s="12">
        <v>5.73</v>
      </c>
      <c r="AA31" s="12">
        <v>0.49</v>
      </c>
      <c r="AB31" s="12">
        <v>6.4</v>
      </c>
      <c r="AC31" s="12">
        <v>5.03</v>
      </c>
      <c r="AD31" s="12">
        <v>3.53</v>
      </c>
      <c r="AE31" s="12">
        <v>1.07</v>
      </c>
      <c r="AF31" s="12">
        <v>22.97</v>
      </c>
      <c r="AG31" s="35">
        <v>22.11</v>
      </c>
      <c r="AH31" s="35">
        <v>19.95</v>
      </c>
      <c r="AI31" s="35">
        <v>17.95</v>
      </c>
      <c r="AJ31" s="35">
        <v>28.3</v>
      </c>
      <c r="AK31" s="35">
        <v>41.37</v>
      </c>
    </row>
    <row r="32" spans="1:41" ht="19" x14ac:dyDescent="0.25">
      <c r="A32" s="5" t="s">
        <v>25</v>
      </c>
      <c r="B32" s="12" t="s">
        <v>91</v>
      </c>
      <c r="C32" s="12">
        <v>0.18</v>
      </c>
      <c r="D32" s="12">
        <v>0.4</v>
      </c>
      <c r="E32" s="12">
        <v>0.59</v>
      </c>
      <c r="F32" s="12">
        <v>1.32</v>
      </c>
      <c r="G32" s="12">
        <v>0.72</v>
      </c>
      <c r="H32" s="12">
        <v>0.81</v>
      </c>
      <c r="I32" s="12">
        <v>0.94</v>
      </c>
      <c r="J32" s="12">
        <v>1.0900000000000001</v>
      </c>
      <c r="K32" s="12">
        <v>0.73</v>
      </c>
      <c r="L32" s="12">
        <v>0.86</v>
      </c>
      <c r="M32" s="12">
        <v>0.85</v>
      </c>
      <c r="N32" s="12">
        <v>0.65</v>
      </c>
      <c r="O32" s="12">
        <v>1.21</v>
      </c>
      <c r="P32" s="12">
        <v>1.47</v>
      </c>
      <c r="Q32" s="12">
        <v>2.36</v>
      </c>
      <c r="R32" s="12">
        <v>2.1</v>
      </c>
      <c r="S32" s="12">
        <v>1.94</v>
      </c>
      <c r="T32" s="12">
        <v>3.51</v>
      </c>
      <c r="U32" s="12">
        <v>4.7699999999999996</v>
      </c>
      <c r="V32" s="12">
        <v>3.47</v>
      </c>
      <c r="W32" s="12">
        <v>4.9000000000000004</v>
      </c>
      <c r="X32" s="12">
        <v>1.69</v>
      </c>
      <c r="Y32" s="12">
        <v>3</v>
      </c>
      <c r="Z32" s="12">
        <v>5.68</v>
      </c>
      <c r="AA32" s="12">
        <v>0.49</v>
      </c>
      <c r="AB32" s="12">
        <v>6.34</v>
      </c>
      <c r="AC32" s="12">
        <v>5.0199999999999996</v>
      </c>
      <c r="AD32" s="12">
        <v>3.52</v>
      </c>
      <c r="AE32" s="12">
        <v>1.06</v>
      </c>
      <c r="AF32" s="12">
        <v>22.84</v>
      </c>
    </row>
    <row r="33" spans="1:32" ht="19" x14ac:dyDescent="0.25">
      <c r="A33" s="5" t="s">
        <v>26</v>
      </c>
      <c r="B33" s="1" t="s">
        <v>91</v>
      </c>
      <c r="C33" s="1">
        <v>117837838</v>
      </c>
      <c r="D33" s="1">
        <v>129873418</v>
      </c>
      <c r="E33" s="1">
        <v>132542373</v>
      </c>
      <c r="F33" s="1">
        <v>117684000</v>
      </c>
      <c r="G33" s="1">
        <v>110328000</v>
      </c>
      <c r="H33" s="1">
        <v>103116000</v>
      </c>
      <c r="I33" s="1">
        <v>93778000</v>
      </c>
      <c r="J33" s="1">
        <v>91764000</v>
      </c>
      <c r="K33" s="1">
        <v>91532000</v>
      </c>
      <c r="L33" s="1">
        <v>84208000</v>
      </c>
      <c r="M33" s="1">
        <v>82510000</v>
      </c>
      <c r="N33" s="1">
        <v>83134000</v>
      </c>
      <c r="O33" s="1">
        <v>92696000</v>
      </c>
      <c r="P33" s="1">
        <v>94624000</v>
      </c>
      <c r="Q33" s="1">
        <v>95254000</v>
      </c>
      <c r="R33" s="1">
        <v>91338000</v>
      </c>
      <c r="S33" s="1">
        <v>91512000</v>
      </c>
      <c r="T33" s="1">
        <v>91393000</v>
      </c>
      <c r="U33" s="1">
        <v>90522000</v>
      </c>
      <c r="V33" s="1">
        <v>89189000</v>
      </c>
      <c r="W33" s="1">
        <v>83839000</v>
      </c>
      <c r="X33" s="1">
        <v>78696000</v>
      </c>
      <c r="Y33" s="1">
        <v>111182000</v>
      </c>
      <c r="Z33" s="1">
        <v>112379000</v>
      </c>
      <c r="AA33" s="1">
        <v>110914000</v>
      </c>
      <c r="AB33" s="1">
        <v>108427000</v>
      </c>
      <c r="AC33" s="1">
        <v>105949000</v>
      </c>
      <c r="AD33" s="1">
        <v>106402000</v>
      </c>
      <c r="AE33" s="1">
        <v>115841000</v>
      </c>
      <c r="AF33" s="1">
        <v>117120000</v>
      </c>
    </row>
    <row r="34" spans="1:32" ht="19" x14ac:dyDescent="0.25">
      <c r="A34" s="5" t="s">
        <v>27</v>
      </c>
      <c r="B34" s="1" t="s">
        <v>91</v>
      </c>
      <c r="C34" s="1">
        <v>117837838</v>
      </c>
      <c r="D34" s="1">
        <v>129873418</v>
      </c>
      <c r="E34" s="1">
        <v>132542373</v>
      </c>
      <c r="F34" s="1">
        <v>119976000</v>
      </c>
      <c r="G34" s="1">
        <v>111336000</v>
      </c>
      <c r="H34" s="1">
        <v>104272000</v>
      </c>
      <c r="I34" s="1">
        <v>95026000</v>
      </c>
      <c r="J34" s="1">
        <v>93212000</v>
      </c>
      <c r="K34" s="1">
        <v>93048000</v>
      </c>
      <c r="L34" s="1">
        <v>86274000</v>
      </c>
      <c r="M34" s="1">
        <v>84292000</v>
      </c>
      <c r="N34" s="1">
        <v>85054000</v>
      </c>
      <c r="O34" s="1">
        <v>95496000</v>
      </c>
      <c r="P34" s="1">
        <v>97136000</v>
      </c>
      <c r="Q34" s="1">
        <v>97216000</v>
      </c>
      <c r="R34" s="1">
        <v>92530000</v>
      </c>
      <c r="S34" s="1">
        <v>92046000</v>
      </c>
      <c r="T34" s="1">
        <v>92184000</v>
      </c>
      <c r="U34" s="1">
        <v>91522000</v>
      </c>
      <c r="V34" s="1">
        <v>89884000</v>
      </c>
      <c r="W34" s="1">
        <v>84322000</v>
      </c>
      <c r="X34" s="1">
        <v>79102000</v>
      </c>
      <c r="Y34" s="1">
        <v>111556000</v>
      </c>
      <c r="Z34" s="1">
        <v>113239000</v>
      </c>
      <c r="AA34" s="1">
        <v>112380000</v>
      </c>
      <c r="AB34" s="1">
        <v>109458000</v>
      </c>
      <c r="AC34" s="1">
        <v>106321000</v>
      </c>
      <c r="AD34" s="1">
        <v>106808000</v>
      </c>
      <c r="AE34" s="1">
        <v>116536000</v>
      </c>
      <c r="AF34" s="1">
        <v>117793000</v>
      </c>
    </row>
    <row r="35" spans="1:32" ht="20" customHeight="1" x14ac:dyDescent="0.25">
      <c r="A35" s="14" t="s">
        <v>102</v>
      </c>
      <c r="B35" s="1"/>
      <c r="C35" s="22" t="e">
        <f>(C34-B34)/B34</f>
        <v>#VALUE!</v>
      </c>
      <c r="D35" s="22">
        <f t="shared" ref="D35:AN35" si="7">(D34-C34)/C34</f>
        <v>0.10213680261173834</v>
      </c>
      <c r="E35" s="22">
        <f t="shared" si="7"/>
        <v>2.0550433191802189E-2</v>
      </c>
      <c r="F35" s="22">
        <f t="shared" si="7"/>
        <v>-9.4810230989300304E-2</v>
      </c>
      <c r="G35" s="22">
        <f t="shared" si="7"/>
        <v>-7.2014402880576117E-2</v>
      </c>
      <c r="H35" s="22">
        <f t="shared" si="7"/>
        <v>-6.3447582093842061E-2</v>
      </c>
      <c r="I35" s="22">
        <f t="shared" si="7"/>
        <v>-8.8671934939389296E-2</v>
      </c>
      <c r="J35" s="22">
        <f t="shared" si="7"/>
        <v>-1.9089512343990065E-2</v>
      </c>
      <c r="K35" s="22">
        <f t="shared" si="7"/>
        <v>-1.7594301162940395E-3</v>
      </c>
      <c r="L35" s="22">
        <f t="shared" si="7"/>
        <v>-7.2801134898117098E-2</v>
      </c>
      <c r="M35" s="22">
        <f t="shared" si="7"/>
        <v>-2.2973317569603819E-2</v>
      </c>
      <c r="N35" s="22">
        <f t="shared" si="7"/>
        <v>9.0400037963270542E-3</v>
      </c>
      <c r="O35" s="22">
        <f t="shared" si="7"/>
        <v>0.12276906435911303</v>
      </c>
      <c r="P35" s="22">
        <f t="shared" si="7"/>
        <v>1.7173494177766608E-2</v>
      </c>
      <c r="Q35" s="22">
        <f t="shared" si="7"/>
        <v>8.2358754735628397E-4</v>
      </c>
      <c r="R35" s="22">
        <f t="shared" si="7"/>
        <v>-4.8201942067149443E-2</v>
      </c>
      <c r="S35" s="22">
        <f t="shared" si="7"/>
        <v>-5.2307359775208041E-3</v>
      </c>
      <c r="T35" s="22">
        <f t="shared" si="7"/>
        <v>1.4992503748125937E-3</v>
      </c>
      <c r="U35" s="22">
        <f t="shared" si="7"/>
        <v>-7.1812895947235963E-3</v>
      </c>
      <c r="V35" s="22">
        <f t="shared" si="7"/>
        <v>-1.7897336159611896E-2</v>
      </c>
      <c r="W35" s="22">
        <f t="shared" si="7"/>
        <v>-6.1879756130123267E-2</v>
      </c>
      <c r="X35" s="22">
        <f t="shared" si="7"/>
        <v>-6.1905552524845239E-2</v>
      </c>
      <c r="Y35" s="22">
        <f t="shared" si="7"/>
        <v>0.41028039746150541</v>
      </c>
      <c r="Z35" s="22">
        <f t="shared" si="7"/>
        <v>1.5086593280504858E-2</v>
      </c>
      <c r="AA35" s="22">
        <f t="shared" si="7"/>
        <v>-7.5857257658580521E-3</v>
      </c>
      <c r="AB35" s="22">
        <f t="shared" si="7"/>
        <v>-2.6001067805659368E-2</v>
      </c>
      <c r="AC35" s="22">
        <f t="shared" si="7"/>
        <v>-2.8659394470938626E-2</v>
      </c>
      <c r="AD35" s="22">
        <f t="shared" si="7"/>
        <v>4.5804685809952882E-3</v>
      </c>
      <c r="AE35" s="22">
        <f t="shared" si="7"/>
        <v>9.1079319901130995E-2</v>
      </c>
      <c r="AF35" s="22">
        <f t="shared" si="7"/>
        <v>1.0786366444703783E-2</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row>
    <row r="38" spans="1:32" ht="19" x14ac:dyDescent="0.25">
      <c r="A38" s="5" t="s">
        <v>30</v>
      </c>
      <c r="B38" s="1" t="s">
        <v>91</v>
      </c>
      <c r="C38" s="1">
        <v>32100000</v>
      </c>
      <c r="D38" s="1">
        <v>33100000</v>
      </c>
      <c r="E38" s="1">
        <v>14242000</v>
      </c>
      <c r="F38" s="1">
        <v>34322000</v>
      </c>
      <c r="G38" s="1">
        <v>21180000</v>
      </c>
      <c r="H38" s="1">
        <v>48621000</v>
      </c>
      <c r="I38" s="1">
        <v>19300000</v>
      </c>
      <c r="J38" s="1">
        <v>30585000</v>
      </c>
      <c r="K38" s="1">
        <v>37636000</v>
      </c>
      <c r="L38" s="1">
        <v>35173000</v>
      </c>
      <c r="M38" s="1">
        <v>46390000</v>
      </c>
      <c r="N38" s="1">
        <v>58570000</v>
      </c>
      <c r="O38" s="1">
        <v>149499000</v>
      </c>
      <c r="P38" s="1">
        <v>130551000</v>
      </c>
      <c r="Q38" s="1">
        <v>253303000</v>
      </c>
      <c r="R38" s="1">
        <v>308791000</v>
      </c>
      <c r="S38" s="1">
        <v>529650000</v>
      </c>
      <c r="T38" s="1">
        <v>469416000</v>
      </c>
      <c r="U38" s="1">
        <v>477696000</v>
      </c>
      <c r="V38" s="1">
        <v>477239000</v>
      </c>
      <c r="W38" s="1">
        <v>2489768000</v>
      </c>
      <c r="X38" s="1">
        <v>213734000</v>
      </c>
      <c r="Y38" s="1">
        <v>2269756000</v>
      </c>
      <c r="Z38" s="1">
        <v>1137303000</v>
      </c>
      <c r="AA38" s="1">
        <v>555320000</v>
      </c>
      <c r="AB38" s="1">
        <v>613110000</v>
      </c>
      <c r="AC38" s="1">
        <v>746724000</v>
      </c>
      <c r="AD38" s="1">
        <v>439272000</v>
      </c>
      <c r="AE38" s="1">
        <v>1382803000</v>
      </c>
      <c r="AF38" s="1">
        <v>1499142000</v>
      </c>
    </row>
    <row r="39" spans="1:32"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row>
    <row r="40" spans="1:32" ht="19" x14ac:dyDescent="0.25">
      <c r="A40" s="5" t="s">
        <v>32</v>
      </c>
      <c r="B40" s="1" t="s">
        <v>91</v>
      </c>
      <c r="C40" s="1">
        <v>32100000</v>
      </c>
      <c r="D40" s="1">
        <v>33100000</v>
      </c>
      <c r="E40" s="1">
        <v>14242000</v>
      </c>
      <c r="F40" s="1">
        <v>34322000</v>
      </c>
      <c r="G40" s="1">
        <v>21180000</v>
      </c>
      <c r="H40" s="1">
        <v>48621000</v>
      </c>
      <c r="I40" s="1">
        <v>19300000</v>
      </c>
      <c r="J40" s="1">
        <v>30585000</v>
      </c>
      <c r="K40" s="1">
        <v>37636000</v>
      </c>
      <c r="L40" s="1">
        <v>35173000</v>
      </c>
      <c r="M40" s="1">
        <v>46390000</v>
      </c>
      <c r="N40" s="1">
        <v>58570000</v>
      </c>
      <c r="O40" s="1">
        <v>149499000</v>
      </c>
      <c r="P40" s="1">
        <v>130551000</v>
      </c>
      <c r="Q40" s="1">
        <v>253303000</v>
      </c>
      <c r="R40" s="1">
        <v>308791000</v>
      </c>
      <c r="S40" s="1">
        <v>529650000</v>
      </c>
      <c r="T40" s="1">
        <v>469416000</v>
      </c>
      <c r="U40" s="1">
        <v>477696000</v>
      </c>
      <c r="V40" s="1">
        <v>477239000</v>
      </c>
      <c r="W40" s="1">
        <v>2489768000</v>
      </c>
      <c r="X40" s="1">
        <v>213734000</v>
      </c>
      <c r="Y40" s="1">
        <v>2269756000</v>
      </c>
      <c r="Z40" s="1">
        <v>1137303000</v>
      </c>
      <c r="AA40" s="1">
        <v>555320000</v>
      </c>
      <c r="AB40" s="1">
        <v>613110000</v>
      </c>
      <c r="AC40" s="1">
        <v>746724000</v>
      </c>
      <c r="AD40" s="1">
        <v>439272000</v>
      </c>
      <c r="AE40" s="1">
        <v>1382803000</v>
      </c>
      <c r="AF40" s="1">
        <v>1499142000</v>
      </c>
    </row>
    <row r="41" spans="1:32" ht="19" x14ac:dyDescent="0.25">
      <c r="A41" s="5" t="s">
        <v>33</v>
      </c>
      <c r="B41" s="1" t="s">
        <v>91</v>
      </c>
      <c r="C41" s="1">
        <v>182000000</v>
      </c>
      <c r="D41" s="1">
        <v>198100000</v>
      </c>
      <c r="E41" s="1">
        <v>141293000</v>
      </c>
      <c r="F41" s="1">
        <v>154421000</v>
      </c>
      <c r="G41" s="1">
        <v>145207000</v>
      </c>
      <c r="H41" s="1">
        <v>155140000</v>
      </c>
      <c r="I41" s="1">
        <v>174297000</v>
      </c>
      <c r="J41" s="1">
        <v>175160000</v>
      </c>
      <c r="K41" s="1">
        <v>197089000</v>
      </c>
      <c r="L41" s="1">
        <v>226026000</v>
      </c>
      <c r="M41" s="1">
        <v>341551000</v>
      </c>
      <c r="N41" s="1">
        <v>387463000</v>
      </c>
      <c r="O41" s="1">
        <v>400053000</v>
      </c>
      <c r="P41" s="1">
        <v>425362000</v>
      </c>
      <c r="Q41" s="1">
        <v>347529000</v>
      </c>
      <c r="R41" s="1">
        <v>329215000</v>
      </c>
      <c r="S41" s="1">
        <v>374660000</v>
      </c>
      <c r="T41" s="1">
        <v>391571000</v>
      </c>
      <c r="U41" s="1">
        <v>449025000</v>
      </c>
      <c r="V41" s="1">
        <v>518268000</v>
      </c>
      <c r="W41" s="1">
        <v>457472000</v>
      </c>
      <c r="X41" s="1">
        <v>656445000</v>
      </c>
      <c r="Y41" s="1">
        <v>543105000</v>
      </c>
      <c r="Z41" s="1">
        <v>619393000</v>
      </c>
      <c r="AA41" s="1">
        <v>697887000</v>
      </c>
      <c r="AB41" s="1">
        <v>752448000</v>
      </c>
      <c r="AC41" s="1">
        <v>637827000</v>
      </c>
      <c r="AD41" s="1">
        <v>700058000</v>
      </c>
      <c r="AE41" s="1">
        <v>1035117000</v>
      </c>
      <c r="AF41" s="1">
        <v>1448584000</v>
      </c>
    </row>
    <row r="42" spans="1:32" ht="19" x14ac:dyDescent="0.25">
      <c r="A42" s="5" t="s">
        <v>34</v>
      </c>
      <c r="B42" s="1" t="s">
        <v>91</v>
      </c>
      <c r="C42" s="1">
        <v>156600000</v>
      </c>
      <c r="D42" s="1">
        <v>177600000</v>
      </c>
      <c r="E42" s="1">
        <v>84499000</v>
      </c>
      <c r="F42" s="1">
        <v>90283000</v>
      </c>
      <c r="G42" s="1">
        <v>127206000</v>
      </c>
      <c r="H42" s="1">
        <v>110816000</v>
      </c>
      <c r="I42" s="1">
        <v>107418000</v>
      </c>
      <c r="J42" s="1">
        <v>159661000</v>
      </c>
      <c r="K42" s="1">
        <v>160805000</v>
      </c>
      <c r="L42" s="1">
        <v>204703000</v>
      </c>
      <c r="M42" s="1">
        <v>338757000</v>
      </c>
      <c r="N42" s="1">
        <v>411023000</v>
      </c>
      <c r="O42" s="1">
        <v>378302000</v>
      </c>
      <c r="P42" s="1">
        <v>472826000</v>
      </c>
      <c r="Q42" s="1">
        <v>538857000</v>
      </c>
      <c r="R42" s="1">
        <v>347506000</v>
      </c>
      <c r="S42" s="1">
        <v>389210000</v>
      </c>
      <c r="T42" s="1">
        <v>431495000</v>
      </c>
      <c r="U42" s="1">
        <v>428145000</v>
      </c>
      <c r="V42" s="1">
        <v>436049000</v>
      </c>
      <c r="W42" s="1">
        <v>358361000</v>
      </c>
      <c r="X42" s="1">
        <v>508728000</v>
      </c>
      <c r="Y42" s="1">
        <v>450263000</v>
      </c>
      <c r="Z42" s="1">
        <v>592781000</v>
      </c>
      <c r="AA42" s="1">
        <v>700540000</v>
      </c>
      <c r="AB42" s="1">
        <v>768984000</v>
      </c>
      <c r="AC42" s="1">
        <v>750237000</v>
      </c>
      <c r="AD42" s="1">
        <v>812920000</v>
      </c>
      <c r="AE42" s="1">
        <v>1614299000</v>
      </c>
      <c r="AF42" s="1">
        <v>2076031000</v>
      </c>
    </row>
    <row r="43" spans="1:32" ht="19" x14ac:dyDescent="0.25">
      <c r="A43" s="5" t="s">
        <v>35</v>
      </c>
      <c r="B43" s="1" t="s">
        <v>91</v>
      </c>
      <c r="C43" s="1">
        <v>19400000</v>
      </c>
      <c r="D43" s="1">
        <v>20000000</v>
      </c>
      <c r="E43" s="1">
        <v>19107000</v>
      </c>
      <c r="F43" s="1">
        <v>17710000</v>
      </c>
      <c r="G43" s="1">
        <v>17937000</v>
      </c>
      <c r="H43" s="1">
        <v>18022000</v>
      </c>
      <c r="I43" s="1">
        <v>14139000</v>
      </c>
      <c r="J43" s="1">
        <v>18255000</v>
      </c>
      <c r="K43" s="1">
        <v>17534000</v>
      </c>
      <c r="L43" s="1">
        <v>15467000</v>
      </c>
      <c r="M43" s="1">
        <v>20712000</v>
      </c>
      <c r="N43" s="1">
        <v>16607000</v>
      </c>
      <c r="O43" s="1">
        <v>33000000</v>
      </c>
      <c r="P43" s="1">
        <v>24699000</v>
      </c>
      <c r="Q43" s="1">
        <v>39234000</v>
      </c>
      <c r="R43" s="1">
        <v>46575000</v>
      </c>
      <c r="S43" s="1">
        <v>54678000</v>
      </c>
      <c r="T43" s="1">
        <v>63138000</v>
      </c>
      <c r="U43" s="1">
        <v>52447000</v>
      </c>
      <c r="V43" s="1">
        <v>51359000</v>
      </c>
      <c r="W43" s="1">
        <v>43249000</v>
      </c>
      <c r="X43" s="1">
        <v>452096000</v>
      </c>
      <c r="Y43" s="1">
        <v>43494000</v>
      </c>
      <c r="Z43" s="1">
        <v>128086000</v>
      </c>
      <c r="AA43" s="1">
        <v>44674000</v>
      </c>
      <c r="AB43" s="1">
        <v>90567000</v>
      </c>
      <c r="AC43" s="1">
        <v>71396000</v>
      </c>
      <c r="AD43" s="1">
        <v>55731000</v>
      </c>
      <c r="AE43" s="1">
        <v>264752000</v>
      </c>
      <c r="AF43" s="1">
        <v>163160000</v>
      </c>
    </row>
    <row r="44" spans="1:32" ht="19" x14ac:dyDescent="0.25">
      <c r="A44" s="6" t="s">
        <v>36</v>
      </c>
      <c r="B44" s="10" t="s">
        <v>91</v>
      </c>
      <c r="C44" s="10">
        <v>390100000</v>
      </c>
      <c r="D44" s="10">
        <v>428800000</v>
      </c>
      <c r="E44" s="10">
        <v>259141000</v>
      </c>
      <c r="F44" s="10">
        <v>296736000</v>
      </c>
      <c r="G44" s="10">
        <v>311530000</v>
      </c>
      <c r="H44" s="10">
        <v>332599000</v>
      </c>
      <c r="I44" s="10">
        <v>315154000</v>
      </c>
      <c r="J44" s="10">
        <v>383661000</v>
      </c>
      <c r="K44" s="10">
        <v>413064000</v>
      </c>
      <c r="L44" s="10">
        <v>481369000</v>
      </c>
      <c r="M44" s="10">
        <v>747410000</v>
      </c>
      <c r="N44" s="10">
        <v>873663000</v>
      </c>
      <c r="O44" s="10">
        <v>960854000</v>
      </c>
      <c r="P44" s="10">
        <v>1053438000</v>
      </c>
      <c r="Q44" s="10">
        <v>1178923000</v>
      </c>
      <c r="R44" s="10">
        <v>1032087000</v>
      </c>
      <c r="S44" s="10">
        <v>1348198000</v>
      </c>
      <c r="T44" s="10">
        <v>1355620000</v>
      </c>
      <c r="U44" s="10">
        <v>1407313000</v>
      </c>
      <c r="V44" s="10">
        <v>1482915000</v>
      </c>
      <c r="W44" s="10">
        <v>3348850000</v>
      </c>
      <c r="X44" s="10">
        <v>1831003000</v>
      </c>
      <c r="Y44" s="10">
        <v>3306618000</v>
      </c>
      <c r="Z44" s="10">
        <v>2477563000</v>
      </c>
      <c r="AA44" s="10">
        <v>1998421000</v>
      </c>
      <c r="AB44" s="10">
        <v>2225109000</v>
      </c>
      <c r="AC44" s="10">
        <v>2206184000</v>
      </c>
      <c r="AD44" s="10">
        <v>2007981000</v>
      </c>
      <c r="AE44" s="10">
        <v>4296971000</v>
      </c>
      <c r="AF44" s="10">
        <v>5186917000</v>
      </c>
    </row>
    <row r="45" spans="1:32" ht="19" x14ac:dyDescent="0.25">
      <c r="A45" s="5" t="s">
        <v>37</v>
      </c>
      <c r="B45" s="1" t="s">
        <v>91</v>
      </c>
      <c r="C45" s="1">
        <v>665100000</v>
      </c>
      <c r="D45" s="1">
        <v>685900000</v>
      </c>
      <c r="E45" s="1">
        <v>495724000</v>
      </c>
      <c r="F45" s="1">
        <v>496640000</v>
      </c>
      <c r="G45" s="1">
        <v>514668000</v>
      </c>
      <c r="H45" s="1">
        <v>495385000</v>
      </c>
      <c r="I45" s="1">
        <v>490074000</v>
      </c>
      <c r="J45" s="1">
        <v>529672000</v>
      </c>
      <c r="K45" s="1">
        <v>519071000</v>
      </c>
      <c r="L45" s="1">
        <v>527005000</v>
      </c>
      <c r="M45" s="1">
        <v>895984000</v>
      </c>
      <c r="N45" s="1">
        <v>966817000</v>
      </c>
      <c r="O45" s="1">
        <v>980575000</v>
      </c>
      <c r="P45" s="1">
        <v>1038543000</v>
      </c>
      <c r="Q45" s="1">
        <v>1012348000</v>
      </c>
      <c r="R45" s="1">
        <v>1026883000</v>
      </c>
      <c r="S45" s="1">
        <v>1006313000</v>
      </c>
      <c r="T45" s="1">
        <v>1129480000</v>
      </c>
      <c r="U45" s="1">
        <v>1296571000</v>
      </c>
      <c r="V45" s="1">
        <v>1357069000</v>
      </c>
      <c r="W45" s="1">
        <v>1231868000</v>
      </c>
      <c r="X45" s="1">
        <v>2484738000</v>
      </c>
      <c r="Y45" s="1">
        <v>2360140000</v>
      </c>
      <c r="Z45" s="1">
        <v>2493310000</v>
      </c>
      <c r="AA45" s="1">
        <v>3021084000</v>
      </c>
      <c r="AB45" s="1">
        <v>5043337000</v>
      </c>
      <c r="AC45" s="1">
        <v>5490917000</v>
      </c>
      <c r="AD45" s="1">
        <v>6064357000</v>
      </c>
      <c r="AE45" s="1">
        <v>6425107000</v>
      </c>
      <c r="AF45" s="1">
        <v>7091170000</v>
      </c>
    </row>
    <row r="46" spans="1:3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v>251100000</v>
      </c>
      <c r="P46" s="1">
        <v>270185000</v>
      </c>
      <c r="Q46" s="1">
        <v>278767000</v>
      </c>
      <c r="R46" s="1">
        <v>292721000</v>
      </c>
      <c r="S46" s="1">
        <v>272238000</v>
      </c>
      <c r="T46" s="1">
        <v>273145000</v>
      </c>
      <c r="U46" s="1">
        <v>276966000</v>
      </c>
      <c r="V46" s="1">
        <v>284203000</v>
      </c>
      <c r="W46" s="1">
        <v>243262000</v>
      </c>
      <c r="X46" s="1">
        <v>2893811000</v>
      </c>
      <c r="Y46" s="1">
        <v>1540032000</v>
      </c>
      <c r="Z46" s="1">
        <v>1610355000</v>
      </c>
      <c r="AA46" s="1">
        <v>1567169000</v>
      </c>
      <c r="AB46" s="1">
        <v>1578785000</v>
      </c>
      <c r="AC46" s="1">
        <v>1665520000</v>
      </c>
      <c r="AD46" s="1">
        <v>1597627000</v>
      </c>
      <c r="AE46" s="1">
        <v>1467848000</v>
      </c>
      <c r="AF46" s="1">
        <v>1617627000</v>
      </c>
    </row>
    <row r="47" spans="1:32" ht="19" x14ac:dyDescent="0.25">
      <c r="A47" s="5" t="s">
        <v>39</v>
      </c>
      <c r="B47" s="1" t="s">
        <v>91</v>
      </c>
      <c r="C47" s="1">
        <v>30900000</v>
      </c>
      <c r="D47" s="1">
        <v>29000000</v>
      </c>
      <c r="E47" s="1">
        <v>23092000</v>
      </c>
      <c r="F47" s="1">
        <v>17601000</v>
      </c>
      <c r="G47" s="1">
        <v>21291000</v>
      </c>
      <c r="H47" s="1">
        <v>17897000</v>
      </c>
      <c r="I47" s="1">
        <v>22455000</v>
      </c>
      <c r="J47" s="1">
        <v>31748000</v>
      </c>
      <c r="K47" s="1">
        <v>35171000</v>
      </c>
      <c r="L47" s="1">
        <v>118584000</v>
      </c>
      <c r="M47" s="1">
        <v>404128000</v>
      </c>
      <c r="N47" s="1">
        <v>394470000</v>
      </c>
      <c r="O47" s="1">
        <v>151951000</v>
      </c>
      <c r="P47" s="1">
        <v>171354000</v>
      </c>
      <c r="Q47" s="1">
        <v>167011000</v>
      </c>
      <c r="R47" s="1">
        <v>150523000</v>
      </c>
      <c r="S47" s="1">
        <v>134764000</v>
      </c>
      <c r="T47" s="1">
        <v>130281000</v>
      </c>
      <c r="U47" s="1">
        <v>94464000</v>
      </c>
      <c r="V47" s="1">
        <v>88203000</v>
      </c>
      <c r="W47" s="1">
        <v>44125000</v>
      </c>
      <c r="X47" s="1">
        <v>1733047000</v>
      </c>
      <c r="Y47" s="1">
        <v>354564000</v>
      </c>
      <c r="Z47" s="1">
        <v>421503000</v>
      </c>
      <c r="AA47" s="1">
        <v>386143000</v>
      </c>
      <c r="AB47" s="1">
        <v>354622000</v>
      </c>
      <c r="AC47" s="1">
        <v>349105000</v>
      </c>
      <c r="AD47" s="1">
        <v>308947000</v>
      </c>
      <c r="AE47" s="1">
        <v>262984000</v>
      </c>
      <c r="AF47" s="1">
        <v>287870000</v>
      </c>
    </row>
    <row r="48" spans="1:32" ht="19" x14ac:dyDescent="0.25">
      <c r="A48" s="5" t="s">
        <v>40</v>
      </c>
      <c r="B48" s="1" t="s">
        <v>91</v>
      </c>
      <c r="C48" s="1">
        <v>30900000</v>
      </c>
      <c r="D48" s="1">
        <v>29000000</v>
      </c>
      <c r="E48" s="1">
        <v>23092000</v>
      </c>
      <c r="F48" s="1">
        <v>17601000</v>
      </c>
      <c r="G48" s="1">
        <v>21291000</v>
      </c>
      <c r="H48" s="1">
        <v>17897000</v>
      </c>
      <c r="I48" s="1">
        <v>22455000</v>
      </c>
      <c r="J48" s="1">
        <v>31748000</v>
      </c>
      <c r="K48" s="1">
        <v>35171000</v>
      </c>
      <c r="L48" s="1">
        <v>118584000</v>
      </c>
      <c r="M48" s="1">
        <v>404128000</v>
      </c>
      <c r="N48" s="1">
        <v>394470000</v>
      </c>
      <c r="O48" s="1">
        <v>403051000</v>
      </c>
      <c r="P48" s="1">
        <v>441539000</v>
      </c>
      <c r="Q48" s="1">
        <v>445778000</v>
      </c>
      <c r="R48" s="1">
        <v>443244000</v>
      </c>
      <c r="S48" s="1">
        <v>407002000</v>
      </c>
      <c r="T48" s="1">
        <v>403426000</v>
      </c>
      <c r="U48" s="1">
        <v>371430000</v>
      </c>
      <c r="V48" s="1">
        <v>372406000</v>
      </c>
      <c r="W48" s="1">
        <v>287387000</v>
      </c>
      <c r="X48" s="1">
        <v>4626858000</v>
      </c>
      <c r="Y48" s="1">
        <v>1894596000</v>
      </c>
      <c r="Z48" s="1">
        <v>2031858000</v>
      </c>
      <c r="AA48" s="1">
        <v>1953312000</v>
      </c>
      <c r="AB48" s="1">
        <v>1933407000</v>
      </c>
      <c r="AC48" s="1">
        <v>2014625000</v>
      </c>
      <c r="AD48" s="1">
        <v>1906574000</v>
      </c>
      <c r="AE48" s="1">
        <v>1730832000</v>
      </c>
      <c r="AF48" s="1">
        <v>1905497000</v>
      </c>
    </row>
    <row r="49" spans="1:32"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v>121951000</v>
      </c>
      <c r="R49" s="1">
        <v>146084000</v>
      </c>
      <c r="S49" s="1">
        <v>180690000</v>
      </c>
      <c r="T49" s="1">
        <v>198427000</v>
      </c>
      <c r="U49" s="1">
        <v>207141000</v>
      </c>
      <c r="V49" s="1">
        <v>212178000</v>
      </c>
      <c r="W49" s="1">
        <v>194042000</v>
      </c>
      <c r="X49" s="1">
        <v>455417000</v>
      </c>
      <c r="Y49" s="1">
        <v>457533000</v>
      </c>
      <c r="Z49" s="1">
        <v>534064000</v>
      </c>
      <c r="AA49" s="1">
        <v>528722000</v>
      </c>
      <c r="AB49" s="1">
        <v>579813000</v>
      </c>
      <c r="AC49" s="1">
        <v>656244000</v>
      </c>
      <c r="AD49" s="1">
        <v>897708000</v>
      </c>
      <c r="AE49" s="1">
        <v>1158535000</v>
      </c>
      <c r="AF49" s="1">
        <v>1150553000</v>
      </c>
    </row>
    <row r="50" spans="1:32"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v>26938000</v>
      </c>
      <c r="Q50" s="1" t="s">
        <v>91</v>
      </c>
      <c r="R50" s="1" t="s">
        <v>91</v>
      </c>
      <c r="S50" s="1" t="s">
        <v>91</v>
      </c>
      <c r="T50" s="1" t="s">
        <v>91</v>
      </c>
      <c r="U50" s="1">
        <v>64512000</v>
      </c>
      <c r="V50" s="1">
        <v>65667000</v>
      </c>
      <c r="W50" s="1">
        <v>62440000</v>
      </c>
      <c r="X50" s="1">
        <v>76025000</v>
      </c>
      <c r="Y50" s="1">
        <v>61132000</v>
      </c>
      <c r="Z50" s="1">
        <v>25108000</v>
      </c>
      <c r="AA50" s="1">
        <v>17029000</v>
      </c>
      <c r="AB50" s="1">
        <v>15275000</v>
      </c>
      <c r="AC50" s="1">
        <v>20317000</v>
      </c>
      <c r="AD50" s="1">
        <v>18797000</v>
      </c>
      <c r="AE50" s="1" t="s">
        <v>91</v>
      </c>
      <c r="AF50" s="1">
        <v>46434000</v>
      </c>
    </row>
    <row r="51" spans="1:32" ht="19" x14ac:dyDescent="0.25">
      <c r="A51" s="5" t="s">
        <v>43</v>
      </c>
      <c r="B51" s="1" t="s">
        <v>91</v>
      </c>
      <c r="C51" s="1">
        <v>53100000</v>
      </c>
      <c r="D51" s="1">
        <v>60800000</v>
      </c>
      <c r="E51" s="1">
        <v>68304000</v>
      </c>
      <c r="F51" s="1">
        <v>77204000</v>
      </c>
      <c r="G51" s="1">
        <v>90308000</v>
      </c>
      <c r="H51" s="1">
        <v>108213000</v>
      </c>
      <c r="I51" s="1">
        <v>154120000</v>
      </c>
      <c r="J51" s="1">
        <v>184394000</v>
      </c>
      <c r="K51" s="1">
        <v>225650000</v>
      </c>
      <c r="L51" s="1">
        <v>260333000</v>
      </c>
      <c r="M51" s="1">
        <v>395223000</v>
      </c>
      <c r="N51" s="1">
        <v>312293000</v>
      </c>
      <c r="O51" s="1">
        <v>185888000</v>
      </c>
      <c r="P51" s="1">
        <v>269992000</v>
      </c>
      <c r="Q51" s="1">
        <v>113717000</v>
      </c>
      <c r="R51" s="1">
        <v>123259000</v>
      </c>
      <c r="S51" s="1">
        <v>125878000</v>
      </c>
      <c r="T51" s="1">
        <v>116871000</v>
      </c>
      <c r="U51" s="1">
        <v>90324000</v>
      </c>
      <c r="V51" s="1">
        <v>94562000</v>
      </c>
      <c r="W51" s="1">
        <v>98516000</v>
      </c>
      <c r="X51" s="1">
        <v>140973000</v>
      </c>
      <c r="Y51" s="1">
        <v>81188000</v>
      </c>
      <c r="Z51" s="1">
        <v>188869000</v>
      </c>
      <c r="AA51" s="1">
        <v>63106000</v>
      </c>
      <c r="AB51" s="1">
        <v>63922000</v>
      </c>
      <c r="AC51" s="1">
        <v>62659000</v>
      </c>
      <c r="AD51" s="1">
        <v>78701000</v>
      </c>
      <c r="AE51" s="1">
        <v>217057000</v>
      </c>
      <c r="AF51" s="1">
        <v>75951000</v>
      </c>
    </row>
    <row r="52" spans="1:32" ht="19" x14ac:dyDescent="0.25">
      <c r="A52" s="5" t="s">
        <v>44</v>
      </c>
      <c r="B52" s="1" t="s">
        <v>91</v>
      </c>
      <c r="C52" s="1">
        <v>749100000</v>
      </c>
      <c r="D52" s="1">
        <v>775700000</v>
      </c>
      <c r="E52" s="1">
        <v>587120000</v>
      </c>
      <c r="F52" s="1">
        <v>591445000</v>
      </c>
      <c r="G52" s="1">
        <v>626267000</v>
      </c>
      <c r="H52" s="1">
        <v>621495000</v>
      </c>
      <c r="I52" s="1">
        <v>666649000</v>
      </c>
      <c r="J52" s="1">
        <v>745814000</v>
      </c>
      <c r="K52" s="1">
        <v>779892000</v>
      </c>
      <c r="L52" s="1">
        <v>905922000</v>
      </c>
      <c r="M52" s="1">
        <v>1695335000</v>
      </c>
      <c r="N52" s="1">
        <v>1673580000</v>
      </c>
      <c r="O52" s="1">
        <v>1569514000</v>
      </c>
      <c r="P52" s="1">
        <v>1777012000</v>
      </c>
      <c r="Q52" s="1">
        <v>1693794000</v>
      </c>
      <c r="R52" s="1">
        <v>1739470000</v>
      </c>
      <c r="S52" s="1">
        <v>1719883000</v>
      </c>
      <c r="T52" s="1">
        <v>1848204000</v>
      </c>
      <c r="U52" s="1">
        <v>2029978000</v>
      </c>
      <c r="V52" s="1">
        <v>2101882000</v>
      </c>
      <c r="W52" s="1">
        <v>1874253000</v>
      </c>
      <c r="X52" s="1">
        <v>7784011000</v>
      </c>
      <c r="Y52" s="1">
        <v>4854589000</v>
      </c>
      <c r="Z52" s="1">
        <v>5273209000</v>
      </c>
      <c r="AA52" s="1">
        <v>5583253000</v>
      </c>
      <c r="AB52" s="1">
        <v>7635754000</v>
      </c>
      <c r="AC52" s="1">
        <v>8244762000</v>
      </c>
      <c r="AD52" s="1">
        <v>8966137000</v>
      </c>
      <c r="AE52" s="1">
        <v>9531531000</v>
      </c>
      <c r="AF52" s="1">
        <v>10269605000</v>
      </c>
    </row>
    <row r="53" spans="1:3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row>
    <row r="54" spans="1:32" ht="20" thickBot="1" x14ac:dyDescent="0.3">
      <c r="A54" s="7" t="s">
        <v>46</v>
      </c>
      <c r="B54" s="11" t="s">
        <v>91</v>
      </c>
      <c r="C54" s="11">
        <v>1139200000</v>
      </c>
      <c r="D54" s="11">
        <v>1204500000</v>
      </c>
      <c r="E54" s="11">
        <v>846261000</v>
      </c>
      <c r="F54" s="11">
        <v>888181000</v>
      </c>
      <c r="G54" s="11">
        <v>937797000</v>
      </c>
      <c r="H54" s="11">
        <v>954094000</v>
      </c>
      <c r="I54" s="11">
        <v>981803000</v>
      </c>
      <c r="J54" s="11">
        <v>1129475000</v>
      </c>
      <c r="K54" s="11">
        <v>1192956000</v>
      </c>
      <c r="L54" s="11">
        <v>1387291000</v>
      </c>
      <c r="M54" s="11">
        <v>2442745000</v>
      </c>
      <c r="N54" s="11">
        <v>2547243000</v>
      </c>
      <c r="O54" s="11">
        <v>2530368000</v>
      </c>
      <c r="P54" s="11">
        <v>2830450000</v>
      </c>
      <c r="Q54" s="11">
        <v>2872717000</v>
      </c>
      <c r="R54" s="11">
        <v>2771557000</v>
      </c>
      <c r="S54" s="11">
        <v>3068081000</v>
      </c>
      <c r="T54" s="11">
        <v>3203824000</v>
      </c>
      <c r="U54" s="11">
        <v>3437291000</v>
      </c>
      <c r="V54" s="11">
        <v>3584797000</v>
      </c>
      <c r="W54" s="11">
        <v>5223103000</v>
      </c>
      <c r="X54" s="11">
        <v>9615014000</v>
      </c>
      <c r="Y54" s="11">
        <v>8161207000</v>
      </c>
      <c r="Z54" s="11">
        <v>7750772000</v>
      </c>
      <c r="AA54" s="11">
        <v>7581674000</v>
      </c>
      <c r="AB54" s="11">
        <v>9860863000</v>
      </c>
      <c r="AC54" s="11">
        <v>10450946000</v>
      </c>
      <c r="AD54" s="11">
        <v>10974118000</v>
      </c>
      <c r="AE54" s="11">
        <v>13828502000</v>
      </c>
      <c r="AF54" s="11">
        <v>15456522000</v>
      </c>
    </row>
    <row r="55" spans="1:32" ht="20" thickTop="1" x14ac:dyDescent="0.25">
      <c r="A55" s="5" t="s">
        <v>47</v>
      </c>
      <c r="B55" s="1" t="s">
        <v>91</v>
      </c>
      <c r="C55" s="1">
        <v>99100000</v>
      </c>
      <c r="D55" s="1">
        <v>102800000</v>
      </c>
      <c r="E55" s="1">
        <v>66968000</v>
      </c>
      <c r="F55" s="1">
        <v>50668000</v>
      </c>
      <c r="G55" s="1">
        <v>45073000</v>
      </c>
      <c r="H55" s="1">
        <v>61386000</v>
      </c>
      <c r="I55" s="1">
        <v>72296000</v>
      </c>
      <c r="J55" s="1">
        <v>63559000</v>
      </c>
      <c r="K55" s="1">
        <v>75092000</v>
      </c>
      <c r="L55" s="1">
        <v>111431000</v>
      </c>
      <c r="M55" s="1">
        <v>202410000</v>
      </c>
      <c r="N55" s="1">
        <v>222142000</v>
      </c>
      <c r="O55" s="1">
        <v>202488000</v>
      </c>
      <c r="P55" s="1">
        <v>198817000</v>
      </c>
      <c r="Q55" s="1">
        <v>224333000</v>
      </c>
      <c r="R55" s="1">
        <v>170287000</v>
      </c>
      <c r="S55" s="1">
        <v>175183000</v>
      </c>
      <c r="T55" s="1">
        <v>184472000</v>
      </c>
      <c r="U55" s="1">
        <v>172866000</v>
      </c>
      <c r="V55" s="1">
        <v>194064000</v>
      </c>
      <c r="W55" s="1">
        <v>231705000</v>
      </c>
      <c r="X55" s="1">
        <v>306517000</v>
      </c>
      <c r="Y55" s="1">
        <v>281874000</v>
      </c>
      <c r="Z55" s="1">
        <v>418537000</v>
      </c>
      <c r="AA55" s="1">
        <v>522516000</v>
      </c>
      <c r="AB55" s="1">
        <v>574138000</v>
      </c>
      <c r="AC55" s="1">
        <v>483221000</v>
      </c>
      <c r="AD55" s="1">
        <v>647986000</v>
      </c>
      <c r="AE55" s="1">
        <v>1651866000</v>
      </c>
      <c r="AF55" s="1">
        <v>2052001000</v>
      </c>
    </row>
    <row r="56" spans="1:32" ht="19" x14ac:dyDescent="0.25">
      <c r="A56" s="5" t="s">
        <v>48</v>
      </c>
      <c r="B56" s="1" t="s">
        <v>91</v>
      </c>
      <c r="C56" s="1">
        <v>18600000</v>
      </c>
      <c r="D56" s="1">
        <v>17000000</v>
      </c>
      <c r="E56" s="1">
        <v>7457000</v>
      </c>
      <c r="F56" s="1">
        <v>379000</v>
      </c>
      <c r="G56" s="1">
        <v>408000</v>
      </c>
      <c r="H56" s="1">
        <v>779000</v>
      </c>
      <c r="I56" s="1">
        <v>299000</v>
      </c>
      <c r="J56" s="1">
        <v>157862000</v>
      </c>
      <c r="K56" s="1">
        <v>343000</v>
      </c>
      <c r="L56" s="1">
        <v>190000</v>
      </c>
      <c r="M56" s="1">
        <v>45047000</v>
      </c>
      <c r="N56" s="1">
        <v>57564000</v>
      </c>
      <c r="O56" s="1">
        <v>50731000</v>
      </c>
      <c r="P56" s="1">
        <v>16627000</v>
      </c>
      <c r="Q56" s="1">
        <v>26202000</v>
      </c>
      <c r="R56" s="1">
        <v>36310000</v>
      </c>
      <c r="S56" s="1">
        <v>8983000</v>
      </c>
      <c r="T56" s="1">
        <v>14416000</v>
      </c>
      <c r="U56" s="1">
        <v>12700000</v>
      </c>
      <c r="V56" s="1">
        <v>24554000</v>
      </c>
      <c r="W56" s="1">
        <v>711096000</v>
      </c>
      <c r="X56" s="1">
        <v>677345000</v>
      </c>
      <c r="Y56" s="1">
        <v>247544000</v>
      </c>
      <c r="Z56" s="1">
        <v>422012000</v>
      </c>
      <c r="AA56" s="1">
        <v>307294000</v>
      </c>
      <c r="AB56" s="1">
        <v>210473000</v>
      </c>
      <c r="AC56" s="1">
        <v>804677000</v>
      </c>
      <c r="AD56" s="1">
        <v>389920000</v>
      </c>
      <c r="AE56" s="1">
        <v>251216000</v>
      </c>
      <c r="AF56" s="1">
        <v>2128000</v>
      </c>
    </row>
    <row r="57" spans="1:3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v>7645000</v>
      </c>
      <c r="R57" s="1">
        <v>2393000</v>
      </c>
      <c r="S57" s="1">
        <v>23780000</v>
      </c>
      <c r="T57" s="1">
        <v>31630000</v>
      </c>
      <c r="U57" s="1">
        <v>29451000</v>
      </c>
      <c r="V57" s="1">
        <v>31879000</v>
      </c>
      <c r="W57" s="1">
        <v>19554000</v>
      </c>
      <c r="X57" s="1">
        <v>69432000</v>
      </c>
      <c r="Y57" s="1">
        <v>254416000</v>
      </c>
      <c r="Z57" s="1">
        <v>54937000</v>
      </c>
      <c r="AA57" s="1">
        <v>60871000</v>
      </c>
      <c r="AB57" s="1">
        <v>32461000</v>
      </c>
      <c r="AC57" s="1">
        <v>32251000</v>
      </c>
      <c r="AD57" s="1">
        <v>27667000</v>
      </c>
      <c r="AE57" s="1">
        <v>153444000</v>
      </c>
      <c r="AF57" s="1">
        <v>134876000</v>
      </c>
    </row>
    <row r="58" spans="1:3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v>18819000</v>
      </c>
      <c r="U58" s="1">
        <v>13955000</v>
      </c>
      <c r="V58" s="1">
        <v>17896000</v>
      </c>
      <c r="W58" s="1">
        <v>10370000</v>
      </c>
      <c r="X58" s="1" t="s">
        <v>91</v>
      </c>
      <c r="Y58" s="1" t="s">
        <v>91</v>
      </c>
      <c r="Z58" s="1" t="s">
        <v>91</v>
      </c>
      <c r="AA58" s="1" t="s">
        <v>91</v>
      </c>
      <c r="AB58" s="1" t="s">
        <v>91</v>
      </c>
      <c r="AC58" s="1" t="s">
        <v>91</v>
      </c>
      <c r="AD58" s="1" t="s">
        <v>91</v>
      </c>
      <c r="AE58" s="1" t="s">
        <v>91</v>
      </c>
      <c r="AF58" s="1" t="s">
        <v>91</v>
      </c>
    </row>
    <row r="59" spans="1:32" ht="19" x14ac:dyDescent="0.25">
      <c r="A59" s="5" t="s">
        <v>51</v>
      </c>
      <c r="B59" s="1" t="s">
        <v>91</v>
      </c>
      <c r="C59" s="1">
        <v>63400000</v>
      </c>
      <c r="D59" s="1">
        <v>74400000</v>
      </c>
      <c r="E59" s="1">
        <v>73523000</v>
      </c>
      <c r="F59" s="1">
        <v>61513000</v>
      </c>
      <c r="G59" s="1">
        <v>62455000</v>
      </c>
      <c r="H59" s="1">
        <v>69188000</v>
      </c>
      <c r="I59" s="1">
        <v>69521000</v>
      </c>
      <c r="J59" s="1">
        <v>82416000</v>
      </c>
      <c r="K59" s="1">
        <v>89572000</v>
      </c>
      <c r="L59" s="1">
        <v>98450000</v>
      </c>
      <c r="M59" s="1">
        <v>126289000</v>
      </c>
      <c r="N59" s="1">
        <v>142211000</v>
      </c>
      <c r="O59" s="1">
        <v>229730000</v>
      </c>
      <c r="P59" s="1">
        <v>187473000</v>
      </c>
      <c r="Q59" s="1">
        <v>180187000</v>
      </c>
      <c r="R59" s="1">
        <v>144274000</v>
      </c>
      <c r="S59" s="1">
        <v>156231000</v>
      </c>
      <c r="T59" s="1">
        <v>151841000</v>
      </c>
      <c r="U59" s="1">
        <v>156037000</v>
      </c>
      <c r="V59" s="1">
        <v>167970000</v>
      </c>
      <c r="W59" s="1">
        <v>167161000</v>
      </c>
      <c r="X59" s="1">
        <v>563391000</v>
      </c>
      <c r="Y59" s="1">
        <v>356269000</v>
      </c>
      <c r="Z59" s="1">
        <v>305439000</v>
      </c>
      <c r="AA59" s="1">
        <v>292492000</v>
      </c>
      <c r="AB59" s="1">
        <v>591924000</v>
      </c>
      <c r="AC59" s="1">
        <v>481700000</v>
      </c>
      <c r="AD59" s="1">
        <v>808762000</v>
      </c>
      <c r="AE59" s="1">
        <v>431425000</v>
      </c>
      <c r="AF59" s="1">
        <v>552010000</v>
      </c>
    </row>
    <row r="60" spans="1:32" ht="19" x14ac:dyDescent="0.25">
      <c r="A60" s="6" t="s">
        <v>52</v>
      </c>
      <c r="B60" s="10" t="s">
        <v>91</v>
      </c>
      <c r="C60" s="10">
        <v>181100000</v>
      </c>
      <c r="D60" s="10">
        <v>194200000</v>
      </c>
      <c r="E60" s="10">
        <v>147948000</v>
      </c>
      <c r="F60" s="10">
        <v>112560000</v>
      </c>
      <c r="G60" s="10">
        <v>107936000</v>
      </c>
      <c r="H60" s="10">
        <v>131353000</v>
      </c>
      <c r="I60" s="10">
        <v>142116000</v>
      </c>
      <c r="J60" s="10">
        <v>303837000</v>
      </c>
      <c r="K60" s="10">
        <v>165007000</v>
      </c>
      <c r="L60" s="10">
        <v>210071000</v>
      </c>
      <c r="M60" s="10">
        <v>373746000</v>
      </c>
      <c r="N60" s="10">
        <v>421917000</v>
      </c>
      <c r="O60" s="10">
        <v>482949000</v>
      </c>
      <c r="P60" s="10">
        <v>402917000</v>
      </c>
      <c r="Q60" s="10">
        <v>438367000</v>
      </c>
      <c r="R60" s="10">
        <v>353264000</v>
      </c>
      <c r="S60" s="10">
        <v>364177000</v>
      </c>
      <c r="T60" s="10">
        <v>401178000</v>
      </c>
      <c r="U60" s="10">
        <v>385009000</v>
      </c>
      <c r="V60" s="10">
        <v>436363000</v>
      </c>
      <c r="W60" s="10">
        <v>1139886000</v>
      </c>
      <c r="X60" s="10">
        <v>1616685000</v>
      </c>
      <c r="Y60" s="10">
        <v>1140103000</v>
      </c>
      <c r="Z60" s="10">
        <v>1200925000</v>
      </c>
      <c r="AA60" s="10">
        <v>1183173000</v>
      </c>
      <c r="AB60" s="10">
        <v>1408996000</v>
      </c>
      <c r="AC60" s="10">
        <v>1801849000</v>
      </c>
      <c r="AD60" s="10">
        <v>1874335000</v>
      </c>
      <c r="AE60" s="10">
        <v>2487951000</v>
      </c>
      <c r="AF60" s="10">
        <v>2741015000</v>
      </c>
    </row>
    <row r="61" spans="1:32" ht="19" x14ac:dyDescent="0.25">
      <c r="A61" s="5" t="s">
        <v>53</v>
      </c>
      <c r="B61" s="1" t="s">
        <v>91</v>
      </c>
      <c r="C61" s="1">
        <v>237800000</v>
      </c>
      <c r="D61" s="1">
        <v>200100000</v>
      </c>
      <c r="E61" s="1">
        <v>24406000</v>
      </c>
      <c r="F61" s="1">
        <v>91414000</v>
      </c>
      <c r="G61" s="1">
        <v>192530000</v>
      </c>
      <c r="H61" s="1">
        <v>158981000</v>
      </c>
      <c r="I61" s="1">
        <v>97681000</v>
      </c>
      <c r="J61" s="1">
        <v>12353000</v>
      </c>
      <c r="K61" s="1">
        <v>180137000</v>
      </c>
      <c r="L61" s="1">
        <v>228389000</v>
      </c>
      <c r="M61" s="1">
        <v>899584000</v>
      </c>
      <c r="N61" s="1">
        <v>775889000</v>
      </c>
      <c r="O61" s="1">
        <v>681859000</v>
      </c>
      <c r="P61" s="1">
        <v>707311000</v>
      </c>
      <c r="Q61" s="1">
        <v>906062000</v>
      </c>
      <c r="R61" s="1">
        <v>776403000</v>
      </c>
      <c r="S61" s="1">
        <v>851927000</v>
      </c>
      <c r="T61" s="1">
        <v>749257000</v>
      </c>
      <c r="U61" s="1">
        <v>686588000</v>
      </c>
      <c r="V61" s="1">
        <v>1054310000</v>
      </c>
      <c r="W61" s="1">
        <v>2223035000</v>
      </c>
      <c r="X61" s="1">
        <v>3174674000</v>
      </c>
      <c r="Y61" s="1">
        <v>2121718000</v>
      </c>
      <c r="Z61" s="1">
        <v>1415360000</v>
      </c>
      <c r="AA61" s="1">
        <v>1397916000</v>
      </c>
      <c r="AB61" s="1">
        <v>2977607000</v>
      </c>
      <c r="AC61" s="1">
        <v>2884146000</v>
      </c>
      <c r="AD61" s="1">
        <v>2131316000</v>
      </c>
      <c r="AE61" s="1">
        <v>3118753000</v>
      </c>
      <c r="AF61" s="1">
        <v>3314241000</v>
      </c>
    </row>
    <row r="62" spans="1:3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3362000</v>
      </c>
      <c r="V62" s="1">
        <v>2444000</v>
      </c>
      <c r="W62" s="1">
        <v>2010000</v>
      </c>
      <c r="X62" s="1" t="s">
        <v>91</v>
      </c>
      <c r="Y62" s="1" t="s">
        <v>91</v>
      </c>
      <c r="Z62" s="1" t="s">
        <v>91</v>
      </c>
      <c r="AA62" s="1" t="s">
        <v>91</v>
      </c>
      <c r="AB62" s="1" t="s">
        <v>91</v>
      </c>
      <c r="AC62" s="1" t="s">
        <v>91</v>
      </c>
      <c r="AD62" s="1" t="s">
        <v>91</v>
      </c>
      <c r="AE62" s="1" t="s">
        <v>91</v>
      </c>
      <c r="AF62" s="1" t="s">
        <v>91</v>
      </c>
    </row>
    <row r="63" spans="1:32" ht="19" x14ac:dyDescent="0.25">
      <c r="A63" s="5" t="s">
        <v>54</v>
      </c>
      <c r="B63" s="1" t="s">
        <v>91</v>
      </c>
      <c r="C63" s="1">
        <v>123900000</v>
      </c>
      <c r="D63" s="1">
        <v>133100000</v>
      </c>
      <c r="E63" s="1">
        <v>104543000</v>
      </c>
      <c r="F63" s="1">
        <v>97167000</v>
      </c>
      <c r="G63" s="1">
        <v>110000000</v>
      </c>
      <c r="H63" s="1">
        <v>92011000</v>
      </c>
      <c r="I63" s="1">
        <v>99603000</v>
      </c>
      <c r="J63" s="1">
        <v>99714000</v>
      </c>
      <c r="K63" s="1">
        <v>128849000</v>
      </c>
      <c r="L63" s="1">
        <v>143665000</v>
      </c>
      <c r="M63" s="1">
        <v>248751000</v>
      </c>
      <c r="N63" s="1">
        <v>193950000</v>
      </c>
      <c r="O63" s="1">
        <v>100868000</v>
      </c>
      <c r="P63" s="1">
        <v>107089000</v>
      </c>
      <c r="Q63" s="1">
        <v>74838000</v>
      </c>
      <c r="R63" s="1">
        <v>81441000</v>
      </c>
      <c r="S63" s="1">
        <v>109570000</v>
      </c>
      <c r="T63" s="1">
        <v>77903000</v>
      </c>
      <c r="U63" s="1">
        <v>63368000</v>
      </c>
      <c r="V63" s="1">
        <v>129188000</v>
      </c>
      <c r="W63" s="1">
        <v>56884000</v>
      </c>
      <c r="X63" s="1">
        <v>736317000</v>
      </c>
      <c r="Y63" s="1">
        <v>412739000</v>
      </c>
      <c r="Z63" s="1">
        <v>370389000</v>
      </c>
      <c r="AA63" s="1">
        <v>382982000</v>
      </c>
      <c r="AB63" s="1">
        <v>397858000</v>
      </c>
      <c r="AC63" s="1">
        <v>394852000</v>
      </c>
      <c r="AD63" s="1">
        <v>353279000</v>
      </c>
      <c r="AE63" s="1">
        <v>429012000</v>
      </c>
      <c r="AF63" s="1">
        <v>480770000</v>
      </c>
    </row>
    <row r="64" spans="1:32" ht="19" x14ac:dyDescent="0.25">
      <c r="A64" s="5" t="s">
        <v>55</v>
      </c>
      <c r="B64" s="1" t="s">
        <v>91</v>
      </c>
      <c r="C64" s="1">
        <v>51400000</v>
      </c>
      <c r="D64" s="1">
        <v>54500000</v>
      </c>
      <c r="E64" s="1">
        <v>64166000</v>
      </c>
      <c r="F64" s="1">
        <v>69704000</v>
      </c>
      <c r="G64" s="1">
        <v>75664000</v>
      </c>
      <c r="H64" s="1">
        <v>81185000</v>
      </c>
      <c r="I64" s="1">
        <v>83496000</v>
      </c>
      <c r="J64" s="1">
        <v>120269000</v>
      </c>
      <c r="K64" s="1">
        <v>149223000</v>
      </c>
      <c r="L64" s="1">
        <v>168945000</v>
      </c>
      <c r="M64" s="1">
        <v>209289000</v>
      </c>
      <c r="N64" s="1">
        <v>225212000</v>
      </c>
      <c r="O64" s="1">
        <v>236594000</v>
      </c>
      <c r="P64" s="1">
        <v>280467000</v>
      </c>
      <c r="Q64" s="1">
        <v>387679000</v>
      </c>
      <c r="R64" s="1">
        <v>307131000</v>
      </c>
      <c r="S64" s="1">
        <v>266661000</v>
      </c>
      <c r="T64" s="1">
        <v>296659000</v>
      </c>
      <c r="U64" s="1">
        <v>366956000</v>
      </c>
      <c r="V64" s="1">
        <v>219716000</v>
      </c>
      <c r="W64" s="1">
        <v>312653000</v>
      </c>
      <c r="X64" s="1">
        <v>686025000</v>
      </c>
      <c r="Y64" s="1">
        <v>544043000</v>
      </c>
      <c r="Z64" s="1">
        <v>946402000</v>
      </c>
      <c r="AA64" s="1">
        <v>858495000</v>
      </c>
      <c r="AB64" s="1">
        <v>982822000</v>
      </c>
      <c r="AC64" s="1">
        <v>901505000</v>
      </c>
      <c r="AD64" s="1">
        <v>809581000</v>
      </c>
      <c r="AE64" s="1">
        <v>828159000</v>
      </c>
      <c r="AF64" s="1">
        <v>729649000</v>
      </c>
    </row>
    <row r="65" spans="1:32" ht="19" x14ac:dyDescent="0.25">
      <c r="A65" s="5" t="s">
        <v>56</v>
      </c>
      <c r="B65" s="1" t="s">
        <v>91</v>
      </c>
      <c r="C65" s="1">
        <v>413100000</v>
      </c>
      <c r="D65" s="1">
        <v>387700000</v>
      </c>
      <c r="E65" s="1">
        <v>193115000</v>
      </c>
      <c r="F65" s="1">
        <v>258285000</v>
      </c>
      <c r="G65" s="1">
        <v>378194000</v>
      </c>
      <c r="H65" s="1">
        <v>332177000</v>
      </c>
      <c r="I65" s="1">
        <v>280780000</v>
      </c>
      <c r="J65" s="1">
        <v>232336000</v>
      </c>
      <c r="K65" s="1">
        <v>458209000</v>
      </c>
      <c r="L65" s="1">
        <v>540999000</v>
      </c>
      <c r="M65" s="1">
        <v>1357624000</v>
      </c>
      <c r="N65" s="1">
        <v>1195051000</v>
      </c>
      <c r="O65" s="1">
        <v>1019321000</v>
      </c>
      <c r="P65" s="1">
        <v>1094867000</v>
      </c>
      <c r="Q65" s="1">
        <v>1368579000</v>
      </c>
      <c r="R65" s="1">
        <v>1164975000</v>
      </c>
      <c r="S65" s="1">
        <v>1228158000</v>
      </c>
      <c r="T65" s="1">
        <v>1123819000</v>
      </c>
      <c r="U65" s="1">
        <v>1120274000</v>
      </c>
      <c r="V65" s="1">
        <v>1405658000</v>
      </c>
      <c r="W65" s="1">
        <v>2594582000</v>
      </c>
      <c r="X65" s="1">
        <v>4597016000</v>
      </c>
      <c r="Y65" s="1">
        <v>3078500000</v>
      </c>
      <c r="Z65" s="1">
        <v>2732151000</v>
      </c>
      <c r="AA65" s="1">
        <v>2639393000</v>
      </c>
      <c r="AB65" s="1">
        <v>4358287000</v>
      </c>
      <c r="AC65" s="1">
        <v>4180503000</v>
      </c>
      <c r="AD65" s="1">
        <v>3294176000</v>
      </c>
      <c r="AE65" s="1">
        <v>4375924000</v>
      </c>
      <c r="AF65" s="1">
        <v>4524660000</v>
      </c>
    </row>
    <row r="66" spans="1:32"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row>
    <row r="67" spans="1:32" ht="19" x14ac:dyDescent="0.25">
      <c r="A67" s="6" t="s">
        <v>58</v>
      </c>
      <c r="B67" s="10" t="s">
        <v>91</v>
      </c>
      <c r="C67" s="10">
        <v>594200000</v>
      </c>
      <c r="D67" s="10">
        <v>581900000</v>
      </c>
      <c r="E67" s="10">
        <v>341063000</v>
      </c>
      <c r="F67" s="10">
        <v>370845000</v>
      </c>
      <c r="G67" s="10">
        <v>486130000</v>
      </c>
      <c r="H67" s="10">
        <v>463530000</v>
      </c>
      <c r="I67" s="10">
        <v>422896000</v>
      </c>
      <c r="J67" s="10">
        <v>536173000</v>
      </c>
      <c r="K67" s="10">
        <v>623216000</v>
      </c>
      <c r="L67" s="10">
        <v>751070000</v>
      </c>
      <c r="M67" s="10">
        <v>1731370000</v>
      </c>
      <c r="N67" s="10">
        <v>1616968000</v>
      </c>
      <c r="O67" s="10">
        <v>1502270000</v>
      </c>
      <c r="P67" s="10">
        <v>1497784000</v>
      </c>
      <c r="Q67" s="10">
        <v>1806946000</v>
      </c>
      <c r="R67" s="10">
        <v>1518239000</v>
      </c>
      <c r="S67" s="10">
        <v>1592335000</v>
      </c>
      <c r="T67" s="10">
        <v>1524997000</v>
      </c>
      <c r="U67" s="10">
        <v>1505283000</v>
      </c>
      <c r="V67" s="10">
        <v>1842021000</v>
      </c>
      <c r="W67" s="10">
        <v>3734468000</v>
      </c>
      <c r="X67" s="10">
        <v>6213701000</v>
      </c>
      <c r="Y67" s="10">
        <v>4218603000</v>
      </c>
      <c r="Z67" s="10">
        <v>3933076000</v>
      </c>
      <c r="AA67" s="10">
        <v>3822566000</v>
      </c>
      <c r="AB67" s="10">
        <v>5767283000</v>
      </c>
      <c r="AC67" s="10">
        <v>5982352000</v>
      </c>
      <c r="AD67" s="10">
        <v>5168511000</v>
      </c>
      <c r="AE67" s="10">
        <v>6863875000</v>
      </c>
      <c r="AF67" s="10">
        <v>7265675000</v>
      </c>
    </row>
    <row r="68" spans="1:32" ht="19" x14ac:dyDescent="0.25">
      <c r="A68" s="5" t="s">
        <v>59</v>
      </c>
      <c r="B68" s="1" t="s">
        <v>91</v>
      </c>
      <c r="C68" s="1" t="s">
        <v>91</v>
      </c>
      <c r="D68" s="1" t="s">
        <v>91</v>
      </c>
      <c r="E68" s="1">
        <v>550000</v>
      </c>
      <c r="F68" s="1">
        <v>539000</v>
      </c>
      <c r="G68" s="1">
        <v>470000</v>
      </c>
      <c r="H68" s="1">
        <v>462000</v>
      </c>
      <c r="I68" s="1">
        <v>458000</v>
      </c>
      <c r="J68" s="1">
        <v>455000</v>
      </c>
      <c r="K68" s="1">
        <v>417000</v>
      </c>
      <c r="L68" s="1">
        <v>412000</v>
      </c>
      <c r="M68" s="1">
        <v>419000</v>
      </c>
      <c r="N68" s="1">
        <v>467000</v>
      </c>
      <c r="O68" s="1">
        <v>949000</v>
      </c>
      <c r="P68" s="1">
        <v>947000</v>
      </c>
      <c r="Q68" s="1">
        <v>910000</v>
      </c>
      <c r="R68" s="1">
        <v>915000</v>
      </c>
      <c r="S68" s="1">
        <v>916000</v>
      </c>
      <c r="T68" s="1">
        <v>888000</v>
      </c>
      <c r="U68" s="1">
        <v>889000</v>
      </c>
      <c r="V68" s="1">
        <v>801000</v>
      </c>
      <c r="W68" s="1">
        <v>780000</v>
      </c>
      <c r="X68" s="1">
        <v>1122000</v>
      </c>
      <c r="Y68" s="1">
        <v>1125000</v>
      </c>
      <c r="Z68" s="1">
        <v>1105000</v>
      </c>
      <c r="AA68" s="1">
        <v>1056000</v>
      </c>
      <c r="AB68" s="1">
        <v>1061000</v>
      </c>
      <c r="AC68" s="1">
        <v>1069000</v>
      </c>
      <c r="AD68" s="1">
        <v>1170000</v>
      </c>
      <c r="AE68" s="1">
        <v>1171000</v>
      </c>
      <c r="AF68" s="1">
        <v>1172000</v>
      </c>
    </row>
    <row r="69" spans="1:32" ht="19" x14ac:dyDescent="0.25">
      <c r="A69" s="5" t="s">
        <v>60</v>
      </c>
      <c r="B69" s="1" t="s">
        <v>91</v>
      </c>
      <c r="C69" s="1">
        <v>31100000</v>
      </c>
      <c r="D69" s="1">
        <v>95500000</v>
      </c>
      <c r="E69" s="1">
        <v>237081000</v>
      </c>
      <c r="F69" s="1">
        <v>299401000</v>
      </c>
      <c r="G69" s="1">
        <v>365113000</v>
      </c>
      <c r="H69" s="1">
        <v>435211000</v>
      </c>
      <c r="I69" s="1">
        <v>515914000</v>
      </c>
      <c r="J69" s="1">
        <v>560275000</v>
      </c>
      <c r="K69" s="1">
        <v>571551000</v>
      </c>
      <c r="L69" s="1">
        <v>611430000</v>
      </c>
      <c r="M69" s="1">
        <v>641914000</v>
      </c>
      <c r="N69" s="1">
        <v>727874000</v>
      </c>
      <c r="O69" s="1">
        <v>838162000</v>
      </c>
      <c r="P69" s="1">
        <v>1023022000</v>
      </c>
      <c r="Q69" s="1">
        <v>1165503000</v>
      </c>
      <c r="R69" s="1">
        <v>1287983000</v>
      </c>
      <c r="S69" s="1">
        <v>1560519000</v>
      </c>
      <c r="T69" s="1">
        <v>1798117000</v>
      </c>
      <c r="U69" s="1">
        <v>1744684000</v>
      </c>
      <c r="V69" s="1">
        <v>1500358000</v>
      </c>
      <c r="W69" s="1">
        <v>1410651000</v>
      </c>
      <c r="X69" s="1">
        <v>1615407000</v>
      </c>
      <c r="Y69" s="1">
        <v>2121931000</v>
      </c>
      <c r="Z69" s="1">
        <v>2035163000</v>
      </c>
      <c r="AA69" s="1">
        <v>2566050000</v>
      </c>
      <c r="AB69" s="1">
        <v>2943478000</v>
      </c>
      <c r="AC69" s="1">
        <v>3155252000</v>
      </c>
      <c r="AD69" s="1">
        <v>3096539000</v>
      </c>
      <c r="AE69" s="1">
        <v>4515115000</v>
      </c>
      <c r="AF69" s="1">
        <v>5601277000</v>
      </c>
    </row>
    <row r="70" spans="1:32" ht="19" x14ac:dyDescent="0.25">
      <c r="A70" s="5" t="s">
        <v>61</v>
      </c>
      <c r="B70" s="1" t="s">
        <v>91</v>
      </c>
      <c r="C70" s="1">
        <v>-761300000</v>
      </c>
      <c r="D70" s="1">
        <v>-808000000</v>
      </c>
      <c r="E70" s="1">
        <v>-653108000</v>
      </c>
      <c r="F70" s="1">
        <v>-691612000</v>
      </c>
      <c r="G70" s="1">
        <v>-744672000</v>
      </c>
      <c r="H70" s="1">
        <v>-792122000</v>
      </c>
      <c r="I70" s="1">
        <v>-836460000</v>
      </c>
      <c r="J70" s="1">
        <v>-895531000</v>
      </c>
      <c r="K70" s="1">
        <v>-4514000</v>
      </c>
      <c r="L70" s="1">
        <v>23643000</v>
      </c>
      <c r="M70" s="1">
        <v>46203000</v>
      </c>
      <c r="N70" s="1">
        <v>12047000</v>
      </c>
      <c r="O70" s="1">
        <v>-10058000</v>
      </c>
      <c r="P70" s="1">
        <v>99885000</v>
      </c>
      <c r="Q70" s="1">
        <v>-100642000</v>
      </c>
      <c r="R70" s="1">
        <v>-91860000</v>
      </c>
      <c r="S70" s="1">
        <v>-164196000</v>
      </c>
      <c r="T70" s="1">
        <v>-222922000</v>
      </c>
      <c r="U70" s="1">
        <v>85264000</v>
      </c>
      <c r="V70" s="1">
        <v>116245000</v>
      </c>
      <c r="W70" s="1">
        <v>-62413000</v>
      </c>
      <c r="X70" s="1">
        <v>-421288000</v>
      </c>
      <c r="Y70" s="1">
        <v>-412412000</v>
      </c>
      <c r="Z70" s="1">
        <v>-225668000</v>
      </c>
      <c r="AA70" s="1">
        <v>-350682000</v>
      </c>
      <c r="AB70" s="1">
        <v>-395735000</v>
      </c>
      <c r="AC70" s="1">
        <v>-326132000</v>
      </c>
      <c r="AD70" s="1">
        <v>-392450000</v>
      </c>
      <c r="AE70" s="1">
        <v>-717309000</v>
      </c>
      <c r="AF70" s="1">
        <v>-560662000</v>
      </c>
    </row>
    <row r="71" spans="1:32" ht="19" x14ac:dyDescent="0.25">
      <c r="A71" s="5" t="s">
        <v>62</v>
      </c>
      <c r="B71" s="1" t="s">
        <v>91</v>
      </c>
      <c r="C71" s="1">
        <v>1275200000</v>
      </c>
      <c r="D71" s="1">
        <v>1335100000</v>
      </c>
      <c r="E71" s="1">
        <v>920675000</v>
      </c>
      <c r="F71" s="1">
        <v>909008000</v>
      </c>
      <c r="G71" s="1">
        <v>830756000</v>
      </c>
      <c r="H71" s="1">
        <v>847013000</v>
      </c>
      <c r="I71" s="1">
        <v>878995000</v>
      </c>
      <c r="J71" s="1">
        <v>928103000</v>
      </c>
      <c r="K71" s="1">
        <v>2286000</v>
      </c>
      <c r="L71" s="1">
        <v>736000</v>
      </c>
      <c r="M71" s="1">
        <v>22839000</v>
      </c>
      <c r="N71" s="1">
        <v>189887000</v>
      </c>
      <c r="O71" s="1">
        <v>199045000</v>
      </c>
      <c r="P71" s="1">
        <v>154451000</v>
      </c>
      <c r="Q71" s="1" t="s">
        <v>91</v>
      </c>
      <c r="R71" s="1">
        <v>8658000</v>
      </c>
      <c r="S71" s="1">
        <v>18835000</v>
      </c>
      <c r="T71" s="1">
        <v>15194000</v>
      </c>
      <c r="U71" s="1">
        <v>2761000</v>
      </c>
      <c r="V71" s="1">
        <v>9957000</v>
      </c>
      <c r="W71" s="1">
        <v>10447000</v>
      </c>
      <c r="X71" s="1">
        <v>2059151000</v>
      </c>
      <c r="Y71" s="1">
        <v>2084418000</v>
      </c>
      <c r="Z71" s="1">
        <v>1863949000</v>
      </c>
      <c r="AA71" s="1">
        <v>1368897000</v>
      </c>
      <c r="AB71" s="1">
        <v>1383446000</v>
      </c>
      <c r="AC71" s="1">
        <v>1438038000</v>
      </c>
      <c r="AD71" s="1">
        <v>2920007000</v>
      </c>
      <c r="AE71" s="1">
        <v>2933659000</v>
      </c>
      <c r="AF71" s="1" t="s">
        <v>91</v>
      </c>
    </row>
    <row r="72" spans="1:32" ht="19" x14ac:dyDescent="0.25">
      <c r="A72" s="6" t="s">
        <v>63</v>
      </c>
      <c r="B72" s="10" t="s">
        <v>91</v>
      </c>
      <c r="C72" s="10">
        <v>545000000</v>
      </c>
      <c r="D72" s="10">
        <v>622600000</v>
      </c>
      <c r="E72" s="10">
        <v>505198000</v>
      </c>
      <c r="F72" s="10">
        <v>517336000</v>
      </c>
      <c r="G72" s="10">
        <v>451667000</v>
      </c>
      <c r="H72" s="10">
        <v>490564000</v>
      </c>
      <c r="I72" s="10">
        <v>558907000</v>
      </c>
      <c r="J72" s="10">
        <v>593302000</v>
      </c>
      <c r="K72" s="10">
        <v>569740000</v>
      </c>
      <c r="L72" s="10">
        <v>636221000</v>
      </c>
      <c r="M72" s="10">
        <v>711375000</v>
      </c>
      <c r="N72" s="10">
        <v>930275000</v>
      </c>
      <c r="O72" s="10">
        <v>1028098000</v>
      </c>
      <c r="P72" s="10">
        <v>1278305000</v>
      </c>
      <c r="Q72" s="10">
        <v>1065771000</v>
      </c>
      <c r="R72" s="10">
        <v>1205696000</v>
      </c>
      <c r="S72" s="10">
        <v>1416074000</v>
      </c>
      <c r="T72" s="10">
        <v>1591277000</v>
      </c>
      <c r="U72" s="10">
        <v>1833598000</v>
      </c>
      <c r="V72" s="10">
        <v>1627361000</v>
      </c>
      <c r="W72" s="10">
        <v>1359465000</v>
      </c>
      <c r="X72" s="10">
        <v>3254392000</v>
      </c>
      <c r="Y72" s="10">
        <v>3795062000</v>
      </c>
      <c r="Z72" s="10">
        <v>3674549000</v>
      </c>
      <c r="AA72" s="10">
        <v>3585321000</v>
      </c>
      <c r="AB72" s="10">
        <v>3932250000</v>
      </c>
      <c r="AC72" s="10">
        <v>4268227000</v>
      </c>
      <c r="AD72" s="10">
        <v>5625266000</v>
      </c>
      <c r="AE72" s="10">
        <v>6732636000</v>
      </c>
      <c r="AF72" s="10">
        <v>7982627000</v>
      </c>
    </row>
    <row r="73" spans="1:32" ht="20" thickBot="1" x14ac:dyDescent="0.3">
      <c r="A73" s="7" t="s">
        <v>64</v>
      </c>
      <c r="B73" s="11" t="s">
        <v>91</v>
      </c>
      <c r="C73" s="11">
        <v>1139200000</v>
      </c>
      <c r="D73" s="11">
        <v>1204500000</v>
      </c>
      <c r="E73" s="11">
        <v>846261000</v>
      </c>
      <c r="F73" s="11">
        <v>888181000</v>
      </c>
      <c r="G73" s="11">
        <v>937797000</v>
      </c>
      <c r="H73" s="11">
        <v>954094000</v>
      </c>
      <c r="I73" s="11">
        <v>981803000</v>
      </c>
      <c r="J73" s="11">
        <v>1129475000</v>
      </c>
      <c r="K73" s="11">
        <v>1192956000</v>
      </c>
      <c r="L73" s="11">
        <v>1387291000</v>
      </c>
      <c r="M73" s="11">
        <v>2442745000</v>
      </c>
      <c r="N73" s="11">
        <v>2547243000</v>
      </c>
      <c r="O73" s="11">
        <v>2530368000</v>
      </c>
      <c r="P73" s="11">
        <v>2776089000</v>
      </c>
      <c r="Q73" s="11">
        <v>2872717000</v>
      </c>
      <c r="R73" s="11">
        <v>2723935000</v>
      </c>
      <c r="S73" s="11">
        <v>3008409000</v>
      </c>
      <c r="T73" s="11">
        <v>3116274000</v>
      </c>
      <c r="U73" s="11">
        <v>3338881000</v>
      </c>
      <c r="V73" s="11">
        <v>3469382000</v>
      </c>
      <c r="W73" s="11">
        <v>5093933000</v>
      </c>
      <c r="X73" s="11">
        <v>9468093000</v>
      </c>
      <c r="Y73" s="11">
        <v>8013665000</v>
      </c>
      <c r="Z73" s="11">
        <v>7607625000</v>
      </c>
      <c r="AA73" s="11">
        <v>7407887000</v>
      </c>
      <c r="AB73" s="11">
        <v>9699533000</v>
      </c>
      <c r="AC73" s="11">
        <v>10250579000</v>
      </c>
      <c r="AD73" s="11">
        <v>10793777000</v>
      </c>
      <c r="AE73" s="11">
        <v>13596511000</v>
      </c>
      <c r="AF73" s="11">
        <v>15248302000</v>
      </c>
    </row>
    <row r="74" spans="1:3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row>
    <row r="75" spans="1:3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row>
    <row r="76" spans="1:32" ht="19" x14ac:dyDescent="0.25">
      <c r="A76" s="5" t="s">
        <v>66</v>
      </c>
      <c r="B76" s="1" t="s">
        <v>91</v>
      </c>
      <c r="C76" s="1">
        <v>21800000</v>
      </c>
      <c r="D76" s="1">
        <v>51300000</v>
      </c>
      <c r="E76" s="1">
        <v>78200000</v>
      </c>
      <c r="F76" s="1">
        <v>156059000</v>
      </c>
      <c r="G76" s="1">
        <v>79982000</v>
      </c>
      <c r="H76" s="1">
        <v>84732000</v>
      </c>
      <c r="I76" s="1">
        <v>88829000</v>
      </c>
      <c r="J76" s="1">
        <v>101776000</v>
      </c>
      <c r="K76" s="1">
        <v>68167000</v>
      </c>
      <c r="L76" s="1">
        <v>74745000</v>
      </c>
      <c r="M76" s="1">
        <v>71945000</v>
      </c>
      <c r="N76" s="1">
        <v>54839000</v>
      </c>
      <c r="O76" s="1">
        <v>114867000</v>
      </c>
      <c r="P76" s="1">
        <v>142969000</v>
      </c>
      <c r="Q76" s="1">
        <v>229690000</v>
      </c>
      <c r="R76" s="1">
        <v>194202000</v>
      </c>
      <c r="S76" s="1">
        <v>189623000</v>
      </c>
      <c r="T76" s="1">
        <v>337359000</v>
      </c>
      <c r="U76" s="1">
        <v>464363000</v>
      </c>
      <c r="V76" s="1">
        <v>330127000</v>
      </c>
      <c r="W76" s="1">
        <v>439834000</v>
      </c>
      <c r="X76" s="1">
        <v>160906000</v>
      </c>
      <c r="Y76" s="1">
        <v>360064000</v>
      </c>
      <c r="Z76" s="1">
        <v>680769000</v>
      </c>
      <c r="AA76" s="1">
        <v>99468000</v>
      </c>
      <c r="AB76" s="1">
        <v>739139000</v>
      </c>
      <c r="AC76" s="1">
        <v>604357000</v>
      </c>
      <c r="AD76" s="1">
        <v>446615000</v>
      </c>
      <c r="AE76" s="1">
        <v>199942000</v>
      </c>
      <c r="AF76" s="1">
        <v>2815131000</v>
      </c>
    </row>
    <row r="77" spans="1:32" ht="19" x14ac:dyDescent="0.25">
      <c r="A77" s="5" t="s">
        <v>13</v>
      </c>
      <c r="B77" s="1" t="s">
        <v>91</v>
      </c>
      <c r="C77" s="1">
        <v>88500000</v>
      </c>
      <c r="D77" s="1">
        <v>93300000</v>
      </c>
      <c r="E77" s="1">
        <v>94100000</v>
      </c>
      <c r="F77" s="1">
        <v>71044000</v>
      </c>
      <c r="G77" s="1">
        <v>69044000</v>
      </c>
      <c r="H77" s="1">
        <v>75012000</v>
      </c>
      <c r="I77" s="1">
        <v>75750000</v>
      </c>
      <c r="J77" s="1">
        <v>73750000</v>
      </c>
      <c r="K77" s="1">
        <v>77610000</v>
      </c>
      <c r="L77" s="1">
        <v>80603000</v>
      </c>
      <c r="M77" s="1">
        <v>84014000</v>
      </c>
      <c r="N77" s="1">
        <v>97268000</v>
      </c>
      <c r="O77" s="1">
        <v>117435000</v>
      </c>
      <c r="P77" s="1">
        <v>112950000</v>
      </c>
      <c r="Q77" s="1">
        <v>106855000</v>
      </c>
      <c r="R77" s="1">
        <v>111685000</v>
      </c>
      <c r="S77" s="1">
        <v>100513000</v>
      </c>
      <c r="T77" s="1">
        <v>95578000</v>
      </c>
      <c r="U77" s="1">
        <v>96753000</v>
      </c>
      <c r="V77" s="1">
        <v>99020000</v>
      </c>
      <c r="W77" s="1">
        <v>107370000</v>
      </c>
      <c r="X77" s="1">
        <v>103572000</v>
      </c>
      <c r="Y77" s="1">
        <v>260076000</v>
      </c>
      <c r="Z77" s="1">
        <v>226169000</v>
      </c>
      <c r="AA77" s="1">
        <v>196928000</v>
      </c>
      <c r="AB77" s="1">
        <v>200698000</v>
      </c>
      <c r="AC77" s="1">
        <v>213484000</v>
      </c>
      <c r="AD77" s="1">
        <v>231984000</v>
      </c>
      <c r="AE77" s="1">
        <v>254000000</v>
      </c>
      <c r="AF77" s="1">
        <v>300841000</v>
      </c>
    </row>
    <row r="78" spans="1:32" ht="19" x14ac:dyDescent="0.25">
      <c r="A78" s="5" t="s">
        <v>67</v>
      </c>
      <c r="B78" s="1" t="s">
        <v>91</v>
      </c>
      <c r="C78" s="1">
        <v>2700000</v>
      </c>
      <c r="D78" s="1">
        <v>-5200000</v>
      </c>
      <c r="E78" s="1">
        <v>-2400000</v>
      </c>
      <c r="F78" s="1">
        <v>-21404000</v>
      </c>
      <c r="G78" s="1">
        <v>8070000</v>
      </c>
      <c r="H78" s="1">
        <v>7730000</v>
      </c>
      <c r="I78" s="1">
        <v>-2887000</v>
      </c>
      <c r="J78" s="1">
        <v>13405000</v>
      </c>
      <c r="K78" s="1">
        <v>3517000</v>
      </c>
      <c r="L78" s="1">
        <v>10888000</v>
      </c>
      <c r="M78" s="1">
        <v>4165000</v>
      </c>
      <c r="N78" s="1">
        <v>-8130000</v>
      </c>
      <c r="O78" s="1">
        <v>10185000</v>
      </c>
      <c r="P78" s="1">
        <v>-60856000</v>
      </c>
      <c r="Q78" s="1">
        <v>-9128000</v>
      </c>
      <c r="R78" s="1">
        <v>-12048000</v>
      </c>
      <c r="S78" s="1">
        <v>1720000</v>
      </c>
      <c r="T78" s="1" t="s">
        <v>91</v>
      </c>
      <c r="U78" s="1">
        <v>14682000</v>
      </c>
      <c r="V78" s="1">
        <v>-14587000</v>
      </c>
      <c r="W78" s="1">
        <v>64865000</v>
      </c>
      <c r="X78" s="1">
        <v>-64947000</v>
      </c>
      <c r="Y78" s="1">
        <v>-136298000</v>
      </c>
      <c r="Z78" s="1">
        <v>21121000</v>
      </c>
      <c r="AA78" s="1">
        <v>-41941000</v>
      </c>
      <c r="AB78" s="1">
        <v>49164000</v>
      </c>
      <c r="AC78" s="1">
        <v>14394000</v>
      </c>
      <c r="AD78" s="1">
        <v>-1976000</v>
      </c>
      <c r="AE78" s="1">
        <v>-38500000</v>
      </c>
      <c r="AF78" s="1">
        <v>93339000</v>
      </c>
    </row>
    <row r="79" spans="1:32"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18467000</v>
      </c>
      <c r="S79" s="1">
        <v>307000</v>
      </c>
      <c r="T79" s="1">
        <v>15694000</v>
      </c>
      <c r="U79" s="1">
        <v>27069000</v>
      </c>
      <c r="V79" s="1">
        <v>15211000</v>
      </c>
      <c r="W79" s="1">
        <v>10164000</v>
      </c>
      <c r="X79" s="1">
        <v>14267000</v>
      </c>
      <c r="Y79" s="1">
        <v>15188000</v>
      </c>
      <c r="Z79" s="1">
        <v>17031000</v>
      </c>
      <c r="AA79" s="1">
        <v>19404000</v>
      </c>
      <c r="AB79" s="1">
        <v>15228000</v>
      </c>
      <c r="AC79" s="1">
        <v>19680000</v>
      </c>
      <c r="AD79" s="1">
        <v>22837000</v>
      </c>
      <c r="AE79" s="1">
        <v>20120000</v>
      </c>
      <c r="AF79" s="1">
        <v>30474000</v>
      </c>
    </row>
    <row r="80" spans="1:32" ht="19" x14ac:dyDescent="0.25">
      <c r="A80" s="14" t="s">
        <v>103</v>
      </c>
      <c r="B80" s="15" t="e">
        <f t="shared" ref="B80:AN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f t="shared" si="8"/>
        <v>7.4852611248360937E-3</v>
      </c>
      <c r="S80" s="15">
        <f t="shared" si="8"/>
        <v>1.5308712402650052E-4</v>
      </c>
      <c r="T80" s="15">
        <f t="shared" si="8"/>
        <v>6.6422207211553922E-3</v>
      </c>
      <c r="U80" s="15">
        <f t="shared" si="8"/>
        <v>9.434978328723722E-3</v>
      </c>
      <c r="V80" s="15">
        <f t="shared" si="8"/>
        <v>5.5405001784790669E-3</v>
      </c>
      <c r="W80" s="15">
        <f t="shared" si="8"/>
        <v>3.8847033499260055E-3</v>
      </c>
      <c r="X80" s="15">
        <f t="shared" si="8"/>
        <v>5.833866274552779E-3</v>
      </c>
      <c r="Y80" s="15">
        <f t="shared" si="8"/>
        <v>4.1595745117881545E-3</v>
      </c>
      <c r="Z80" s="15">
        <f t="shared" si="8"/>
        <v>6.3614899579897376E-3</v>
      </c>
      <c r="AA80" s="15">
        <f t="shared" si="8"/>
        <v>6.3164555973093542E-3</v>
      </c>
      <c r="AB80" s="15">
        <f t="shared" si="8"/>
        <v>4.5120668454347469E-3</v>
      </c>
      <c r="AC80" s="15">
        <f t="shared" si="8"/>
        <v>5.4827692553714004E-3</v>
      </c>
      <c r="AD80" s="15">
        <f t="shared" si="8"/>
        <v>7.2987101893982852E-3</v>
      </c>
      <c r="AE80" s="15">
        <f t="shared" si="8"/>
        <v>6.0457511920977347E-3</v>
      </c>
      <c r="AF80" s="15">
        <f t="shared" si="8"/>
        <v>4.1630556068602302E-3</v>
      </c>
    </row>
    <row r="81" spans="1:40" ht="19" x14ac:dyDescent="0.25">
      <c r="A81" s="5" t="s">
        <v>69</v>
      </c>
      <c r="B81" s="1" t="s">
        <v>91</v>
      </c>
      <c r="C81" s="1">
        <v>-18600000</v>
      </c>
      <c r="D81" s="1">
        <v>-29400000</v>
      </c>
      <c r="E81" s="1">
        <v>-28100000</v>
      </c>
      <c r="F81" s="1">
        <v>-11659000</v>
      </c>
      <c r="G81" s="1">
        <v>-56759000</v>
      </c>
      <c r="H81" s="1">
        <v>-23638000</v>
      </c>
      <c r="I81" s="1">
        <v>25239000</v>
      </c>
      <c r="J81" s="1">
        <v>-5438000</v>
      </c>
      <c r="K81" s="1">
        <v>11329000</v>
      </c>
      <c r="L81" s="1">
        <v>5422000</v>
      </c>
      <c r="M81" s="1">
        <v>-1946000</v>
      </c>
      <c r="N81" s="1">
        <v>20618000</v>
      </c>
      <c r="O81" s="1">
        <v>-70781000</v>
      </c>
      <c r="P81" s="1">
        <v>57425000</v>
      </c>
      <c r="Q81" s="1">
        <v>-78963000</v>
      </c>
      <c r="R81" s="1">
        <v>-8419000</v>
      </c>
      <c r="S81" s="1">
        <v>104131000</v>
      </c>
      <c r="T81" s="1">
        <v>-85788000</v>
      </c>
      <c r="U81" s="1">
        <v>-49614000</v>
      </c>
      <c r="V81" s="1">
        <v>-47710000</v>
      </c>
      <c r="W81" s="1">
        <v>-31003000</v>
      </c>
      <c r="X81" s="1">
        <v>57160000</v>
      </c>
      <c r="Y81" s="1">
        <v>-41534000</v>
      </c>
      <c r="Z81" s="1">
        <v>239195000</v>
      </c>
      <c r="AA81" s="1">
        <v>-392263000</v>
      </c>
      <c r="AB81" s="1">
        <v>-151965000</v>
      </c>
      <c r="AC81" s="1">
        <v>-114339000</v>
      </c>
      <c r="AD81" s="1">
        <v>-86532000</v>
      </c>
      <c r="AE81" s="1">
        <v>111722000</v>
      </c>
      <c r="AF81" s="1">
        <v>-1414702000</v>
      </c>
    </row>
    <row r="82" spans="1:40"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90481000</v>
      </c>
      <c r="S82" s="1">
        <v>1269000</v>
      </c>
      <c r="T82" s="1">
        <v>-57414000</v>
      </c>
      <c r="U82" s="1">
        <v>-16435000</v>
      </c>
      <c r="V82" s="1">
        <v>-25992000</v>
      </c>
      <c r="W82" s="1">
        <v>-65906000</v>
      </c>
      <c r="X82" s="1">
        <v>36221000</v>
      </c>
      <c r="Y82" s="1">
        <v>-8788000</v>
      </c>
      <c r="Z82" s="1">
        <v>-42816000</v>
      </c>
      <c r="AA82" s="1">
        <v>-74545000</v>
      </c>
      <c r="AB82" s="1">
        <v>-97448000</v>
      </c>
      <c r="AC82" s="1">
        <v>-18220000</v>
      </c>
      <c r="AD82" s="1">
        <v>100118000</v>
      </c>
      <c r="AE82" s="1">
        <v>-49295000</v>
      </c>
      <c r="AF82" s="1">
        <v>-786121000</v>
      </c>
    </row>
    <row r="83" spans="1:40" ht="21" x14ac:dyDescent="0.25">
      <c r="A83" s="5" t="s">
        <v>34</v>
      </c>
      <c r="B83" s="1" t="s">
        <v>91</v>
      </c>
      <c r="C83" s="1">
        <v>-14600000</v>
      </c>
      <c r="D83" s="1">
        <v>-13500000</v>
      </c>
      <c r="E83" s="1">
        <v>-27800000</v>
      </c>
      <c r="F83" s="1">
        <v>-3234000</v>
      </c>
      <c r="G83" s="1">
        <v>-11378000</v>
      </c>
      <c r="H83" s="1">
        <v>-31557000</v>
      </c>
      <c r="I83" s="1">
        <v>12548000</v>
      </c>
      <c r="J83" s="1">
        <v>3423000</v>
      </c>
      <c r="K83" s="1">
        <v>2094000</v>
      </c>
      <c r="L83" s="1">
        <v>6268000</v>
      </c>
      <c r="M83" s="1">
        <v>-16309000</v>
      </c>
      <c r="N83" s="1">
        <v>-18077000</v>
      </c>
      <c r="O83" s="1">
        <v>-73022000</v>
      </c>
      <c r="P83" s="1">
        <v>38626000</v>
      </c>
      <c r="Q83" s="1">
        <v>-70636000</v>
      </c>
      <c r="R83" s="1">
        <v>-87929000</v>
      </c>
      <c r="S83" s="1">
        <v>180132000</v>
      </c>
      <c r="T83" s="1">
        <v>-58582000</v>
      </c>
      <c r="U83" s="1">
        <v>-41749000</v>
      </c>
      <c r="V83" s="1">
        <v>7364000</v>
      </c>
      <c r="W83" s="1">
        <v>-1810000</v>
      </c>
      <c r="X83" s="1">
        <v>-6486000</v>
      </c>
      <c r="Y83" s="1">
        <v>27649000</v>
      </c>
      <c r="Z83" s="1">
        <v>25974000</v>
      </c>
      <c r="AA83" s="1">
        <v>-101545000</v>
      </c>
      <c r="AB83" s="1">
        <v>-124067000</v>
      </c>
      <c r="AC83" s="1">
        <v>-46304000</v>
      </c>
      <c r="AD83" s="1">
        <v>51978000</v>
      </c>
      <c r="AE83" s="1">
        <v>-127401000</v>
      </c>
      <c r="AF83" s="1">
        <v>-1609642000</v>
      </c>
      <c r="AM83" s="36" t="s">
        <v>128</v>
      </c>
      <c r="AN83" s="37"/>
    </row>
    <row r="84" spans="1:40"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v>33452000</v>
      </c>
      <c r="S84" s="1">
        <v>-53543000</v>
      </c>
      <c r="T84" s="1">
        <v>13463000</v>
      </c>
      <c r="U84" s="1">
        <v>-11971000</v>
      </c>
      <c r="V84" s="1">
        <v>-16798000</v>
      </c>
      <c r="W84" s="1">
        <v>21316000</v>
      </c>
      <c r="X84" s="1">
        <v>28296000</v>
      </c>
      <c r="Y84" s="1">
        <v>23745000</v>
      </c>
      <c r="Z84" s="1">
        <v>43953000</v>
      </c>
      <c r="AA84" s="1">
        <v>53421000</v>
      </c>
      <c r="AB84" s="1">
        <v>73730000</v>
      </c>
      <c r="AC84" s="1">
        <v>-12234000</v>
      </c>
      <c r="AD84" s="1">
        <v>-31519000</v>
      </c>
      <c r="AE84" s="1">
        <v>143939000</v>
      </c>
      <c r="AF84" s="1">
        <v>1287072000</v>
      </c>
      <c r="AM84" s="38" t="s">
        <v>129</v>
      </c>
      <c r="AN84" s="39"/>
    </row>
    <row r="85" spans="1:40" ht="20" x14ac:dyDescent="0.25">
      <c r="A85" s="5" t="s">
        <v>71</v>
      </c>
      <c r="B85" s="1" t="s">
        <v>91</v>
      </c>
      <c r="C85" s="1" t="s">
        <v>91</v>
      </c>
      <c r="D85" s="1" t="s">
        <v>91</v>
      </c>
      <c r="E85" s="1" t="s">
        <v>91</v>
      </c>
      <c r="F85" s="1" t="s">
        <v>91</v>
      </c>
      <c r="G85" s="1" t="s">
        <v>91</v>
      </c>
      <c r="H85" s="1" t="s">
        <v>91</v>
      </c>
      <c r="I85" s="1" t="s">
        <v>91</v>
      </c>
      <c r="J85" s="1">
        <v>2238000</v>
      </c>
      <c r="K85" s="1">
        <v>6796000</v>
      </c>
      <c r="L85" s="1" t="s">
        <v>91</v>
      </c>
      <c r="M85" s="1" t="s">
        <v>91</v>
      </c>
      <c r="N85" s="1" t="s">
        <v>91</v>
      </c>
      <c r="O85" s="1" t="s">
        <v>91</v>
      </c>
      <c r="P85" s="1" t="s">
        <v>91</v>
      </c>
      <c r="Q85" s="1" t="s">
        <v>91</v>
      </c>
      <c r="R85" s="1" t="s">
        <v>91</v>
      </c>
      <c r="S85" s="1" t="s">
        <v>91</v>
      </c>
      <c r="T85" s="1">
        <v>-4518000</v>
      </c>
      <c r="U85" s="1">
        <v>-12187000</v>
      </c>
      <c r="V85" s="1" t="s">
        <v>91</v>
      </c>
      <c r="W85" s="1" t="s">
        <v>91</v>
      </c>
      <c r="X85" s="1" t="s">
        <v>91</v>
      </c>
      <c r="Y85" s="1" t="s">
        <v>91</v>
      </c>
      <c r="Z85" s="1" t="s">
        <v>91</v>
      </c>
      <c r="AA85" s="1" t="s">
        <v>91</v>
      </c>
      <c r="AB85" s="1" t="s">
        <v>91</v>
      </c>
      <c r="AC85" s="1" t="s">
        <v>91</v>
      </c>
      <c r="AD85" s="1" t="s">
        <v>91</v>
      </c>
      <c r="AE85" s="1" t="s">
        <v>91</v>
      </c>
      <c r="AF85" s="1" t="s">
        <v>91</v>
      </c>
      <c r="AM85" s="23" t="s">
        <v>130</v>
      </c>
      <c r="AN85" s="24">
        <f>AF17</f>
        <v>122973000</v>
      </c>
    </row>
    <row r="86" spans="1:40" ht="20" x14ac:dyDescent="0.25">
      <c r="A86" s="5" t="s">
        <v>72</v>
      </c>
      <c r="B86" s="1" t="s">
        <v>91</v>
      </c>
      <c r="C86" s="1">
        <v>7200000</v>
      </c>
      <c r="D86" s="1">
        <v>700000</v>
      </c>
      <c r="E86" s="1">
        <v>-25600000</v>
      </c>
      <c r="F86" s="1">
        <v>-165571000</v>
      </c>
      <c r="G86" s="1">
        <v>-1529000</v>
      </c>
      <c r="H86" s="1">
        <v>-6622000</v>
      </c>
      <c r="I86" s="1">
        <v>-22634000</v>
      </c>
      <c r="J86" s="1">
        <v>-28426000</v>
      </c>
      <c r="K86" s="1">
        <v>-16658000</v>
      </c>
      <c r="L86" s="1">
        <v>-26887000</v>
      </c>
      <c r="M86" s="1">
        <v>-8080000</v>
      </c>
      <c r="N86" s="1">
        <v>26960000</v>
      </c>
      <c r="O86" s="1">
        <v>-2844000</v>
      </c>
      <c r="P86" s="1">
        <v>123806000</v>
      </c>
      <c r="Q86" s="1">
        <v>-5912000</v>
      </c>
      <c r="R86" s="1">
        <v>11860000</v>
      </c>
      <c r="S86" s="1">
        <v>-37769000</v>
      </c>
      <c r="T86" s="1">
        <v>-31534000</v>
      </c>
      <c r="U86" s="1">
        <v>-65894000</v>
      </c>
      <c r="V86" s="1">
        <v>106705000</v>
      </c>
      <c r="W86" s="1">
        <v>-158371000</v>
      </c>
      <c r="X86" s="1">
        <v>221651000</v>
      </c>
      <c r="Y86" s="1">
        <v>-96807000</v>
      </c>
      <c r="Z86" s="1">
        <v>-450882000</v>
      </c>
      <c r="AA86" s="1">
        <v>422383000</v>
      </c>
      <c r="AB86" s="1">
        <v>-306099000</v>
      </c>
      <c r="AC86" s="1">
        <v>-18202000</v>
      </c>
      <c r="AD86" s="1">
        <v>185986000</v>
      </c>
      <c r="AE86" s="1">
        <v>-203027000</v>
      </c>
      <c r="AF86" s="1">
        <v>82766000</v>
      </c>
      <c r="AM86" s="23" t="s">
        <v>131</v>
      </c>
      <c r="AN86" s="24">
        <f>AF56</f>
        <v>2128000</v>
      </c>
    </row>
    <row r="87" spans="1:40" ht="20" x14ac:dyDescent="0.25">
      <c r="A87" s="6" t="s">
        <v>73</v>
      </c>
      <c r="B87" s="10" t="s">
        <v>91</v>
      </c>
      <c r="C87" s="10">
        <v>101600000</v>
      </c>
      <c r="D87" s="10">
        <v>110700000</v>
      </c>
      <c r="E87" s="10">
        <v>116200000</v>
      </c>
      <c r="F87" s="10">
        <v>28469000</v>
      </c>
      <c r="G87" s="10">
        <v>98808000</v>
      </c>
      <c r="H87" s="10">
        <v>137214000</v>
      </c>
      <c r="I87" s="10">
        <v>164297000</v>
      </c>
      <c r="J87" s="10">
        <v>155067000</v>
      </c>
      <c r="K87" s="10">
        <v>143965000</v>
      </c>
      <c r="L87" s="10">
        <v>144771000</v>
      </c>
      <c r="M87" s="10">
        <v>150098000</v>
      </c>
      <c r="N87" s="10">
        <v>191555000</v>
      </c>
      <c r="O87" s="10">
        <v>168862000</v>
      </c>
      <c r="P87" s="10">
        <v>376294000</v>
      </c>
      <c r="Q87" s="10">
        <v>242542000</v>
      </c>
      <c r="R87" s="10">
        <v>315747000</v>
      </c>
      <c r="S87" s="10">
        <v>358525000</v>
      </c>
      <c r="T87" s="10">
        <v>331309000</v>
      </c>
      <c r="U87" s="10">
        <v>487359000</v>
      </c>
      <c r="V87" s="10">
        <v>488766000</v>
      </c>
      <c r="W87" s="10">
        <v>432859000</v>
      </c>
      <c r="X87" s="10">
        <v>492609000</v>
      </c>
      <c r="Y87" s="10">
        <v>360689000</v>
      </c>
      <c r="Z87" s="10">
        <v>733403000</v>
      </c>
      <c r="AA87" s="10">
        <v>303979000</v>
      </c>
      <c r="AB87" s="10">
        <v>546165000</v>
      </c>
      <c r="AC87" s="10">
        <v>719374000</v>
      </c>
      <c r="AD87" s="10">
        <v>798914000</v>
      </c>
      <c r="AE87" s="10">
        <v>344257000</v>
      </c>
      <c r="AF87" s="10">
        <v>1907849000</v>
      </c>
      <c r="AM87" s="23" t="s">
        <v>132</v>
      </c>
      <c r="AN87" s="24">
        <f>AF61</f>
        <v>3314241000</v>
      </c>
    </row>
    <row r="88" spans="1:40" ht="20" x14ac:dyDescent="0.25">
      <c r="A88" s="5" t="s">
        <v>74</v>
      </c>
      <c r="B88" s="1" t="s">
        <v>91</v>
      </c>
      <c r="C88" s="1">
        <v>-88100000</v>
      </c>
      <c r="D88" s="1">
        <v>-70400000</v>
      </c>
      <c r="E88" s="1">
        <v>-112400000</v>
      </c>
      <c r="F88" s="1">
        <v>-90439000</v>
      </c>
      <c r="G88" s="1">
        <v>-85284000</v>
      </c>
      <c r="H88" s="1">
        <v>-76747000</v>
      </c>
      <c r="I88" s="1">
        <v>-77569000</v>
      </c>
      <c r="J88" s="1">
        <v>-52248000</v>
      </c>
      <c r="K88" s="1">
        <v>-49903000</v>
      </c>
      <c r="L88" s="1">
        <v>-38382000</v>
      </c>
      <c r="M88" s="1">
        <v>-41058000</v>
      </c>
      <c r="N88" s="1">
        <v>-57652000</v>
      </c>
      <c r="O88" s="1">
        <v>-70080000</v>
      </c>
      <c r="P88" s="1">
        <v>-99847000</v>
      </c>
      <c r="Q88" s="1">
        <v>-98740000</v>
      </c>
      <c r="R88" s="1">
        <v>-102292000</v>
      </c>
      <c r="S88" s="1">
        <v>-100786000</v>
      </c>
      <c r="T88" s="1">
        <v>-75478000</v>
      </c>
      <c r="U88" s="1">
        <v>-190574000</v>
      </c>
      <c r="V88" s="1">
        <v>-305832000</v>
      </c>
      <c r="W88" s="1">
        <v>-155346000</v>
      </c>
      <c r="X88" s="1">
        <v>-118075000</v>
      </c>
      <c r="Y88" s="1">
        <v>-170099000</v>
      </c>
      <c r="Z88" s="1">
        <v>-196654000</v>
      </c>
      <c r="AA88" s="1">
        <v>-317703000</v>
      </c>
      <c r="AB88" s="1">
        <v>-699991000</v>
      </c>
      <c r="AC88" s="1">
        <v>-841440000</v>
      </c>
      <c r="AD88" s="1">
        <v>-850500000</v>
      </c>
      <c r="AE88" s="1">
        <v>-953700000</v>
      </c>
      <c r="AF88" s="1">
        <v>-1262000000</v>
      </c>
      <c r="AM88" s="40" t="s">
        <v>133</v>
      </c>
      <c r="AN88" s="41">
        <f>AN85/(AN86+AN87)</f>
        <v>3.7080614370716893E-2</v>
      </c>
    </row>
    <row r="89" spans="1:40" ht="20" customHeight="1" x14ac:dyDescent="0.25">
      <c r="A89" s="14" t="s">
        <v>104</v>
      </c>
      <c r="B89" s="15" t="e">
        <f t="shared" ref="B89:AF89" si="9">(-1*B88)/B3</f>
        <v>#VALUE!</v>
      </c>
      <c r="C89" s="15">
        <f t="shared" si="9"/>
        <v>9.7520478193491258E-2</v>
      </c>
      <c r="D89" s="15">
        <f t="shared" si="9"/>
        <v>6.5130909427329076E-2</v>
      </c>
      <c r="E89" s="15">
        <f t="shared" si="9"/>
        <v>9.0339173766275524E-2</v>
      </c>
      <c r="F89" s="15">
        <f t="shared" si="9"/>
        <v>0.10584085544324566</v>
      </c>
      <c r="G89" s="15">
        <f t="shared" si="9"/>
        <v>0.10277038018919082</v>
      </c>
      <c r="H89" s="15">
        <f t="shared" si="9"/>
        <v>9.349561802105591E-2</v>
      </c>
      <c r="I89" s="15">
        <f t="shared" si="9"/>
        <v>9.1697254484735646E-2</v>
      </c>
      <c r="J89" s="15">
        <f t="shared" si="9"/>
        <v>5.6943007948349354E-2</v>
      </c>
      <c r="K89" s="15">
        <f t="shared" si="9"/>
        <v>5.4425841886620009E-2</v>
      </c>
      <c r="L89" s="15">
        <f t="shared" si="9"/>
        <v>3.9156715618512264E-2</v>
      </c>
      <c r="M89" s="15">
        <f t="shared" si="9"/>
        <v>3.6981293183347343E-2</v>
      </c>
      <c r="N89" s="15">
        <f t="shared" si="9"/>
        <v>3.8085876212314296E-2</v>
      </c>
      <c r="O89" s="15">
        <f t="shared" si="9"/>
        <v>3.3252684817406793E-2</v>
      </c>
      <c r="P89" s="15">
        <f t="shared" si="9"/>
        <v>4.2156110223068886E-2</v>
      </c>
      <c r="Q89" s="15">
        <f t="shared" si="9"/>
        <v>4.2265452209091135E-2</v>
      </c>
      <c r="R89" s="15">
        <f t="shared" si="9"/>
        <v>4.1462193695875546E-2</v>
      </c>
      <c r="S89" s="15">
        <f t="shared" si="9"/>
        <v>5.0257455642133166E-2</v>
      </c>
      <c r="T89" s="15">
        <f t="shared" si="9"/>
        <v>3.194479008483285E-2</v>
      </c>
      <c r="U89" s="15">
        <f t="shared" si="9"/>
        <v>6.6425119510074043E-2</v>
      </c>
      <c r="V89" s="15">
        <f t="shared" si="9"/>
        <v>0.1113971632755644</v>
      </c>
      <c r="W89" s="15">
        <f t="shared" si="9"/>
        <v>5.9373585851791151E-2</v>
      </c>
      <c r="X89" s="15">
        <f t="shared" si="9"/>
        <v>4.828161213764768E-2</v>
      </c>
      <c r="Y89" s="15">
        <f t="shared" si="9"/>
        <v>4.6585426973969793E-2</v>
      </c>
      <c r="Z89" s="15">
        <f t="shared" si="9"/>
        <v>7.3455020033968282E-2</v>
      </c>
      <c r="AA89" s="15">
        <f t="shared" si="9"/>
        <v>0.1034197532793225</v>
      </c>
      <c r="AB89" s="15">
        <f t="shared" si="9"/>
        <v>0.20740781344908812</v>
      </c>
      <c r="AC89" s="15">
        <f t="shared" si="9"/>
        <v>0.23442181718697719</v>
      </c>
      <c r="AD89" s="15">
        <f t="shared" si="9"/>
        <v>0.27181998581614231</v>
      </c>
      <c r="AE89" s="15">
        <f t="shared" si="9"/>
        <v>0.28657221232125296</v>
      </c>
      <c r="AF89" s="15">
        <f t="shared" si="9"/>
        <v>0.17240192215848299</v>
      </c>
      <c r="AM89" s="23" t="s">
        <v>105</v>
      </c>
      <c r="AN89" s="24">
        <f>AF27</f>
        <v>390588000</v>
      </c>
    </row>
    <row r="90" spans="1:40" ht="20" x14ac:dyDescent="0.25">
      <c r="A90" s="5" t="s">
        <v>75</v>
      </c>
      <c r="B90" s="1" t="s">
        <v>91</v>
      </c>
      <c r="C90" s="1" t="s">
        <v>91</v>
      </c>
      <c r="D90" s="1" t="s">
        <v>91</v>
      </c>
      <c r="E90" s="1" t="s">
        <v>91</v>
      </c>
      <c r="F90" s="1" t="s">
        <v>91</v>
      </c>
      <c r="G90" s="1" t="s">
        <v>91</v>
      </c>
      <c r="H90" s="1">
        <v>-15229000</v>
      </c>
      <c r="I90" s="1" t="s">
        <v>91</v>
      </c>
      <c r="J90" s="1">
        <v>-35006000</v>
      </c>
      <c r="K90" s="1">
        <v>-113245000</v>
      </c>
      <c r="L90" s="1" t="s">
        <v>91</v>
      </c>
      <c r="M90" s="1" t="s">
        <v>91</v>
      </c>
      <c r="N90" s="1">
        <v>-785247000</v>
      </c>
      <c r="O90" s="1">
        <v>-7473000</v>
      </c>
      <c r="P90" s="1">
        <v>-25970000</v>
      </c>
      <c r="Q90" s="1">
        <v>-29581000</v>
      </c>
      <c r="R90" s="1">
        <v>-63960000</v>
      </c>
      <c r="S90" s="1">
        <v>-20457000</v>
      </c>
      <c r="T90" s="1">
        <v>-16027000</v>
      </c>
      <c r="U90" s="1">
        <v>-13164000</v>
      </c>
      <c r="V90" s="1">
        <v>6286000</v>
      </c>
      <c r="W90" s="1">
        <v>-2565000</v>
      </c>
      <c r="X90" s="1">
        <v>104718000</v>
      </c>
      <c r="Y90" s="1">
        <v>-1991451000</v>
      </c>
      <c r="Z90" s="1">
        <v>3116837000</v>
      </c>
      <c r="AA90" s="1">
        <v>-39825000</v>
      </c>
      <c r="AB90" s="1">
        <v>396566000</v>
      </c>
      <c r="AC90" s="1">
        <v>-822569000</v>
      </c>
      <c r="AD90" s="1">
        <v>-11572000</v>
      </c>
      <c r="AE90" s="1">
        <v>289791000</v>
      </c>
      <c r="AF90" s="1">
        <v>-162239000</v>
      </c>
      <c r="AM90" s="23" t="s">
        <v>19</v>
      </c>
      <c r="AN90" s="24">
        <f>AF25</f>
        <v>2433444000</v>
      </c>
    </row>
    <row r="91" spans="1:40" ht="20" x14ac:dyDescent="0.25">
      <c r="A91" s="5" t="s">
        <v>76</v>
      </c>
      <c r="B91" s="1" t="s">
        <v>91</v>
      </c>
      <c r="C91" s="1" t="s">
        <v>91</v>
      </c>
      <c r="D91" s="1" t="s">
        <v>91</v>
      </c>
      <c r="E91" s="1" t="s">
        <v>91</v>
      </c>
      <c r="F91" s="1" t="s">
        <v>91</v>
      </c>
      <c r="G91" s="1" t="s">
        <v>91</v>
      </c>
      <c r="H91" s="1" t="s">
        <v>91</v>
      </c>
      <c r="I91" s="1">
        <v>-145871000</v>
      </c>
      <c r="J91" s="1">
        <v>-10733000</v>
      </c>
      <c r="K91" s="1">
        <v>-12370000</v>
      </c>
      <c r="L91" s="1" t="s">
        <v>91</v>
      </c>
      <c r="M91" s="1">
        <v>-11986000</v>
      </c>
      <c r="N91" s="1">
        <v>-12881000</v>
      </c>
      <c r="O91" s="1">
        <v>-521000</v>
      </c>
      <c r="P91" s="1">
        <v>-4312000</v>
      </c>
      <c r="Q91" s="1">
        <v>-5023000</v>
      </c>
      <c r="R91" s="1">
        <v>-3452000</v>
      </c>
      <c r="S91" s="1">
        <v>-387000</v>
      </c>
      <c r="T91" s="1">
        <v>-1338000</v>
      </c>
      <c r="U91" s="1">
        <v>-10868000</v>
      </c>
      <c r="V91" s="1">
        <v>-1615000</v>
      </c>
      <c r="W91" s="1" t="s">
        <v>91</v>
      </c>
      <c r="X91" s="1">
        <v>-33425000</v>
      </c>
      <c r="Y91" s="1" t="s">
        <v>91</v>
      </c>
      <c r="Z91" s="1" t="s">
        <v>91</v>
      </c>
      <c r="AA91" s="1">
        <v>-275000</v>
      </c>
      <c r="AB91" s="1">
        <v>-270000</v>
      </c>
      <c r="AC91" s="1" t="s">
        <v>91</v>
      </c>
      <c r="AD91" s="1">
        <v>-2427000</v>
      </c>
      <c r="AE91" s="1">
        <v>-6488000</v>
      </c>
      <c r="AF91" s="1">
        <v>-706000</v>
      </c>
      <c r="AM91" s="40" t="s">
        <v>134</v>
      </c>
      <c r="AN91" s="41">
        <f>AN89/AN90</f>
        <v>0.16050831660806658</v>
      </c>
    </row>
    <row r="92" spans="1:40" ht="20" x14ac:dyDescent="0.25">
      <c r="A92" s="5" t="s">
        <v>77</v>
      </c>
      <c r="B92" s="1" t="s">
        <v>91</v>
      </c>
      <c r="C92" s="1" t="s">
        <v>91</v>
      </c>
      <c r="D92" s="1" t="s">
        <v>91</v>
      </c>
      <c r="E92" s="1" t="s">
        <v>91</v>
      </c>
      <c r="F92" s="1" t="s">
        <v>91</v>
      </c>
      <c r="G92" s="1" t="s">
        <v>91</v>
      </c>
      <c r="H92" s="1" t="s">
        <v>91</v>
      </c>
      <c r="I92" s="1">
        <v>157516000</v>
      </c>
      <c r="J92" s="1" t="s">
        <v>91</v>
      </c>
      <c r="K92" s="1" t="s">
        <v>91</v>
      </c>
      <c r="L92" s="1" t="s">
        <v>91</v>
      </c>
      <c r="M92" s="1" t="s">
        <v>91</v>
      </c>
      <c r="N92" s="1" t="s">
        <v>91</v>
      </c>
      <c r="O92" s="1">
        <v>3135000</v>
      </c>
      <c r="P92" s="1" t="s">
        <v>91</v>
      </c>
      <c r="Q92" s="1">
        <v>414000</v>
      </c>
      <c r="R92" s="1">
        <v>6000000</v>
      </c>
      <c r="S92" s="1" t="s">
        <v>91</v>
      </c>
      <c r="T92" s="1">
        <v>652000</v>
      </c>
      <c r="U92" s="1">
        <v>1670000</v>
      </c>
      <c r="V92" s="1" t="s">
        <v>91</v>
      </c>
      <c r="W92" s="1">
        <v>169000</v>
      </c>
      <c r="X92" s="1">
        <v>649000</v>
      </c>
      <c r="Y92" s="1">
        <v>998000</v>
      </c>
      <c r="Z92" s="1">
        <v>305000</v>
      </c>
      <c r="AA92" s="1" t="s">
        <v>91</v>
      </c>
      <c r="AB92" s="1" t="s">
        <v>91</v>
      </c>
      <c r="AC92" s="1">
        <v>384000</v>
      </c>
      <c r="AD92" s="1">
        <v>903000</v>
      </c>
      <c r="AE92" s="1">
        <v>3774000</v>
      </c>
      <c r="AF92" s="1">
        <v>1942000</v>
      </c>
      <c r="AM92" s="42" t="s">
        <v>135</v>
      </c>
      <c r="AN92" s="43">
        <f>AN88*(1-AN91)</f>
        <v>3.1128867379280244E-2</v>
      </c>
    </row>
    <row r="93" spans="1:40" ht="19" x14ac:dyDescent="0.25">
      <c r="A93" s="5" t="s">
        <v>78</v>
      </c>
      <c r="B93" s="1" t="s">
        <v>91</v>
      </c>
      <c r="C93" s="1">
        <v>-107800000</v>
      </c>
      <c r="D93" s="1">
        <v>16400000</v>
      </c>
      <c r="E93" s="1">
        <v>58600000</v>
      </c>
      <c r="F93" s="1">
        <v>489663000</v>
      </c>
      <c r="G93" s="1">
        <v>-5006000</v>
      </c>
      <c r="H93" s="1">
        <v>2213000</v>
      </c>
      <c r="I93" s="1">
        <v>56000</v>
      </c>
      <c r="J93" s="1">
        <v>800000</v>
      </c>
      <c r="K93" s="1">
        <v>-217000</v>
      </c>
      <c r="L93" s="1">
        <v>-2627000</v>
      </c>
      <c r="M93" s="1">
        <v>-113348000</v>
      </c>
      <c r="N93" s="1">
        <v>-12848000</v>
      </c>
      <c r="O93" s="1">
        <v>-3088000</v>
      </c>
      <c r="P93" s="1">
        <v>-14991000</v>
      </c>
      <c r="Q93" s="1" t="s">
        <v>91</v>
      </c>
      <c r="R93" s="1">
        <v>-102292000</v>
      </c>
      <c r="S93" s="1">
        <v>-100786000</v>
      </c>
      <c r="T93" s="1">
        <v>-75478000</v>
      </c>
      <c r="U93" s="1">
        <v>-190574000</v>
      </c>
      <c r="V93" s="1">
        <v>-305832000</v>
      </c>
      <c r="W93" s="1">
        <v>-155346000</v>
      </c>
      <c r="X93" s="1">
        <v>-118075000</v>
      </c>
      <c r="Y93" s="1">
        <v>-170099000</v>
      </c>
      <c r="Z93" s="1">
        <v>-196654000</v>
      </c>
      <c r="AA93" s="1">
        <v>-317703000</v>
      </c>
      <c r="AB93" s="1">
        <v>-699991000</v>
      </c>
      <c r="AC93" s="1">
        <v>-841440000</v>
      </c>
      <c r="AD93" s="1">
        <v>-850477000</v>
      </c>
      <c r="AE93" s="1">
        <v>-953667000</v>
      </c>
      <c r="AF93" s="1">
        <v>-1261646000</v>
      </c>
      <c r="AM93" s="38" t="s">
        <v>136</v>
      </c>
      <c r="AN93" s="39"/>
    </row>
    <row r="94" spans="1:40" ht="20" x14ac:dyDescent="0.25">
      <c r="A94" s="6" t="s">
        <v>79</v>
      </c>
      <c r="B94" s="10" t="s">
        <v>91</v>
      </c>
      <c r="C94" s="10">
        <v>-195900000</v>
      </c>
      <c r="D94" s="10">
        <v>-54000000</v>
      </c>
      <c r="E94" s="10">
        <v>-53800000</v>
      </c>
      <c r="F94" s="10">
        <v>399224000</v>
      </c>
      <c r="G94" s="10">
        <v>-90290000</v>
      </c>
      <c r="H94" s="10">
        <v>-89763000</v>
      </c>
      <c r="I94" s="10">
        <v>-65868000</v>
      </c>
      <c r="J94" s="10">
        <v>-97187000</v>
      </c>
      <c r="K94" s="10">
        <v>-175735000</v>
      </c>
      <c r="L94" s="10">
        <v>-41009000</v>
      </c>
      <c r="M94" s="10">
        <v>-166392000</v>
      </c>
      <c r="N94" s="10">
        <v>-868628000</v>
      </c>
      <c r="O94" s="10">
        <v>-78027000</v>
      </c>
      <c r="P94" s="10">
        <v>-145120000</v>
      </c>
      <c r="Q94" s="10">
        <v>-132930000</v>
      </c>
      <c r="R94" s="10">
        <v>-163704000</v>
      </c>
      <c r="S94" s="10">
        <v>-121630000</v>
      </c>
      <c r="T94" s="10">
        <v>-92191000</v>
      </c>
      <c r="U94" s="10">
        <v>-212936000</v>
      </c>
      <c r="V94" s="10">
        <v>-301161000</v>
      </c>
      <c r="W94" s="10">
        <v>-157742000</v>
      </c>
      <c r="X94" s="10">
        <v>-46133000</v>
      </c>
      <c r="Y94" s="10">
        <v>-2160552000</v>
      </c>
      <c r="Z94" s="10">
        <v>2920488000</v>
      </c>
      <c r="AA94" s="10">
        <v>-357803000</v>
      </c>
      <c r="AB94" s="10">
        <v>-303695000</v>
      </c>
      <c r="AC94" s="10">
        <v>-1663625000</v>
      </c>
      <c r="AD94" s="10">
        <v>-863573000</v>
      </c>
      <c r="AE94" s="10">
        <v>-666590000</v>
      </c>
      <c r="AF94" s="10">
        <v>-1422649000</v>
      </c>
      <c r="AM94" s="23" t="s">
        <v>137</v>
      </c>
      <c r="AN94" s="44">
        <f>[1]Treasuries!$C$8</f>
        <v>3.7450000000000004E-2</v>
      </c>
    </row>
    <row r="95" spans="1:40"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-48283000</v>
      </c>
      <c r="S95" s="1">
        <v>-134332000</v>
      </c>
      <c r="T95" s="1">
        <v>-424123000</v>
      </c>
      <c r="U95" s="1">
        <v>-109591000</v>
      </c>
      <c r="V95" s="1">
        <v>-63811000</v>
      </c>
      <c r="W95" s="1">
        <v>-135733000</v>
      </c>
      <c r="X95" s="1">
        <v>-11842000</v>
      </c>
      <c r="Y95" s="1">
        <v>-2626241000</v>
      </c>
      <c r="Z95" s="1">
        <v>-1416023000</v>
      </c>
      <c r="AA95" s="1">
        <v>-639458000</v>
      </c>
      <c r="AB95" s="1">
        <v>-113567000</v>
      </c>
      <c r="AC95" s="1">
        <v>-301579000</v>
      </c>
      <c r="AD95" s="1">
        <v>-250000000</v>
      </c>
      <c r="AE95" s="1">
        <v>-1173823000</v>
      </c>
      <c r="AF95" s="1">
        <v>-1096662000</v>
      </c>
      <c r="AM95" s="45" t="s">
        <v>138</v>
      </c>
      <c r="AN95" s="46" cm="1">
        <f t="array" ref="AN95">_FV(A1,"Beta")</f>
        <v>1.5487</v>
      </c>
    </row>
    <row r="96" spans="1:40" ht="20" x14ac:dyDescent="0.25">
      <c r="A96" s="5" t="s">
        <v>81</v>
      </c>
      <c r="B96" s="1" t="s">
        <v>91</v>
      </c>
      <c r="C96" s="1" t="s">
        <v>91</v>
      </c>
      <c r="D96" s="1">
        <v>99500000</v>
      </c>
      <c r="E96" s="1" t="s">
        <v>91</v>
      </c>
      <c r="F96" s="1" t="s">
        <v>91</v>
      </c>
      <c r="G96" s="1">
        <v>4951000</v>
      </c>
      <c r="H96" s="1">
        <v>419000</v>
      </c>
      <c r="I96" s="1">
        <v>646000</v>
      </c>
      <c r="J96" s="1">
        <v>1313000</v>
      </c>
      <c r="K96" s="1" t="s">
        <v>91</v>
      </c>
      <c r="L96" s="1" t="s">
        <v>91</v>
      </c>
      <c r="M96" s="1">
        <v>1665000</v>
      </c>
      <c r="N96" s="1">
        <v>11907000</v>
      </c>
      <c r="O96" s="1">
        <v>154208000</v>
      </c>
      <c r="P96" s="1">
        <v>21395000</v>
      </c>
      <c r="Q96" s="1">
        <v>21949000</v>
      </c>
      <c r="R96" s="1" t="s">
        <v>91</v>
      </c>
      <c r="S96" s="1" t="s">
        <v>91</v>
      </c>
      <c r="T96" s="1" t="s">
        <v>91</v>
      </c>
      <c r="U96" s="1" t="s">
        <v>91</v>
      </c>
      <c r="V96" s="1" t="s">
        <v>91</v>
      </c>
      <c r="W96" s="1" t="s">
        <v>91</v>
      </c>
      <c r="X96" s="1" t="s">
        <v>91</v>
      </c>
      <c r="Y96" s="1" t="s">
        <v>91</v>
      </c>
      <c r="Z96" s="1" t="s">
        <v>91</v>
      </c>
      <c r="AA96" s="1" t="s">
        <v>91</v>
      </c>
      <c r="AB96" s="1" t="s">
        <v>91</v>
      </c>
      <c r="AC96" s="1" t="s">
        <v>91</v>
      </c>
      <c r="AD96" s="1" t="s">
        <v>91</v>
      </c>
      <c r="AE96" s="1">
        <v>1453888000</v>
      </c>
      <c r="AF96" s="1" t="s">
        <v>91</v>
      </c>
      <c r="AM96" s="23" t="s">
        <v>139</v>
      </c>
      <c r="AN96" s="44">
        <v>8.4000000000000005E-2</v>
      </c>
    </row>
    <row r="97" spans="1:40" ht="20" x14ac:dyDescent="0.25">
      <c r="A97" s="5" t="s">
        <v>82</v>
      </c>
      <c r="B97" s="1" t="s">
        <v>91</v>
      </c>
      <c r="C97" s="1" t="s">
        <v>91</v>
      </c>
      <c r="D97" s="1" t="s">
        <v>91</v>
      </c>
      <c r="E97" s="1" t="s">
        <v>91</v>
      </c>
      <c r="F97" s="1">
        <v>-251518000</v>
      </c>
      <c r="G97" s="1">
        <v>-37515000</v>
      </c>
      <c r="H97" s="1">
        <v>-140605000</v>
      </c>
      <c r="I97" s="1">
        <v>-15474000</v>
      </c>
      <c r="J97" s="1">
        <v>-9798000</v>
      </c>
      <c r="K97" s="1">
        <v>-7585000</v>
      </c>
      <c r="L97" s="1">
        <v>-93074000</v>
      </c>
      <c r="M97" s="1">
        <v>-17588000</v>
      </c>
      <c r="N97" s="1">
        <v>-827000</v>
      </c>
      <c r="O97" s="1" t="s">
        <v>91</v>
      </c>
      <c r="P97" s="1">
        <v>-31837000</v>
      </c>
      <c r="Q97" s="1">
        <v>-101209000</v>
      </c>
      <c r="R97" s="1">
        <v>-168952000</v>
      </c>
      <c r="S97" s="1">
        <v>-5812000</v>
      </c>
      <c r="T97" s="1">
        <v>-14945000</v>
      </c>
      <c r="U97" s="1">
        <v>-178132000</v>
      </c>
      <c r="V97" s="1">
        <v>-63575000</v>
      </c>
      <c r="W97" s="1">
        <v>-582298000</v>
      </c>
      <c r="X97" s="1">
        <v>-150000000</v>
      </c>
      <c r="Y97" s="1" t="s">
        <v>91</v>
      </c>
      <c r="Z97" s="1" t="s">
        <v>91</v>
      </c>
      <c r="AA97" s="1">
        <v>-250000000</v>
      </c>
      <c r="AB97" s="1">
        <v>-500000000</v>
      </c>
      <c r="AC97" s="1" t="s">
        <v>91</v>
      </c>
      <c r="AD97" s="1" t="s">
        <v>91</v>
      </c>
      <c r="AE97" s="1" t="s">
        <v>91</v>
      </c>
      <c r="AF97" s="1" t="s">
        <v>91</v>
      </c>
      <c r="AM97" s="42" t="s">
        <v>140</v>
      </c>
      <c r="AN97" s="43">
        <f>(AN94)+((AN95)*(AN96-AN94))</f>
        <v>0.10954198500000001</v>
      </c>
    </row>
    <row r="98" spans="1:40" ht="19" x14ac:dyDescent="0.25">
      <c r="A98" s="5" t="s">
        <v>83</v>
      </c>
      <c r="B98" s="1" t="s">
        <v>91</v>
      </c>
      <c r="C98" s="1" t="s">
        <v>91</v>
      </c>
      <c r="D98" s="1">
        <v>-9600000</v>
      </c>
      <c r="E98" s="1">
        <v>-13500000</v>
      </c>
      <c r="F98" s="1">
        <v>-14233000</v>
      </c>
      <c r="G98" s="1">
        <v>-16563000</v>
      </c>
      <c r="H98" s="1">
        <v>-19271000</v>
      </c>
      <c r="I98" s="1">
        <v>-18797000</v>
      </c>
      <c r="J98" s="1">
        <v>-19752000</v>
      </c>
      <c r="K98" s="1">
        <v>-23844000</v>
      </c>
      <c r="L98" s="1">
        <v>-22979000</v>
      </c>
      <c r="M98" s="1">
        <v>-26228000</v>
      </c>
      <c r="N98" s="1">
        <v>-30142000</v>
      </c>
      <c r="O98" s="1">
        <v>-29847000</v>
      </c>
      <c r="P98" s="1">
        <v>-31582000</v>
      </c>
      <c r="Q98" s="1">
        <v>-40031000</v>
      </c>
      <c r="R98" s="1">
        <v>-55935000</v>
      </c>
      <c r="S98" s="1">
        <v>-56141000</v>
      </c>
      <c r="T98" s="1">
        <v>-49643000</v>
      </c>
      <c r="U98" s="1">
        <v>-57759000</v>
      </c>
      <c r="V98" s="1">
        <v>-69113000</v>
      </c>
      <c r="W98" s="1">
        <v>-78107000</v>
      </c>
      <c r="X98" s="1">
        <v>-84102000</v>
      </c>
      <c r="Y98" s="1">
        <v>-119302000</v>
      </c>
      <c r="Z98" s="1">
        <v>-135353000</v>
      </c>
      <c r="AA98" s="1">
        <v>-140557000</v>
      </c>
      <c r="AB98" s="1">
        <v>-144596000</v>
      </c>
      <c r="AC98" s="1">
        <v>-152204000</v>
      </c>
      <c r="AD98" s="1">
        <v>-161818000</v>
      </c>
      <c r="AE98" s="1">
        <v>-177853000</v>
      </c>
      <c r="AF98" s="1">
        <v>-184429000</v>
      </c>
      <c r="AM98" s="38" t="s">
        <v>141</v>
      </c>
      <c r="AN98" s="39"/>
    </row>
    <row r="99" spans="1:40" ht="20" x14ac:dyDescent="0.25">
      <c r="A99" s="5" t="s">
        <v>84</v>
      </c>
      <c r="B99" s="1" t="s">
        <v>91</v>
      </c>
      <c r="C99" s="1">
        <v>83800000</v>
      </c>
      <c r="D99" s="1">
        <v>-147000000</v>
      </c>
      <c r="E99" s="1">
        <v>-48000000</v>
      </c>
      <c r="F99" s="1">
        <v>-180830000</v>
      </c>
      <c r="G99" s="1">
        <v>60689000</v>
      </c>
      <c r="H99" s="1">
        <v>98864000</v>
      </c>
      <c r="I99" s="1">
        <v>-34698000</v>
      </c>
      <c r="J99" s="1">
        <v>-59706000</v>
      </c>
      <c r="K99" s="1">
        <v>75001000</v>
      </c>
      <c r="L99" s="1">
        <v>10961000</v>
      </c>
      <c r="M99" s="1">
        <v>35871000</v>
      </c>
      <c r="N99" s="1">
        <v>705394000</v>
      </c>
      <c r="O99" s="1">
        <v>-193590000</v>
      </c>
      <c r="P99" s="1">
        <v>-101501000</v>
      </c>
      <c r="Q99" s="1">
        <v>-20379000</v>
      </c>
      <c r="R99" s="1">
        <v>259549000</v>
      </c>
      <c r="S99" s="1">
        <v>15502000</v>
      </c>
      <c r="T99" s="1">
        <v>480773000</v>
      </c>
      <c r="U99" s="1">
        <v>16363000</v>
      </c>
      <c r="V99" s="1">
        <v>19205000</v>
      </c>
      <c r="W99" s="1">
        <v>508092000</v>
      </c>
      <c r="X99" s="1">
        <v>1855273000</v>
      </c>
      <c r="Y99" s="1">
        <v>2267218000</v>
      </c>
      <c r="Z99" s="1">
        <v>-26527000</v>
      </c>
      <c r="AA99" s="1">
        <v>-56853000</v>
      </c>
      <c r="AB99" s="1">
        <v>-28363000</v>
      </c>
      <c r="AC99" s="1">
        <v>1496470000</v>
      </c>
      <c r="AD99" s="1">
        <v>589079000</v>
      </c>
      <c r="AE99" s="1">
        <v>-52000000</v>
      </c>
      <c r="AF99" s="1">
        <v>1892978000</v>
      </c>
      <c r="AM99" s="23" t="s">
        <v>142</v>
      </c>
      <c r="AN99" s="24">
        <f>AN86+AN87</f>
        <v>3316369000</v>
      </c>
    </row>
    <row r="100" spans="1:40" ht="20" x14ac:dyDescent="0.25">
      <c r="A100" s="6" t="s">
        <v>85</v>
      </c>
      <c r="B100" s="10" t="s">
        <v>91</v>
      </c>
      <c r="C100" s="10">
        <v>83800000</v>
      </c>
      <c r="D100" s="10">
        <v>-57100000</v>
      </c>
      <c r="E100" s="10">
        <v>-61500000</v>
      </c>
      <c r="F100" s="10">
        <v>-446581000</v>
      </c>
      <c r="G100" s="10">
        <v>11562000</v>
      </c>
      <c r="H100" s="10">
        <v>-60593000</v>
      </c>
      <c r="I100" s="10">
        <v>-68323000</v>
      </c>
      <c r="J100" s="10">
        <v>-87943000</v>
      </c>
      <c r="K100" s="10">
        <v>43572000</v>
      </c>
      <c r="L100" s="10">
        <v>-105092000</v>
      </c>
      <c r="M100" s="10">
        <v>-6280000</v>
      </c>
      <c r="N100" s="10">
        <v>686332000</v>
      </c>
      <c r="O100" s="10">
        <v>-69229000</v>
      </c>
      <c r="P100" s="10">
        <v>-143525000</v>
      </c>
      <c r="Q100" s="10">
        <v>-139670000</v>
      </c>
      <c r="R100" s="10">
        <v>-13621000</v>
      </c>
      <c r="S100" s="10">
        <v>-180783000</v>
      </c>
      <c r="T100" s="10">
        <v>-7938000</v>
      </c>
      <c r="U100" s="10">
        <v>-329119000</v>
      </c>
      <c r="V100" s="10">
        <v>-177294000</v>
      </c>
      <c r="W100" s="10">
        <v>-288046000</v>
      </c>
      <c r="X100" s="10">
        <v>1609329000</v>
      </c>
      <c r="Y100" s="10">
        <v>-478325000</v>
      </c>
      <c r="Z100" s="10">
        <v>-1577903000</v>
      </c>
      <c r="AA100" s="10">
        <v>-1086868000</v>
      </c>
      <c r="AB100" s="10">
        <v>-786526000</v>
      </c>
      <c r="AC100" s="10">
        <v>1042687000</v>
      </c>
      <c r="AD100" s="10">
        <v>177261000</v>
      </c>
      <c r="AE100" s="10">
        <v>50212000</v>
      </c>
      <c r="AF100" s="10">
        <v>611887000</v>
      </c>
      <c r="AM100" s="40" t="s">
        <v>143</v>
      </c>
      <c r="AN100" s="41">
        <f>AN99/AN103</f>
        <v>0.11451451954021528</v>
      </c>
    </row>
    <row r="101" spans="1:40" ht="20" x14ac:dyDescent="0.25">
      <c r="A101" s="5" t="s">
        <v>86</v>
      </c>
      <c r="B101" s="1" t="s">
        <v>91</v>
      </c>
      <c r="C101" s="1" t="s">
        <v>91</v>
      </c>
      <c r="D101" s="1" t="s">
        <v>91</v>
      </c>
      <c r="E101" s="1" t="s">
        <v>91</v>
      </c>
      <c r="F101" s="1" t="s">
        <v>91</v>
      </c>
      <c r="G101" s="1" t="s">
        <v>91</v>
      </c>
      <c r="H101" s="1" t="s">
        <v>91</v>
      </c>
      <c r="I101" s="1">
        <v>-2665000</v>
      </c>
      <c r="J101" s="1">
        <v>742000</v>
      </c>
      <c r="K101" s="1">
        <v>-517000</v>
      </c>
      <c r="L101" s="1">
        <v>8381000</v>
      </c>
      <c r="M101" s="1">
        <v>9963000</v>
      </c>
      <c r="N101" s="1">
        <v>1958000</v>
      </c>
      <c r="O101" s="1">
        <v>-9426000</v>
      </c>
      <c r="P101" s="1">
        <v>3280000</v>
      </c>
      <c r="Q101" s="1">
        <v>11110000</v>
      </c>
      <c r="R101" s="1">
        <v>-15670000</v>
      </c>
      <c r="S101" s="1">
        <v>-624000</v>
      </c>
      <c r="T101" s="1">
        <v>-10321000</v>
      </c>
      <c r="U101" s="1">
        <v>-5538000</v>
      </c>
      <c r="V101" s="1">
        <v>-2031000</v>
      </c>
      <c r="W101" s="1">
        <v>12472000</v>
      </c>
      <c r="X101" s="1">
        <v>-43276000</v>
      </c>
      <c r="Y101" s="1">
        <v>2154000</v>
      </c>
      <c r="Z101" s="1">
        <v>-19966000</v>
      </c>
      <c r="AA101" s="1">
        <v>8239000</v>
      </c>
      <c r="AB101" s="1">
        <v>-37927000</v>
      </c>
      <c r="AC101" s="1">
        <v>-40646000</v>
      </c>
      <c r="AD101" s="1">
        <v>21012000</v>
      </c>
      <c r="AE101" s="1">
        <v>-35331000</v>
      </c>
      <c r="AF101" s="1">
        <v>-37217000</v>
      </c>
      <c r="AM101" s="45" t="s">
        <v>144</v>
      </c>
      <c r="AN101" s="47" cm="1">
        <f t="array" ref="AN101">_FV(A1,"Market cap",TRUE)</f>
        <v>25643880000</v>
      </c>
    </row>
    <row r="102" spans="1:40" ht="20" x14ac:dyDescent="0.25">
      <c r="A102" s="6" t="s">
        <v>87</v>
      </c>
      <c r="B102" s="10" t="s">
        <v>91</v>
      </c>
      <c r="C102" s="10">
        <v>83800000</v>
      </c>
      <c r="D102" s="10">
        <v>-57100000</v>
      </c>
      <c r="E102" s="10">
        <v>-61500000</v>
      </c>
      <c r="F102" s="10">
        <v>-18888000</v>
      </c>
      <c r="G102" s="10">
        <v>20080000</v>
      </c>
      <c r="H102" s="10">
        <v>-13142000</v>
      </c>
      <c r="I102" s="10">
        <v>27441000</v>
      </c>
      <c r="J102" s="10">
        <v>-29321000</v>
      </c>
      <c r="K102" s="10">
        <v>11285000</v>
      </c>
      <c r="L102" s="10">
        <v>7051000</v>
      </c>
      <c r="M102" s="10">
        <v>-12611000</v>
      </c>
      <c r="N102" s="10">
        <v>11217000</v>
      </c>
      <c r="O102" s="10">
        <v>12180000</v>
      </c>
      <c r="P102" s="10">
        <v>90929000</v>
      </c>
      <c r="Q102" s="10">
        <v>-18948000</v>
      </c>
      <c r="R102" s="10">
        <v>122752000</v>
      </c>
      <c r="S102" s="10">
        <v>55488000</v>
      </c>
      <c r="T102" s="10">
        <v>220859000</v>
      </c>
      <c r="U102" s="10">
        <v>-60234000</v>
      </c>
      <c r="V102" s="10">
        <v>8280000</v>
      </c>
      <c r="W102" s="10">
        <v>-457000</v>
      </c>
      <c r="X102" s="10">
        <v>2012529000</v>
      </c>
      <c r="Y102" s="10">
        <v>-2276034000</v>
      </c>
      <c r="Z102" s="10">
        <v>2056022000</v>
      </c>
      <c r="AA102" s="10">
        <v>-1132453000</v>
      </c>
      <c r="AB102" s="10">
        <v>-581983000</v>
      </c>
      <c r="AC102" s="10">
        <v>57790000</v>
      </c>
      <c r="AD102" s="10">
        <v>133614000</v>
      </c>
      <c r="AE102" s="10">
        <v>-307452000</v>
      </c>
      <c r="AF102" s="10">
        <v>1059870000</v>
      </c>
      <c r="AM102" s="40" t="s">
        <v>145</v>
      </c>
      <c r="AN102" s="41">
        <f>AN101/AN103</f>
        <v>0.8854854804597847</v>
      </c>
    </row>
    <row r="103" spans="1:40" ht="20" x14ac:dyDescent="0.25">
      <c r="A103" s="5" t="s">
        <v>88</v>
      </c>
      <c r="B103" s="1" t="s">
        <v>91</v>
      </c>
      <c r="C103" s="1">
        <v>43000000</v>
      </c>
      <c r="D103" s="1">
        <v>32500000</v>
      </c>
      <c r="E103" s="1">
        <v>32100000</v>
      </c>
      <c r="F103" s="1">
        <v>33130000</v>
      </c>
      <c r="G103" s="1">
        <v>14242000</v>
      </c>
      <c r="H103" s="1">
        <v>34322000</v>
      </c>
      <c r="I103" s="1">
        <v>21180000</v>
      </c>
      <c r="J103" s="1">
        <v>48621000</v>
      </c>
      <c r="K103" s="1">
        <v>19300000</v>
      </c>
      <c r="L103" s="1">
        <v>30585000</v>
      </c>
      <c r="M103" s="1">
        <v>47784000</v>
      </c>
      <c r="N103" s="1">
        <v>35173000</v>
      </c>
      <c r="O103" s="1">
        <v>46390000</v>
      </c>
      <c r="P103" s="1">
        <v>58570000</v>
      </c>
      <c r="Q103" s="1">
        <v>149499000</v>
      </c>
      <c r="R103" s="1">
        <v>130551000</v>
      </c>
      <c r="S103" s="1">
        <v>253303000</v>
      </c>
      <c r="T103" s="1">
        <v>308791000</v>
      </c>
      <c r="U103" s="1">
        <v>529650000</v>
      </c>
      <c r="V103" s="1">
        <v>469416000</v>
      </c>
      <c r="W103" s="1">
        <v>477696000</v>
      </c>
      <c r="X103" s="1">
        <v>477239000</v>
      </c>
      <c r="Y103" s="1">
        <v>2489768000</v>
      </c>
      <c r="Z103" s="1">
        <v>213734000</v>
      </c>
      <c r="AA103" s="1">
        <v>2269756000</v>
      </c>
      <c r="AB103" s="1">
        <v>1137303000</v>
      </c>
      <c r="AC103" s="1">
        <v>555320000</v>
      </c>
      <c r="AD103" s="1">
        <v>613110000</v>
      </c>
      <c r="AE103" s="1">
        <v>746724000</v>
      </c>
      <c r="AF103" s="1">
        <v>439272000</v>
      </c>
      <c r="AM103" s="42" t="s">
        <v>146</v>
      </c>
      <c r="AN103" s="48">
        <f>AN99+AN101</f>
        <v>28960249000</v>
      </c>
    </row>
    <row r="104" spans="1:40" ht="20" thickBot="1" x14ac:dyDescent="0.3">
      <c r="A104" s="7" t="s">
        <v>89</v>
      </c>
      <c r="B104" s="11" t="s">
        <v>91</v>
      </c>
      <c r="C104" s="11" t="s">
        <v>91</v>
      </c>
      <c r="D104" s="11" t="s">
        <v>91</v>
      </c>
      <c r="E104" s="11" t="s">
        <v>91</v>
      </c>
      <c r="F104" s="11">
        <v>14242000</v>
      </c>
      <c r="G104" s="11">
        <v>34322000</v>
      </c>
      <c r="H104" s="11">
        <v>21180000</v>
      </c>
      <c r="I104" s="11">
        <v>48621000</v>
      </c>
      <c r="J104" s="11">
        <v>19300000</v>
      </c>
      <c r="K104" s="11">
        <v>30585000</v>
      </c>
      <c r="L104" s="11">
        <v>37636000</v>
      </c>
      <c r="M104" s="11">
        <v>35173000</v>
      </c>
      <c r="N104" s="11">
        <v>46390000</v>
      </c>
      <c r="O104" s="11">
        <v>58570000</v>
      </c>
      <c r="P104" s="11">
        <v>149499000</v>
      </c>
      <c r="Q104" s="11">
        <v>130551000</v>
      </c>
      <c r="R104" s="11">
        <v>253303000</v>
      </c>
      <c r="S104" s="11">
        <v>308791000</v>
      </c>
      <c r="T104" s="11">
        <v>529650000</v>
      </c>
      <c r="U104" s="11">
        <v>469416000</v>
      </c>
      <c r="V104" s="11">
        <v>477696000</v>
      </c>
      <c r="W104" s="11">
        <v>477239000</v>
      </c>
      <c r="X104" s="11">
        <v>2489768000</v>
      </c>
      <c r="Y104" s="11">
        <v>213734000</v>
      </c>
      <c r="Z104" s="11">
        <v>2269756000</v>
      </c>
      <c r="AA104" s="11">
        <v>1137303000</v>
      </c>
      <c r="AB104" s="11">
        <v>555320000</v>
      </c>
      <c r="AC104" s="11">
        <v>613110000</v>
      </c>
      <c r="AD104" s="11">
        <v>746724000</v>
      </c>
      <c r="AE104" s="11">
        <v>439272000</v>
      </c>
      <c r="AF104" s="11">
        <v>1499142000</v>
      </c>
      <c r="AM104" s="38" t="s">
        <v>147</v>
      </c>
      <c r="AN104" s="39"/>
    </row>
    <row r="105" spans="1:40" ht="21" thickTop="1" x14ac:dyDescent="0.25">
      <c r="A105" s="14" t="s">
        <v>107</v>
      </c>
      <c r="B105" s="1" t="e">
        <f t="shared" ref="B105:AE105" si="10">(B22*(1-$AN$91))+B77+B88+B81</f>
        <v>#VALUE!</v>
      </c>
      <c r="C105" s="1">
        <f t="shared" si="10"/>
        <v>22599295.812847972</v>
      </c>
      <c r="D105" s="1">
        <f t="shared" si="10"/>
        <v>72328269.070502549</v>
      </c>
      <c r="E105" s="1">
        <f t="shared" si="10"/>
        <v>51820526.956856221</v>
      </c>
      <c r="F105" s="1">
        <f t="shared" si="10"/>
        <v>47376350.012574792</v>
      </c>
      <c r="G105" s="1">
        <f t="shared" si="10"/>
        <v>28333522.627190113</v>
      </c>
      <c r="H105" s="1">
        <f t="shared" si="10"/>
        <v>80163696.977616906</v>
      </c>
      <c r="I105" s="1">
        <f t="shared" si="10"/>
        <v>119227827.8587878</v>
      </c>
      <c r="J105" s="1">
        <f t="shared" si="10"/>
        <v>142123750.1614995</v>
      </c>
      <c r="K105" s="1">
        <f t="shared" si="10"/>
        <v>121683956.22993585</v>
      </c>
      <c r="L105" s="1">
        <f t="shared" si="10"/>
        <v>136230359.88993376</v>
      </c>
      <c r="M105" s="1">
        <f t="shared" si="10"/>
        <v>118934976.01917285</v>
      </c>
      <c r="N105" s="1">
        <f t="shared" si="10"/>
        <v>159697814.13995966</v>
      </c>
      <c r="O105" s="1">
        <f t="shared" si="10"/>
        <v>114163328.94120434</v>
      </c>
      <c r="P105" s="1">
        <f t="shared" si="10"/>
        <v>294386012.80160958</v>
      </c>
      <c r="Q105" s="1">
        <f t="shared" si="10"/>
        <v>193450006.17396581</v>
      </c>
      <c r="R105" s="1">
        <f t="shared" si="10"/>
        <v>186431984.21989578</v>
      </c>
      <c r="S105" s="1">
        <f t="shared" si="10"/>
        <v>260238510.78224936</v>
      </c>
      <c r="T105" s="1">
        <f t="shared" si="10"/>
        <v>282573445.87177682</v>
      </c>
      <c r="U105" s="1">
        <f t="shared" si="10"/>
        <v>350051791.16511416</v>
      </c>
      <c r="V105" s="1">
        <f t="shared" si="10"/>
        <v>86449300.09320128</v>
      </c>
      <c r="W105" s="1">
        <f t="shared" si="10"/>
        <v>410368257.67430854</v>
      </c>
      <c r="X105" s="1">
        <f t="shared" si="10"/>
        <v>270409414.72086477</v>
      </c>
      <c r="Y105" s="1">
        <f t="shared" si="10"/>
        <v>419863502.94151008</v>
      </c>
      <c r="Z105" s="1">
        <f t="shared" si="10"/>
        <v>751040786.18451881</v>
      </c>
      <c r="AA105" s="1">
        <f t="shared" si="10"/>
        <v>-19627602.578074455</v>
      </c>
      <c r="AB105" s="1">
        <f t="shared" si="10"/>
        <v>113972249.07908309</v>
      </c>
      <c r="AC105" s="1">
        <f t="shared" si="10"/>
        <v>-183090281.38391507</v>
      </c>
      <c r="AD105" s="1">
        <f t="shared" si="10"/>
        <v>-280423032.64015937</v>
      </c>
      <c r="AE105" s="1">
        <f t="shared" si="10"/>
        <v>82300702.737354994</v>
      </c>
      <c r="AF105" s="1">
        <f>(AF22*(1-$AN$91))+AF77+AF88+AF81</f>
        <v>-295213602.88874531</v>
      </c>
      <c r="AG105" s="49">
        <f>AF105*(1+$AN$106)</f>
        <v>-339242138.63995653</v>
      </c>
      <c r="AH105" s="49">
        <f t="shared" ref="AH105:AK105" si="11">AG105*(1+$AN$106)</f>
        <v>-389837146.74009347</v>
      </c>
      <c r="AI105" s="49">
        <f t="shared" si="11"/>
        <v>-447977959.30578279</v>
      </c>
      <c r="AJ105" s="49">
        <f t="shared" si="11"/>
        <v>-514789967.30286163</v>
      </c>
      <c r="AK105" s="49">
        <f t="shared" si="11"/>
        <v>-591566403.95066965</v>
      </c>
      <c r="AL105" s="50" t="s">
        <v>148</v>
      </c>
      <c r="AM105" s="51" t="s">
        <v>149</v>
      </c>
      <c r="AN105" s="52">
        <f>(AN100*AN92)+(AN102*AN97)</f>
        <v>0.1005625445100129</v>
      </c>
    </row>
    <row r="106" spans="1:40" ht="19" x14ac:dyDescent="0.25">
      <c r="A106" s="14" t="s">
        <v>106</v>
      </c>
      <c r="B106" s="1"/>
      <c r="C106" s="15" t="e">
        <f t="shared" ref="C106:AN106" si="12">(C107/B107)-1</f>
        <v>#VALUE!</v>
      </c>
      <c r="D106" s="15">
        <f t="shared" si="12"/>
        <v>1.9851851851851854</v>
      </c>
      <c r="E106" s="15">
        <f t="shared" si="12"/>
        <v>-0.90570719602977667</v>
      </c>
      <c r="F106" s="15">
        <f t="shared" si="12"/>
        <v>-17.307894736842105</v>
      </c>
      <c r="G106" s="15">
        <f t="shared" si="12"/>
        <v>-1.2182346296595128</v>
      </c>
      <c r="H106" s="15">
        <f t="shared" si="12"/>
        <v>3.47108843537415</v>
      </c>
      <c r="I106" s="15">
        <f t="shared" si="12"/>
        <v>0.43430300825243529</v>
      </c>
      <c r="J106" s="15">
        <f t="shared" si="12"/>
        <v>0.18553408357162615</v>
      </c>
      <c r="K106" s="15">
        <f t="shared" si="12"/>
        <v>-8.5169083535144297E-2</v>
      </c>
      <c r="L106" s="15">
        <f t="shared" si="12"/>
        <v>0.13105185941187725</v>
      </c>
      <c r="M106" s="15">
        <f t="shared" si="12"/>
        <v>2.4917989641786376E-2</v>
      </c>
      <c r="N106" s="15">
        <f t="shared" si="12"/>
        <v>0.22801724137931045</v>
      </c>
      <c r="O106" s="15">
        <f t="shared" si="12"/>
        <v>-0.26228687930815586</v>
      </c>
      <c r="P106" s="15">
        <f t="shared" si="12"/>
        <v>1.7985564171610213</v>
      </c>
      <c r="Q106" s="15">
        <f t="shared" si="12"/>
        <v>-0.47982072512995255</v>
      </c>
      <c r="R106" s="15">
        <f t="shared" si="12"/>
        <v>0.50214183391051592</v>
      </c>
      <c r="S106" s="15">
        <f t="shared" si="12"/>
        <v>0.19317534755174504</v>
      </c>
      <c r="T106" s="15">
        <f t="shared" si="12"/>
        <v>-7.402837754472591E-3</v>
      </c>
      <c r="U106" s="15">
        <f t="shared" si="12"/>
        <v>0.16008224179243324</v>
      </c>
      <c r="V106" s="15">
        <f t="shared" si="12"/>
        <v>-0.29951648499755712</v>
      </c>
      <c r="W106" s="15">
        <f t="shared" si="12"/>
        <v>0.33488381042170734</v>
      </c>
      <c r="X106" s="15">
        <f t="shared" si="12"/>
        <v>0.37663100467365496</v>
      </c>
      <c r="Y106" s="15">
        <f t="shared" si="12"/>
        <v>-0.65175783243855889</v>
      </c>
      <c r="Z106" s="15">
        <f t="shared" si="12"/>
        <v>3.0344933854479859</v>
      </c>
      <c r="AA106" s="15">
        <f t="shared" si="12"/>
        <v>-1.025568748148576</v>
      </c>
      <c r="AB106" s="15">
        <f t="shared" si="12"/>
        <v>10.20853978431944</v>
      </c>
      <c r="AC106" s="15">
        <f t="shared" si="12"/>
        <v>-0.13914422789385406</v>
      </c>
      <c r="AD106" s="15">
        <f t="shared" si="12"/>
        <v>-0.61061606077539987</v>
      </c>
      <c r="AE106" s="15">
        <f t="shared" si="12"/>
        <v>10.818746000038788</v>
      </c>
      <c r="AF106" s="15">
        <f t="shared" si="12"/>
        <v>-2.0603747887300834</v>
      </c>
      <c r="AG106" s="53">
        <v>951900000</v>
      </c>
      <c r="AH106" s="53">
        <v>1053000000</v>
      </c>
      <c r="AI106" s="53">
        <v>1009000000</v>
      </c>
      <c r="AJ106" s="53">
        <v>1250000000</v>
      </c>
      <c r="AK106" s="53">
        <v>1500000000</v>
      </c>
      <c r="AL106" s="50" t="s">
        <v>150</v>
      </c>
      <c r="AM106" s="54" t="s">
        <v>151</v>
      </c>
      <c r="AN106" s="55">
        <f>(SUM(AG4:AK4)/5)</f>
        <v>0.14914128387167808</v>
      </c>
    </row>
    <row r="107" spans="1:40" ht="19" x14ac:dyDescent="0.25">
      <c r="A107" s="72" t="s">
        <v>164</v>
      </c>
      <c r="B107" s="1" t="s">
        <v>91</v>
      </c>
      <c r="C107" s="1">
        <v>13500000</v>
      </c>
      <c r="D107" s="1">
        <v>40300000</v>
      </c>
      <c r="E107" s="1">
        <v>3800000</v>
      </c>
      <c r="F107" s="1">
        <v>-61970000</v>
      </c>
      <c r="G107" s="1">
        <v>13524000</v>
      </c>
      <c r="H107" s="1">
        <v>60467000</v>
      </c>
      <c r="I107" s="1">
        <v>86728000</v>
      </c>
      <c r="J107" s="1">
        <v>102819000</v>
      </c>
      <c r="K107" s="1">
        <v>94062000</v>
      </c>
      <c r="L107" s="1">
        <v>106389000</v>
      </c>
      <c r="M107" s="1">
        <v>109040000</v>
      </c>
      <c r="N107" s="1">
        <v>133903000</v>
      </c>
      <c r="O107" s="1">
        <v>98782000</v>
      </c>
      <c r="P107" s="1">
        <v>276447000</v>
      </c>
      <c r="Q107" s="1">
        <v>143802000</v>
      </c>
      <c r="R107" s="1">
        <v>216011000</v>
      </c>
      <c r="S107" s="1">
        <v>257739000</v>
      </c>
      <c r="T107" s="1">
        <v>255831000</v>
      </c>
      <c r="U107" s="1">
        <v>296785000</v>
      </c>
      <c r="V107" s="1">
        <v>207893000</v>
      </c>
      <c r="W107" s="1">
        <v>277513000</v>
      </c>
      <c r="X107" s="1">
        <v>382033000</v>
      </c>
      <c r="Y107" s="1">
        <v>133040000</v>
      </c>
      <c r="Z107" s="1">
        <v>536749000</v>
      </c>
      <c r="AA107" s="1">
        <v>-13724000</v>
      </c>
      <c r="AB107" s="1">
        <v>-153826000</v>
      </c>
      <c r="AC107" s="1">
        <v>-132422000</v>
      </c>
      <c r="AD107" s="1">
        <v>-51563000</v>
      </c>
      <c r="AE107" s="1">
        <v>-609410000</v>
      </c>
      <c r="AF107" s="1">
        <v>646203000</v>
      </c>
      <c r="AG107" s="50"/>
      <c r="AH107" s="50"/>
      <c r="AI107" s="50"/>
      <c r="AJ107" s="50"/>
      <c r="AK107" s="56">
        <f>AK106*(1+AN107)/(AN108-AN107)</f>
        <v>20347382555.338161</v>
      </c>
      <c r="AL107" s="57" t="s">
        <v>152</v>
      </c>
      <c r="AM107" s="58" t="s">
        <v>153</v>
      </c>
      <c r="AN107" s="59">
        <v>2.5000000000000001E-2</v>
      </c>
    </row>
    <row r="108" spans="1:40"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56">
        <f t="shared" ref="AG108:AJ108" si="13">AG107+AG106</f>
        <v>951900000</v>
      </c>
      <c r="AH108" s="56">
        <f t="shared" si="13"/>
        <v>1053000000</v>
      </c>
      <c r="AI108" s="56">
        <f t="shared" si="13"/>
        <v>1009000000</v>
      </c>
      <c r="AJ108" s="56">
        <f t="shared" si="13"/>
        <v>1250000000</v>
      </c>
      <c r="AK108" s="56">
        <f>AK107+AK106</f>
        <v>21847382555.338161</v>
      </c>
      <c r="AL108" s="57" t="s">
        <v>146</v>
      </c>
      <c r="AM108" s="60" t="s">
        <v>154</v>
      </c>
      <c r="AN108" s="61">
        <f>AN105</f>
        <v>0.1005625445100129</v>
      </c>
    </row>
    <row r="109" spans="1:40" ht="19" x14ac:dyDescent="0.25">
      <c r="AG109" s="62" t="s">
        <v>155</v>
      </c>
      <c r="AH109" s="63"/>
    </row>
    <row r="110" spans="1:40" ht="20" x14ac:dyDescent="0.25">
      <c r="AG110" s="64" t="s">
        <v>156</v>
      </c>
      <c r="AH110" s="47">
        <f>NPV(AN108,AG108,AH108,AI108,AJ108,AK108)</f>
        <v>16874088733.865908</v>
      </c>
    </row>
    <row r="111" spans="1:40" ht="20" x14ac:dyDescent="0.25">
      <c r="AG111" s="64" t="s">
        <v>157</v>
      </c>
      <c r="AH111" s="47">
        <f>AF40</f>
        <v>1499142000</v>
      </c>
    </row>
    <row r="112" spans="1:40" ht="20" x14ac:dyDescent="0.25">
      <c r="AG112" s="64" t="s">
        <v>142</v>
      </c>
      <c r="AH112" s="47">
        <f>AN99</f>
        <v>3316369000</v>
      </c>
    </row>
    <row r="113" spans="33:34" ht="20" x14ac:dyDescent="0.25">
      <c r="AG113" s="64" t="s">
        <v>158</v>
      </c>
      <c r="AH113" s="47">
        <f>AH110+AH111-AH112</f>
        <v>15056861733.865906</v>
      </c>
    </row>
    <row r="114" spans="33:34" ht="20" x14ac:dyDescent="0.25">
      <c r="AG114" s="64" t="s">
        <v>159</v>
      </c>
      <c r="AH114" s="65">
        <f>AF34*(1+(AL16*5))</f>
        <v>123892992.09434879</v>
      </c>
    </row>
    <row r="115" spans="33:34" ht="20" x14ac:dyDescent="0.25">
      <c r="AG115" s="66" t="s">
        <v>160</v>
      </c>
      <c r="AH115" s="67">
        <f>AH113/AH114</f>
        <v>121.53118170234832</v>
      </c>
    </row>
    <row r="116" spans="33:34" ht="20" x14ac:dyDescent="0.25">
      <c r="AG116" s="64" t="s">
        <v>161</v>
      </c>
      <c r="AH116" s="68" cm="1">
        <f t="array" ref="AH116">_FV(A1,"Price")</f>
        <v>228.85</v>
      </c>
    </row>
    <row r="117" spans="33:34" ht="20" x14ac:dyDescent="0.25">
      <c r="AG117" s="69" t="s">
        <v>162</v>
      </c>
      <c r="AH117" s="70">
        <f>AH115/AH116-1</f>
        <v>-0.46894829931243909</v>
      </c>
    </row>
    <row r="118" spans="33:34" ht="20" x14ac:dyDescent="0.25">
      <c r="AG118" s="69" t="s">
        <v>163</v>
      </c>
      <c r="AH118" s="71" t="str">
        <f>IF(AH115&gt;AH116,"BUY","SELL")</f>
        <v>SELL</v>
      </c>
    </row>
  </sheetData>
  <mergeCells count="6">
    <mergeCell ref="AM83:AN83"/>
    <mergeCell ref="AM84:AN84"/>
    <mergeCell ref="AM93:AN93"/>
    <mergeCell ref="AM98:AN98"/>
    <mergeCell ref="AM104:AN104"/>
    <mergeCell ref="AG109:AH109"/>
  </mergeCells>
  <hyperlinks>
    <hyperlink ref="A1" r:id="rId1" tooltip="https://roic.ai/company/ALB" display="ROIC.AI | A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915913/000102140801001419/0001021408-01-001419-index.htm" xr:uid="{00000000-0004-0000-0000-000019000000}"/>
    <hyperlink ref="J74" r:id="rId19" tooltip="https://www.sec.gov/Archives/edgar/data/915913/000102140801001419/0001021408-01-001419-index.htm" xr:uid="{00000000-0004-0000-0000-00001A000000}"/>
    <hyperlink ref="K36" r:id="rId20" tooltip="https://www.sec.gov/Archives/edgar/data/915913/000091591302000024/0000915913-02-000024-index.htm" xr:uid="{00000000-0004-0000-0000-00001C000000}"/>
    <hyperlink ref="K74" r:id="rId21" tooltip="https://www.sec.gov/Archives/edgar/data/915913/000091591302000024/0000915913-02-000024-index.htm" xr:uid="{00000000-0004-0000-0000-00001D000000}"/>
    <hyperlink ref="L36" r:id="rId22" tooltip="https://sec.gov" xr:uid="{00000000-0004-0000-0000-00001F000000}"/>
    <hyperlink ref="L74" r:id="rId23" tooltip="https://sec.gov" xr:uid="{00000000-0004-0000-0000-000020000000}"/>
    <hyperlink ref="M36" r:id="rId24" tooltip="https://www.sec.gov/Archives/edgar/data/915913/000119312504032296/0001193125-04-032296-index.htm" xr:uid="{00000000-0004-0000-0000-000022000000}"/>
    <hyperlink ref="M74" r:id="rId25" tooltip="https://www.sec.gov/Archives/edgar/data/915913/000119312504032296/0001193125-04-032296-index.htm" xr:uid="{00000000-0004-0000-0000-000023000000}"/>
    <hyperlink ref="N36" r:id="rId26" tooltip="https://www.sec.gov/Archives/edgar/data/915913/000119312505049532/0001193125-05-049532-index.htm" xr:uid="{00000000-0004-0000-0000-000025000000}"/>
    <hyperlink ref="N74" r:id="rId27" tooltip="https://www.sec.gov/Archives/edgar/data/915913/000119312505049532/0001193125-05-049532-index.htm" xr:uid="{00000000-0004-0000-0000-000026000000}"/>
    <hyperlink ref="O36" r:id="rId28" tooltip="https://sec.gov" xr:uid="{00000000-0004-0000-0000-000028000000}"/>
    <hyperlink ref="O74" r:id="rId29" tooltip="https://sec.gov" xr:uid="{00000000-0004-0000-0000-000029000000}"/>
    <hyperlink ref="P36" r:id="rId30" tooltip="https://www.sec.gov/Archives/edgar/data/915913/000119312507044118/0001193125-07-044118-index.htm" xr:uid="{00000000-0004-0000-0000-00002B000000}"/>
    <hyperlink ref="P74" r:id="rId31" tooltip="https://www.sec.gov/Archives/edgar/data/915913/000119312507044118/0001193125-07-044118-index.htm" xr:uid="{00000000-0004-0000-0000-00002C000000}"/>
    <hyperlink ref="Q36" r:id="rId32" tooltip="https://www.sec.gov/Archives/edgar/data/915913/000119312508042183/0001193125-08-042183-index.htm" xr:uid="{00000000-0004-0000-0000-00002E000000}"/>
    <hyperlink ref="Q74" r:id="rId33" tooltip="https://www.sec.gov/Archives/edgar/data/915913/000119312508042183/0001193125-08-042183-index.htm" xr:uid="{00000000-0004-0000-0000-00002F000000}"/>
    <hyperlink ref="R36" r:id="rId34" tooltip="https://www.sec.gov/Archives/edgar/data/915913/000119312509040740/0001193125-09-040740-index.htm" xr:uid="{00000000-0004-0000-0000-000031000000}"/>
    <hyperlink ref="R74" r:id="rId35" tooltip="https://www.sec.gov/Archives/edgar/data/915913/000119312509040740/0001193125-09-040740-index.htm" xr:uid="{00000000-0004-0000-0000-000032000000}"/>
    <hyperlink ref="S36" r:id="rId36" tooltip="https://www.sec.gov/Archives/edgar/data/915913/000119312510042722/0001193125-10-042722-index.htm" xr:uid="{00000000-0004-0000-0000-000034000000}"/>
    <hyperlink ref="S74" r:id="rId37" tooltip="https://www.sec.gov/Archives/edgar/data/915913/000119312510042722/0001193125-10-042722-index.htm" xr:uid="{00000000-0004-0000-0000-000035000000}"/>
    <hyperlink ref="T36" r:id="rId38" tooltip="https://www.sec.gov/Archives/edgar/data/915913/000119312511047404/0001193125-11-047404-index.htm" xr:uid="{00000000-0004-0000-0000-000037000000}"/>
    <hyperlink ref="T74" r:id="rId39" tooltip="https://www.sec.gov/Archives/edgar/data/915913/000119312511047404/0001193125-11-047404-index.htm" xr:uid="{00000000-0004-0000-0000-000038000000}"/>
    <hyperlink ref="U36" r:id="rId40" tooltip="https://www.sec.gov/Archives/edgar/data/915913/000119312512071957/0001193125-12-071957-index.htm" xr:uid="{00000000-0004-0000-0000-00003A000000}"/>
    <hyperlink ref="U74" r:id="rId41" tooltip="https://www.sec.gov/Archives/edgar/data/915913/000119312512071957/0001193125-12-071957-index.htm" xr:uid="{00000000-0004-0000-0000-00003B000000}"/>
    <hyperlink ref="V36" r:id="rId42" tooltip="https://www.sec.gov/Archives/edgar/data/915913/000119312513062728/0001193125-13-062728-index.htm" xr:uid="{00000000-0004-0000-0000-00003D000000}"/>
    <hyperlink ref="V74" r:id="rId43" tooltip="https://www.sec.gov/Archives/edgar/data/915913/000119312513062728/0001193125-13-062728-index.htm" xr:uid="{00000000-0004-0000-0000-00003E000000}"/>
    <hyperlink ref="W36" r:id="rId44" tooltip="https://www.sec.gov/Archives/edgar/data/915913/000091591314000008/0000915913-14-000008-index.htm" xr:uid="{00000000-0004-0000-0000-000040000000}"/>
    <hyperlink ref="W74" r:id="rId45" tooltip="https://www.sec.gov/Archives/edgar/data/915913/000091591314000008/0000915913-14-000008-index.htm" xr:uid="{00000000-0004-0000-0000-000041000000}"/>
    <hyperlink ref="X36" r:id="rId46" tooltip="https://www.sec.gov/Archives/edgar/data/915913/000091591315000009/0000915913-15-000009-index.htm" xr:uid="{00000000-0004-0000-0000-000043000000}"/>
    <hyperlink ref="X74" r:id="rId47" tooltip="https://www.sec.gov/Archives/edgar/data/915913/000091591315000009/0000915913-15-000009-index.htm" xr:uid="{00000000-0004-0000-0000-000044000000}"/>
    <hyperlink ref="Y36" r:id="rId48" tooltip="https://www.sec.gov/Archives/edgar/data/915913/000091591316000041/0000915913-16-000041-index.htm" xr:uid="{00000000-0004-0000-0000-000046000000}"/>
    <hyperlink ref="Y74" r:id="rId49" tooltip="https://www.sec.gov/Archives/edgar/data/915913/000091591316000041/0000915913-16-000041-index.htm" xr:uid="{00000000-0004-0000-0000-000047000000}"/>
    <hyperlink ref="Z36" r:id="rId50" tooltip="https://www.sec.gov/Archives/edgar/data/915913/000091591317000010/0000915913-17-000010-index.htm" xr:uid="{00000000-0004-0000-0000-000049000000}"/>
    <hyperlink ref="Z74" r:id="rId51" tooltip="https://www.sec.gov/Archives/edgar/data/915913/000091591317000010/0000915913-17-000010-index.htm" xr:uid="{00000000-0004-0000-0000-00004A000000}"/>
    <hyperlink ref="AA36" r:id="rId52" tooltip="https://www.sec.gov/Archives/edgar/data/915913/000091591318000005/0000915913-18-000005-index.htm" xr:uid="{00000000-0004-0000-0000-00004C000000}"/>
    <hyperlink ref="AA74" r:id="rId53" tooltip="https://www.sec.gov/Archives/edgar/data/915913/000091591318000005/0000915913-18-000005-index.htm" xr:uid="{00000000-0004-0000-0000-00004D000000}"/>
    <hyperlink ref="AB36" r:id="rId54" tooltip="https://www.sec.gov/Archives/edgar/data/915913/000091591319000021/0000915913-19-000021-index.htm" xr:uid="{00000000-0004-0000-0000-00004F000000}"/>
    <hyperlink ref="AB74" r:id="rId55" tooltip="https://www.sec.gov/Archives/edgar/data/915913/000091591319000021/0000915913-19-000021-index.htm" xr:uid="{00000000-0004-0000-0000-000050000000}"/>
    <hyperlink ref="AC36" r:id="rId56" tooltip="https://www.sec.gov/Archives/edgar/data/915913/000091591320000040/0000915913-20-000040-index.htm" xr:uid="{00000000-0004-0000-0000-000052000000}"/>
    <hyperlink ref="AC74" r:id="rId57" tooltip="https://www.sec.gov/Archives/edgar/data/915913/000091591320000040/0000915913-20-000040-index.htm" xr:uid="{00000000-0004-0000-0000-000053000000}"/>
    <hyperlink ref="AD36" r:id="rId58" tooltip="https://www.sec.gov/Archives/edgar/data/915913/000091591321000018/0000915913-21-000018-index.htm" xr:uid="{00000000-0004-0000-0000-000055000000}"/>
    <hyperlink ref="AD74" r:id="rId59" tooltip="https://www.sec.gov/Archives/edgar/data/915913/000091591321000018/0000915913-21-000018-index.htm" xr:uid="{00000000-0004-0000-0000-000056000000}"/>
    <hyperlink ref="AE36" r:id="rId60" tooltip="https://www.sec.gov/Archives/edgar/data/915913/000091591322000027/0000915913-22-000027-index.htm" xr:uid="{00000000-0004-0000-0000-000058000000}"/>
    <hyperlink ref="AE74" r:id="rId61" tooltip="https://www.sec.gov/Archives/edgar/data/915913/000091591322000027/0000915913-22-000027-index.htm" xr:uid="{00000000-0004-0000-0000-000059000000}"/>
    <hyperlink ref="AF36" r:id="rId62" tooltip="https://www.sec.gov/Archives/edgar/data/915913/000091591323000039/0000915913-23-000039-index.htm" xr:uid="{00000000-0004-0000-0000-00005B000000}"/>
    <hyperlink ref="AF74" r:id="rId63" tooltip="https://www.sec.gov/Archives/edgar/data/915913/000091591323000039/0000915913-23-000039-index.htm" xr:uid="{00000000-0004-0000-0000-00005C000000}"/>
    <hyperlink ref="AG1" r:id="rId64" display="https://finbox.com/NYSE:ALB/explorer/revenue_proj" xr:uid="{3DB5048B-D25E-E043-A401-2C45C1CBC6BC}"/>
    <hyperlink ref="AL106" r:id="rId65" xr:uid="{80B790EC-C3B2-C74A-9A7B-31FCA8F4BDD8}"/>
  </hyperlinks>
  <pageMargins left="0.7" right="0.7" top="0.75" bottom="0.75" header="0.3" footer="0.3"/>
  <drawing r:id="rId6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2023-05-04T07:33:57Z</dcterms:created>
  <dcterms:modified xsi:type="dcterms:W3CDTF">2023-06-14T01:03:07Z</dcterms:modified>
</cp:coreProperties>
</file>