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D0C014BE-FF19-1347-AADA-649709F2650C}" xr6:coauthVersionLast="47" xr6:coauthVersionMax="47" xr10:uidLastSave="{00000000-0000-0000-0000-000000000000}"/>
  <bookViews>
    <workbookView xWindow="0" yWindow="500" windowWidth="2214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5" i="1" l="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J105" i="1"/>
  <c r="AK105" i="1"/>
  <c r="AL105" i="1"/>
  <c r="AM105" i="1"/>
  <c r="AO116" i="1" a="1"/>
  <c r="AO116" i="1" s="1"/>
  <c r="AO111" i="1"/>
  <c r="AU101" i="1" a="1"/>
  <c r="AU101" i="1" s="1"/>
  <c r="AU95" i="1" a="1"/>
  <c r="AU95" i="1" s="1"/>
  <c r="AU94" i="1"/>
  <c r="AU91" i="1"/>
  <c r="AU90" i="1"/>
  <c r="AU89" i="1"/>
  <c r="AU87" i="1"/>
  <c r="AU86" i="1"/>
  <c r="AU99" i="1" s="1"/>
  <c r="AU85" i="1"/>
  <c r="AR30" i="1"/>
  <c r="AQ30" i="1"/>
  <c r="AP30" i="1"/>
  <c r="AO30" i="1"/>
  <c r="AN30" i="1"/>
  <c r="AR29" i="1"/>
  <c r="AQ29" i="1"/>
  <c r="AP29" i="1"/>
  <c r="AO29" i="1"/>
  <c r="AN29" i="1"/>
  <c r="AR21" i="1"/>
  <c r="AQ21" i="1"/>
  <c r="AP21" i="1"/>
  <c r="AO21" i="1"/>
  <c r="AN21" i="1"/>
  <c r="AR20" i="1"/>
  <c r="AQ20" i="1"/>
  <c r="AP20" i="1"/>
  <c r="AO20" i="1"/>
  <c r="AN20" i="1"/>
  <c r="AS19" i="1"/>
  <c r="AS16" i="1"/>
  <c r="AO114" i="1" s="1"/>
  <c r="AV13" i="1"/>
  <c r="AU13" i="1"/>
  <c r="AT13" i="1"/>
  <c r="AS13" i="1"/>
  <c r="AT10" i="1"/>
  <c r="AV7" i="1"/>
  <c r="AU7" i="1"/>
  <c r="AT7" i="1"/>
  <c r="AS7" i="1"/>
  <c r="AV4" i="1"/>
  <c r="AU4" i="1"/>
  <c r="AT4" i="1"/>
  <c r="AS4" i="1"/>
  <c r="AR4" i="1"/>
  <c r="AQ4" i="1"/>
  <c r="AP4" i="1"/>
  <c r="AO4" i="1"/>
  <c r="AN4" i="1"/>
  <c r="AU106" i="1" s="1"/>
  <c r="AM106" i="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M89" i="1"/>
  <c r="AV10" i="1" s="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U10" i="1" s="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S10" i="1" s="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97" i="1" l="1"/>
  <c r="AN105" i="1"/>
  <c r="AN108" i="1" s="1"/>
  <c r="AU103" i="1"/>
  <c r="AU100" i="1" s="1"/>
  <c r="AO112" i="1"/>
  <c r="AT19" i="1"/>
  <c r="AV16" i="1"/>
  <c r="AU16" i="1"/>
  <c r="AT16" i="1"/>
  <c r="AV19" i="1"/>
  <c r="AU19" i="1"/>
  <c r="AU88" i="1"/>
  <c r="AU92" i="1" s="1"/>
  <c r="AU102" i="1" l="1"/>
  <c r="AO105" i="1"/>
  <c r="AP105" i="1" s="1"/>
  <c r="AU105" i="1"/>
  <c r="AU108" i="1" s="1"/>
  <c r="AO108" i="1" l="1"/>
  <c r="AQ105" i="1"/>
  <c r="AP108" i="1"/>
  <c r="AR105" i="1" l="1"/>
  <c r="AR107" i="1" s="1"/>
  <c r="AR108" i="1" s="1"/>
  <c r="AQ108" i="1"/>
  <c r="AO110" i="1" s="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<sst xmlns="http://schemas.openxmlformats.org/spreadsheetml/2006/main" count="1296" uniqueCount="165">
  <si>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</si>
  <si>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</si>
  <si>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</si>
  <si>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</si>
  <si>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</si>
  <si>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</si>
  <si>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</si>
  <si>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</si>
  <si>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</si>
  <si>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</si>
  <si>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</si>
  <si>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</si>
  <si>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</si>
  <si>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</si>
  <si>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</si>
  <si>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</si>
  <si>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</si>
  <si>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</si>
  <si>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</si>
  <si>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</si>
  <si>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</si>
  <si>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</si>
  <si>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</si>
  <si>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</si>
  <si>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</si>
  <si>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</si>
  <si>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</si>
  <si>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</si>
  <si>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</si>
  <si>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</si>
  <si>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</si>
  <si>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</si>
  <si>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</si>
  <si>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</si>
  <si>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</si>
  <si>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</si>
  <si>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</si>
  <si>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</si>
  <si>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</si>
  <si>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</si>
  <si>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</si>
  <si>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</si>
  <si>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</si>
  <si>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</si>
  <si>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</si>
  <si>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</si>
  <si>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</si>
  <si>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</si>
  <si>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</si>
  <si>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</si>
  <si>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</si>
  <si>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</si>
  <si>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</si>
  <si>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</si>
  <si>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</si>
  <si>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</si>
  <si>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</si>
  <si>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</si>
  <si>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</si>
  <si>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</si>
  <si>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</si>
  <si>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</si>
  <si>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</si>
  <si>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</si>
  <si>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</si>
  <si>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</si>
  <si>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</si>
  <si>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</si>
  <si>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</si>
  <si>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</si>
  <si>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</si>
  <si>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</si>
  <si>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</si>
  <si>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</si>
  <si>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</si>
  <si>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</si>
  <si>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</si>
  <si>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</si>
  <si>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</si>
  <si>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</si>
  <si>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</si>
  <si>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</si>
  <si>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</si>
  <si>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</si>
  <si>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</si>
  <si>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</si>
  <si>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</si>
  <si>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</si>
  <si>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</si>
  <si>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</si>
  <si>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</si>
  <si>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</si>
  <si>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</si>
  <si>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</si>
  <si>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</si>
  <si>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</si>
  <si>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</si>
  <si>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</si>
  <si>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</si>
  <si>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</si>
  <si>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</si>
  <si>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</si>
  <si>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</si>
  <si>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</si>
  <si>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</si>
  <si>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</si>
  <si>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t>
  </si>
  <si>
    <t>Levered FCF Growth YoY</t>
  </si>
  <si>
    <t>Unlevered FCF</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</si>
  <si>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</si>
  <si>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</si>
  <si>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</si>
  <si>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</si>
  <si>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</si>
  <si>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</si>
  <si>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</si>
  <si>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</si>
  <si>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</si>
  <si>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</si>
  <si>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</si>
  <si>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</si>
  <si>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</si>
  <si>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</si>
  <si>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</si>
  <si>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</si>
  <si>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</si>
  <si>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</si>
  <si>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</si>
  <si>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</si>
  <si>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</si>
  <si>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</si>
  <si>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</si>
  <si>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</si>
  <si>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</si>
  <si>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</si>
  <si>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</si>
  <si>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</si>
  <si>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</si>
  <si>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</si>
  <si>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</si>
  <si>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</si>
  <si>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</si>
  <si>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</si>
  <si>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</si>
  <si>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</si>
  <si>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</si>
  <si>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</si>
  <si>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</si>
  <si>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</si>
  <si>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Unlevered FCF Proj</t>
  </si>
  <si>
    <t>WACC</t>
  </si>
  <si>
    <t>Unlevered FCF Forecast</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</si>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</sst>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0.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3">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 fillId="0" borderId="0" xfId="0" applyFont="1" applyAlignment="1">
      <alignment indent="1"/>
    </xf>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7" fontId="11" fillId="0" borderId="11" xfId="0" applyNumberFormat="1" applyFont="1" applyBorder="1" applyAlignment="1">
      <alignment horizontal="center"/>
    </xf>
    <xf numFmtId="167" fontId="11" fillId="0" borderId="5" xfId="0" applyNumberFormat="1" applyFont="1" applyBorder="1" applyAlignment="1">
      <alignment horizontal="center"/>
    </xf>
    <xf numFmtId="164" fontId="13" fillId="0" borderId="2" xfId="0" applyNumberFormat="1" applyFont="1" applyBorder="1"/>
    <xf numFmtId="164" fontId="1" fillId="0" borderId="6" xfId="0" applyNumberFormat="1" applyFont="1" applyBorder="1" applyAlignment="1">
      <alignment horizontal="center"/>
    </xf>
    <xf numFmtId="165" fontId="10" fillId="0" borderId="12"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0" fontId="12" fillId="5" borderId="11" xfId="0" applyFont="1" applyFill="1" applyBorder="1" applyAlignment="1">
      <alignment horizontal="left" vertical="center" wrapText="1"/>
    </xf>
    <xf numFmtId="10" fontId="12" fillId="5" borderId="8" xfId="0" applyNumberFormat="1" applyFont="1" applyFill="1" applyBorder="1"/>
    <xf numFmtId="164" fontId="10" fillId="8" borderId="0" xfId="0" applyNumberFormat="1" applyFont="1"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164" fontId="1" fillId="7" borderId="0" xfId="0" applyNumberFormat="1" applyFont="1" applyFill="1"/>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8" fontId="12" fillId="5" borderId="10" xfId="0" applyNumberFormat="1" applyFont="1" applyFill="1" applyBorder="1"/>
    <xf numFmtId="168"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3" xfId="0" applyFont="1" applyFill="1" applyBorder="1" applyAlignment="1">
      <alignment horizontal="center"/>
    </xf>
    <xf numFmtId="0" fontId="15" fillId="5" borderId="7" xfId="0" applyFont="1" applyFill="1" applyBorder="1" applyAlignment="1">
      <alignment horizontal="center"/>
    </xf>
    <xf numFmtId="0" fontId="12" fillId="6" borderId="13"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4" xfId="0" applyFont="1" applyFill="1" applyBorder="1" applyAlignment="1">
      <alignment horizontal="center"/>
    </xf>
    <xf numFmtId="0" fontId="1" fillId="5" borderId="15"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MO</a:t>
            </a:r>
          </a:p>
        </c:rich>
      </c:tx>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3060823881608E-2"/>
          <c:y val="0.14553576970437768"/>
          <c:w val="0.87576996383686179"/>
          <c:h val="0.7028262509326973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12149000000</c:v>
                </c:pt>
                <c:pt idx="1">
                  <c:v>20681000000</c:v>
                </c:pt>
                <c:pt idx="2">
                  <c:v>27695000000</c:v>
                </c:pt>
                <c:pt idx="3">
                  <c:v>31742000000</c:v>
                </c:pt>
                <c:pt idx="4">
                  <c:v>44759000000</c:v>
                </c:pt>
                <c:pt idx="5">
                  <c:v>51169000000</c:v>
                </c:pt>
                <c:pt idx="6">
                  <c:v>56458000000</c:v>
                </c:pt>
                <c:pt idx="7">
                  <c:v>59131000000</c:v>
                </c:pt>
                <c:pt idx="8">
                  <c:v>50621000000</c:v>
                </c:pt>
                <c:pt idx="9">
                  <c:v>53776000000</c:v>
                </c:pt>
                <c:pt idx="10">
                  <c:v>53139000000</c:v>
                </c:pt>
                <c:pt idx="11">
                  <c:v>54553000000</c:v>
                </c:pt>
                <c:pt idx="12">
                  <c:v>56114000000</c:v>
                </c:pt>
                <c:pt idx="13">
                  <c:v>57812000000</c:v>
                </c:pt>
                <c:pt idx="14">
                  <c:v>61751000000</c:v>
                </c:pt>
                <c:pt idx="15">
                  <c:v>63276000000</c:v>
                </c:pt>
                <c:pt idx="16">
                  <c:v>72944000000</c:v>
                </c:pt>
                <c:pt idx="17">
                  <c:v>62182000000</c:v>
                </c:pt>
                <c:pt idx="18">
                  <c:v>60704000000</c:v>
                </c:pt>
                <c:pt idx="19">
                  <c:v>63963000000</c:v>
                </c:pt>
                <c:pt idx="20">
                  <c:v>68920000000</c:v>
                </c:pt>
                <c:pt idx="21">
                  <c:v>70324000000</c:v>
                </c:pt>
                <c:pt idx="22">
                  <c:v>38051000000</c:v>
                </c:pt>
                <c:pt idx="23">
                  <c:v>15957000000</c:v>
                </c:pt>
                <c:pt idx="24">
                  <c:v>16824000000</c:v>
                </c:pt>
                <c:pt idx="25">
                  <c:v>16892000000</c:v>
                </c:pt>
                <c:pt idx="26">
                  <c:v>16619000000</c:v>
                </c:pt>
                <c:pt idx="27">
                  <c:v>17500000000</c:v>
                </c:pt>
                <c:pt idx="28">
                  <c:v>17663000000</c:v>
                </c:pt>
                <c:pt idx="29">
                  <c:v>17945000000</c:v>
                </c:pt>
                <c:pt idx="30">
                  <c:v>18854000000</c:v>
                </c:pt>
                <c:pt idx="31">
                  <c:v>19337000000</c:v>
                </c:pt>
                <c:pt idx="32">
                  <c:v>19494000000</c:v>
                </c:pt>
                <c:pt idx="33">
                  <c:v>19627000000</c:v>
                </c:pt>
                <c:pt idx="34">
                  <c:v>19796000000</c:v>
                </c:pt>
                <c:pt idx="35">
                  <c:v>20841000000</c:v>
                </c:pt>
                <c:pt idx="36">
                  <c:v>21111000000</c:v>
                </c:pt>
                <c:pt idx="37">
                  <c:v>20688000000</c:v>
                </c:pt>
              </c:numCache>
            </c:numRef>
          </c:val>
          <c:extLst>
            <c:ext xmlns:c16="http://schemas.microsoft.com/office/drawing/2014/chart" uri="{C3380CC4-5D6E-409C-BE32-E72D297353CC}">
              <c16:uniqueId val="{00000000-B6E9-1D48-919A-D3471826095F}"/>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1'!$B$28:$AM$28</c:f>
              <c:numCache>
                <c:formatCode>#,###,,;\(#,###,,\);\ \-\ \-</c:formatCode>
                <c:ptCount val="38"/>
                <c:pt idx="0">
                  <c:v>1255000000</c:v>
                </c:pt>
                <c:pt idx="1">
                  <c:v>1478000000</c:v>
                </c:pt>
                <c:pt idx="2">
                  <c:v>1842000000</c:v>
                </c:pt>
                <c:pt idx="3">
                  <c:v>2337000000</c:v>
                </c:pt>
                <c:pt idx="4">
                  <c:v>2946000000</c:v>
                </c:pt>
                <c:pt idx="5">
                  <c:v>3540000000</c:v>
                </c:pt>
                <c:pt idx="6">
                  <c:v>3927000000</c:v>
                </c:pt>
                <c:pt idx="7">
                  <c:v>4939000000</c:v>
                </c:pt>
                <c:pt idx="8">
                  <c:v>3091000000</c:v>
                </c:pt>
                <c:pt idx="9">
                  <c:v>4725000000</c:v>
                </c:pt>
                <c:pt idx="10">
                  <c:v>5450000000</c:v>
                </c:pt>
                <c:pt idx="11">
                  <c:v>6303000000</c:v>
                </c:pt>
                <c:pt idx="12">
                  <c:v>6310000000</c:v>
                </c:pt>
                <c:pt idx="13">
                  <c:v>5372000000</c:v>
                </c:pt>
                <c:pt idx="14">
                  <c:v>7675000000</c:v>
                </c:pt>
                <c:pt idx="15">
                  <c:v>8510000000</c:v>
                </c:pt>
                <c:pt idx="16">
                  <c:v>8560000000</c:v>
                </c:pt>
                <c:pt idx="17">
                  <c:v>11102000000</c:v>
                </c:pt>
                <c:pt idx="18">
                  <c:v>9204000000</c:v>
                </c:pt>
                <c:pt idx="19">
                  <c:v>9416000000</c:v>
                </c:pt>
                <c:pt idx="20">
                  <c:v>10435000000</c:v>
                </c:pt>
                <c:pt idx="21">
                  <c:v>12022000000</c:v>
                </c:pt>
                <c:pt idx="22">
                  <c:v>9786000000</c:v>
                </c:pt>
                <c:pt idx="23">
                  <c:v>4930000000</c:v>
                </c:pt>
                <c:pt idx="24">
                  <c:v>3206000000</c:v>
                </c:pt>
                <c:pt idx="25">
                  <c:v>3905000000</c:v>
                </c:pt>
                <c:pt idx="26">
                  <c:v>3390000000</c:v>
                </c:pt>
                <c:pt idx="27">
                  <c:v>4180000000</c:v>
                </c:pt>
                <c:pt idx="28">
                  <c:v>4535000000</c:v>
                </c:pt>
                <c:pt idx="29">
                  <c:v>5070000000</c:v>
                </c:pt>
                <c:pt idx="30">
                  <c:v>5241000000</c:v>
                </c:pt>
                <c:pt idx="31">
                  <c:v>14239000000</c:v>
                </c:pt>
                <c:pt idx="32">
                  <c:v>10222000000</c:v>
                </c:pt>
                <c:pt idx="33">
                  <c:v>6963000000</c:v>
                </c:pt>
                <c:pt idx="34">
                  <c:v>-1293000000</c:v>
                </c:pt>
                <c:pt idx="35">
                  <c:v>4467000000</c:v>
                </c:pt>
                <c:pt idx="36">
                  <c:v>2475000000</c:v>
                </c:pt>
                <c:pt idx="37">
                  <c:v>5764000000</c:v>
                </c:pt>
              </c:numCache>
            </c:numRef>
          </c:val>
          <c:extLst>
            <c:ext xmlns:c16="http://schemas.microsoft.com/office/drawing/2014/chart" uri="{C3380CC4-5D6E-409C-BE32-E72D297353CC}">
              <c16:uniqueId val="{00000001-B6E9-1D48-919A-D3471826095F}"/>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1'!$B$107:$AM$107</c:f>
              <c:numCache>
                <c:formatCode>#,###,,;\(#,###,,\);\ \-\ \-</c:formatCode>
                <c:ptCount val="38"/>
                <c:pt idx="0">
                  <c:v>0</c:v>
                </c:pt>
                <c:pt idx="1">
                  <c:v>0</c:v>
                </c:pt>
                <c:pt idx="2">
                  <c:v>0</c:v>
                </c:pt>
                <c:pt idx="3">
                  <c:v>0</c:v>
                </c:pt>
                <c:pt idx="4">
                  <c:v>2388000000</c:v>
                </c:pt>
                <c:pt idx="5">
                  <c:v>4030000000</c:v>
                </c:pt>
                <c:pt idx="6">
                  <c:v>4535000000</c:v>
                </c:pt>
                <c:pt idx="7">
                  <c:v>5309000000</c:v>
                </c:pt>
                <c:pt idx="8">
                  <c:v>2214000000</c:v>
                </c:pt>
                <c:pt idx="9">
                  <c:v>5213000000</c:v>
                </c:pt>
                <c:pt idx="10">
                  <c:v>5066000000</c:v>
                </c:pt>
                <c:pt idx="11">
                  <c:v>5236000000</c:v>
                </c:pt>
                <c:pt idx="12">
                  <c:v>6466000000</c:v>
                </c:pt>
                <c:pt idx="13">
                  <c:v>6299000000</c:v>
                </c:pt>
                <c:pt idx="14">
                  <c:v>9626000000</c:v>
                </c:pt>
                <c:pt idx="15">
                  <c:v>9362000000</c:v>
                </c:pt>
                <c:pt idx="16">
                  <c:v>6971000000</c:v>
                </c:pt>
                <c:pt idx="17">
                  <c:v>8603000000</c:v>
                </c:pt>
                <c:pt idx="18">
                  <c:v>8842000000</c:v>
                </c:pt>
                <c:pt idx="19">
                  <c:v>8977000000</c:v>
                </c:pt>
                <c:pt idx="20">
                  <c:v>8854000000</c:v>
                </c:pt>
                <c:pt idx="21">
                  <c:v>11132000000</c:v>
                </c:pt>
                <c:pt idx="22">
                  <c:v>8846000000</c:v>
                </c:pt>
                <c:pt idx="23">
                  <c:v>4640000000</c:v>
                </c:pt>
                <c:pt idx="24">
                  <c:v>3170000000</c:v>
                </c:pt>
                <c:pt idx="25">
                  <c:v>2599000000</c:v>
                </c:pt>
                <c:pt idx="26">
                  <c:v>3508000000</c:v>
                </c:pt>
                <c:pt idx="27">
                  <c:v>3779000000</c:v>
                </c:pt>
                <c:pt idx="28">
                  <c:v>4244000000</c:v>
                </c:pt>
                <c:pt idx="29">
                  <c:v>4500000000</c:v>
                </c:pt>
                <c:pt idx="30">
                  <c:v>5581000000</c:v>
                </c:pt>
                <c:pt idx="31">
                  <c:v>3602000000</c:v>
                </c:pt>
                <c:pt idx="32">
                  <c:v>4723000000</c:v>
                </c:pt>
                <c:pt idx="33">
                  <c:v>8153000000</c:v>
                </c:pt>
                <c:pt idx="34">
                  <c:v>7591000000</c:v>
                </c:pt>
                <c:pt idx="35">
                  <c:v>8154000000</c:v>
                </c:pt>
                <c:pt idx="36">
                  <c:v>8236000000</c:v>
                </c:pt>
                <c:pt idx="37">
                  <c:v>8051000000</c:v>
                </c:pt>
              </c:numCache>
            </c:numRef>
          </c:val>
          <c:extLst>
            <c:ext xmlns:c16="http://schemas.microsoft.com/office/drawing/2014/chart" uri="{C3380CC4-5D6E-409C-BE32-E72D297353CC}">
              <c16:uniqueId val="{00000002-B6E9-1D48-919A-D3471826095F}"/>
            </c:ext>
          </c:extLst>
        </c:ser>
        <c:dLbls>
          <c:showLegendKey val="0"/>
          <c:showVal val="0"/>
          <c:showCatName val="0"/>
          <c:showSerName val="0"/>
          <c:showPercent val="0"/>
          <c:showBubbleSize val="0"/>
        </c:dLbls>
        <c:gapWidth val="100"/>
        <c:overlap val="-24"/>
        <c:axId val="1485196959"/>
        <c:axId val="1485199231"/>
      </c:barChart>
      <c:catAx>
        <c:axId val="148519695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85199231"/>
        <c:crosses val="autoZero"/>
        <c:auto val="1"/>
        <c:lblAlgn val="ctr"/>
        <c:lblOffset val="100"/>
        <c:noMultiLvlLbl val="0"/>
      </c:catAx>
      <c:valAx>
        <c:axId val="148519923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85196959"/>
        <c:crosses val="autoZero"/>
        <c:crossBetween val="between"/>
      </c:valAx>
      <c:spPr>
        <a:noFill/>
        <a:ln>
          <a:noFill/>
        </a:ln>
        <a:effectLst/>
      </c:spPr>
    </c:plotArea>
    <c:legend>
      <c:legendPos val="b"/>
      <c:layout>
        <c:manualLayout>
          <c:xMode val="edge"/>
          <c:yMode val="edge"/>
          <c:x val="0.35674190358459473"/>
          <c:y val="0.91866858593929501"/>
          <c:w val="0.31579365414518046"/>
          <c:h val="5.292861891662752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18142</xdr:colOff>
      <xdr:row>108</xdr:row>
      <xdr:rowOff>16328</xdr:rowOff>
    </xdr:from>
    <xdr:to>
      <xdr:col>46</xdr:col>
      <xdr:colOff>1578428</xdr:colOff>
      <xdr:row>130</xdr:row>
      <xdr:rowOff>18143</xdr:rowOff>
    </xdr:to>
    <xdr:graphicFrame macro="">
      <xdr:nvGraphicFramePr>
        <xdr:cNvPr id="2" name="Chart 1">
          <a:extLst>
            <a:ext uri="{FF2B5EF4-FFF2-40B4-BE49-F238E27FC236}">
              <a16:creationId xmlns:a16="http://schemas.microsoft.com/office/drawing/2014/main" id="{F127DADD-B385-212F-FF04-E8B5D1B6F5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My Holdings"/>
      <sheetName val="To Be Modeled"/>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3.7450000000000004E-2</v>
          </cell>
        </row>
      </sheetData>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https://www.bing.com/financeapi/forcetrigger?t=a1xtpr&amp;q=XNYS%3aMO&amp;form=skydnc</v>
    <v>Learn more on Bing</v>
  </rv>
  <rv s="1">
    <v>0</v>
    <v>Altria Group, Inc. (XNYS:MO)</v>
    <v>2</v>
    <v>3</v>
    <v>Finance</v>
    <v>4</v>
    <v>en-US</v>
    <v>a1xtpr</v>
    <v>268435456</v>
    <v>1</v>
    <v>Powered by Refinitiv</v>
    <v>48.99</v>
    <v>40.35</v>
    <v>0.63100000000000001</v>
    <v>0.31</v>
    <v>6.855E-3</v>
    <v>0</v>
    <v>0</v>
    <v>USD</v>
    <v>Altria Group, Inc. is a holding company that provides a portfolio of tobacco products for United States tobacco consumers aged 21+. The Company operates through two segments: smokeable tobacco products and oral tobacco products. The smokeable tobacco products consist of combustible cigarettes manufactured and sold by Philip Morris USA Inc. (PM USA ), and machine-made large cigars and pipe tobacco manufactured and sold by John Middleton Co. (Middleton). The oral tobacco products consist of moist smokeless tobacco (MST) and snus products manufactured and sold by U.S. Smokeless Tobacco Company LLC (USSTC), and oral nicotine pouches manufactured and sold by Helix Innovations LLC (Helix). The Company’s e-vapor products are marketed by NJOY, LLC (NJOY), a wholly owned subsidiary of the Company. The Company’s brand portfolio of its tobacco operating companies include Marlboro, Black &amp; Mild, Copenhagen, Skoal, on! and NJOY ACE.</v>
    <v>6300</v>
    <v>New York Stock Exchange</v>
    <v>XNYS</v>
    <v>XNYS</v>
    <v>6601 W Broad St, RICHMOND, VA, 23230 US</v>
    <v>45.6</v>
    <v>Food &amp; Tobacco</v>
    <v>Stock</v>
    <v>45089.999667626565</v>
    <v>0</v>
    <v>45.14</v>
    <v>80719480000</v>
    <v>Altria Group, Inc.</v>
    <v>Altria Group, Inc.</v>
    <v>45.25</v>
    <v>14.6303</v>
    <v>45.22</v>
    <v>45.53</v>
    <v>45.53</v>
    <v>1785040000</v>
    <v>MO</v>
    <v>Altria Group, Inc. (XNYS:MO)</v>
    <v>6514695</v>
    <v>6738230</v>
    <v>2009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764180/0001047469-98-008784-index.html" TargetMode="External"/><Relationship Id="rId21" Type="http://schemas.openxmlformats.org/officeDocument/2006/relationships/hyperlink" Target="https://www.sec.gov/Archives/edgar/data/764180/000095013095000460/0000950130-95-000460-index.html" TargetMode="External"/><Relationship Id="rId42" Type="http://schemas.openxmlformats.org/officeDocument/2006/relationships/hyperlink" Target="https://www.sec.gov/Archives/edgar/data/764180/000119312506051165/d10k.htm" TargetMode="External"/><Relationship Id="rId47" Type="http://schemas.openxmlformats.org/officeDocument/2006/relationships/hyperlink" Target="https://www.sec.gov/Archives/edgar/data/764180/000119312508041586/d10k.htm" TargetMode="External"/><Relationship Id="rId63" Type="http://schemas.openxmlformats.org/officeDocument/2006/relationships/hyperlink" Target="https://www.sec.gov/Archives/edgar/data/764180/000076418016000128/0000764180-16-000128-index.html" TargetMode="External"/><Relationship Id="rId68" Type="http://schemas.openxmlformats.org/officeDocument/2006/relationships/hyperlink" Target="https://www.sec.gov/Archives/edgar/data/764180/000076418019000023/0000764180-19-000023-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764180/000095011701000619/0000950117-01-000619-index.htm" TargetMode="External"/><Relationship Id="rId37" Type="http://schemas.openxmlformats.org/officeDocument/2006/relationships/hyperlink" Target="https://sec.gov/" TargetMode="External"/><Relationship Id="rId40" Type="http://schemas.openxmlformats.org/officeDocument/2006/relationships/hyperlink" Target="https://www.sec.gov/Archives/edgar/data/764180/000095012305003146/y06457e10vk.htm" TargetMode="External"/><Relationship Id="rId45" Type="http://schemas.openxmlformats.org/officeDocument/2006/relationships/hyperlink" Target="https://www.sec.gov/Archives/edgar/data/764180/000119312507044345/d10k.htm" TargetMode="External"/><Relationship Id="rId53" Type="http://schemas.openxmlformats.org/officeDocument/2006/relationships/hyperlink" Target="https://www.sec.gov/Archives/edgar/data/764180/000119312511045778/d10k.htm" TargetMode="External"/><Relationship Id="rId58" Type="http://schemas.openxmlformats.org/officeDocument/2006/relationships/hyperlink" Target="https://www.sec.gov/Archives/edgar/data/764180/000076418014000025/a2013form10-kq42013.htm" TargetMode="External"/><Relationship Id="rId66" Type="http://schemas.openxmlformats.org/officeDocument/2006/relationships/hyperlink" Target="https://www.sec.gov/Archives/edgar/data/764180/000076418018000028/0000764180-18-000028-index.html" TargetMode="External"/><Relationship Id="rId74" Type="http://schemas.openxmlformats.org/officeDocument/2006/relationships/hyperlink" Target="https://www.sec.gov/Archives/edgar/data/764180/000076418022000019/0000764180-22-000019-index.htm" TargetMode="External"/><Relationship Id="rId79" Type="http://schemas.openxmlformats.org/officeDocument/2006/relationships/hyperlink" Target="https://finbox.com/NYSE:MO/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764180/000076418015000022/a2014form10-kq42014.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764180/000095014696000483/0000950146-96-000483-index.html" TargetMode="External"/><Relationship Id="rId27" Type="http://schemas.openxmlformats.org/officeDocument/2006/relationships/hyperlink" Target="https://www.sec.gov/Archives/edgar/data/764180/0001047469-98-008784-index.html"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764180/000119312506051165/d10k.htm" TargetMode="External"/><Relationship Id="rId48" Type="http://schemas.openxmlformats.org/officeDocument/2006/relationships/hyperlink" Target="https://www.sec.gov/Archives/edgar/data/764180/000119312509041005/0001193125-09-041005-index.html" TargetMode="External"/><Relationship Id="rId56" Type="http://schemas.openxmlformats.org/officeDocument/2006/relationships/hyperlink" Target="https://www.sec.gov/Archives/edgar/data/764180/000076418013000024/0000764180-13-000024-index.html" TargetMode="External"/><Relationship Id="rId64" Type="http://schemas.openxmlformats.org/officeDocument/2006/relationships/hyperlink" Target="https://www.sec.gov/Archives/edgar/data/764180/000076418017000028/0000764180-17-000028-index.html" TargetMode="External"/><Relationship Id="rId69" Type="http://schemas.openxmlformats.org/officeDocument/2006/relationships/hyperlink" Target="https://www.sec.gov/Archives/edgar/data/764180/000076418019000023/0000764180-19-000023-index.html" TargetMode="External"/><Relationship Id="rId77" Type="http://schemas.openxmlformats.org/officeDocument/2006/relationships/hyperlink" Target="https://www.sec.gov/Archives/edgar/data/764180/000076418023000020/0000764180-23-000020-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764180/000119312510039027/0001193125-10-039027-index.html" TargetMode="External"/><Relationship Id="rId72" Type="http://schemas.openxmlformats.org/officeDocument/2006/relationships/hyperlink" Target="https://www.sec.gov/Archives/edgar/data/764180/000076418021000037/0000764180-21-000037-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764180/000095011701000619/0000950117-01-000619-index.htm" TargetMode="External"/><Relationship Id="rId38" Type="http://schemas.openxmlformats.org/officeDocument/2006/relationships/hyperlink" Target="https://www.sec.gov/Archives/edgar/data/764180/000119312504040664/d10k.htm" TargetMode="External"/><Relationship Id="rId46" Type="http://schemas.openxmlformats.org/officeDocument/2006/relationships/hyperlink" Target="https://www.sec.gov/Archives/edgar/data/764180/000119312508041586/d10k.htm" TargetMode="External"/><Relationship Id="rId59" Type="http://schemas.openxmlformats.org/officeDocument/2006/relationships/hyperlink" Target="https://www.sec.gov/Archives/edgar/data/764180/000076418014000025/a2013form10-kq42013.htm" TargetMode="External"/><Relationship Id="rId67" Type="http://schemas.openxmlformats.org/officeDocument/2006/relationships/hyperlink" Target="https://www.sec.gov/Archives/edgar/data/764180/000076418018000028/0000764180-18-000028-index.html" TargetMode="External"/><Relationship Id="rId20" Type="http://schemas.openxmlformats.org/officeDocument/2006/relationships/hyperlink" Target="https://www.sec.gov/Archives/edgar/data/764180/000095013095000460/0000950130-95-000460-index.html" TargetMode="External"/><Relationship Id="rId41" Type="http://schemas.openxmlformats.org/officeDocument/2006/relationships/hyperlink" Target="https://www.sec.gov/Archives/edgar/data/764180/000095012305003146/y06457e10vk.htm" TargetMode="External"/><Relationship Id="rId54" Type="http://schemas.openxmlformats.org/officeDocument/2006/relationships/hyperlink" Target="https://www.sec.gov/Archives/edgar/data/764180/000119312512064660/0001193125-12-064660-index.html" TargetMode="External"/><Relationship Id="rId62" Type="http://schemas.openxmlformats.org/officeDocument/2006/relationships/hyperlink" Target="https://www.sec.gov/Archives/edgar/data/764180/000076418016000128/0000764180-16-000128-index.html" TargetMode="External"/><Relationship Id="rId70" Type="http://schemas.openxmlformats.org/officeDocument/2006/relationships/hyperlink" Target="https://www.sec.gov/Archives/edgar/data/764180/000076418020000018/0000764180-20-000018-index.html" TargetMode="External"/><Relationship Id="rId75" Type="http://schemas.openxmlformats.org/officeDocument/2006/relationships/hyperlink" Target="https://www.sec.gov/Archives/edgar/data/764180/000076418022000019/0000764180-22-000019-index.htm" TargetMode="External"/><Relationship Id="rId1" Type="http://schemas.openxmlformats.org/officeDocument/2006/relationships/hyperlink" Target="https://roic.ai/company/MO"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764180/000095014696000483/0000950146-96-000483-index.html"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764180/000119312509041005/0001193125-09-041005-index.html" TargetMode="External"/><Relationship Id="rId57" Type="http://schemas.openxmlformats.org/officeDocument/2006/relationships/hyperlink" Target="https://www.sec.gov/Archives/edgar/data/764180/000076418013000024/0000764180-13-000024-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764180/000119312507044345/d10k.htm" TargetMode="External"/><Relationship Id="rId52" Type="http://schemas.openxmlformats.org/officeDocument/2006/relationships/hyperlink" Target="https://www.sec.gov/Archives/edgar/data/764180/000119312511045778/d10k.htm" TargetMode="External"/><Relationship Id="rId60" Type="http://schemas.openxmlformats.org/officeDocument/2006/relationships/hyperlink" Target="https://www.sec.gov/Archives/edgar/data/764180/000076418015000022/a2014form10-kq42014.htm" TargetMode="External"/><Relationship Id="rId65" Type="http://schemas.openxmlformats.org/officeDocument/2006/relationships/hyperlink" Target="https://www.sec.gov/Archives/edgar/data/764180/000076418017000028/0000764180-17-000028-index.html" TargetMode="External"/><Relationship Id="rId73" Type="http://schemas.openxmlformats.org/officeDocument/2006/relationships/hyperlink" Target="https://www.sec.gov/Archives/edgar/data/764180/000076418021000037/0000764180-21-000037-index.htm" TargetMode="External"/><Relationship Id="rId78" Type="http://schemas.openxmlformats.org/officeDocument/2006/relationships/hyperlink" Target="https://finbox.com/NYSE:MO/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764180/000119312504040664/d10k.htm" TargetMode="External"/><Relationship Id="rId34" Type="http://schemas.openxmlformats.org/officeDocument/2006/relationships/hyperlink" Target="https://sec.gov/" TargetMode="External"/><Relationship Id="rId50" Type="http://schemas.openxmlformats.org/officeDocument/2006/relationships/hyperlink" Target="https://www.sec.gov/Archives/edgar/data/764180/000119312510039027/0001193125-10-039027-index.html" TargetMode="External"/><Relationship Id="rId55" Type="http://schemas.openxmlformats.org/officeDocument/2006/relationships/hyperlink" Target="https://www.sec.gov/Archives/edgar/data/764180/000119312512064660/0001193125-12-064660-index.html" TargetMode="External"/><Relationship Id="rId76" Type="http://schemas.openxmlformats.org/officeDocument/2006/relationships/hyperlink" Target="https://www.sec.gov/Archives/edgar/data/764180/000076418023000020/0000764180-23-000020-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764180/000076418020000018/0000764180-20-000018-index.html"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70" zoomScaleNormal="70" workbookViewId="0">
      <pane xSplit="1" ySplit="1" topLeftCell="AL83" activePane="bottomRight" state="frozen"/>
      <selection pane="topRight"/>
      <selection pane="bottomLeft"/>
      <selection pane="bottomRight" activeCell="AQ95" sqref="AQ95"/>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6">
        <v>2023</v>
      </c>
      <c r="AO1" s="26">
        <v>2024</v>
      </c>
      <c r="AP1" s="26">
        <v>2025</v>
      </c>
      <c r="AQ1" s="26">
        <v>2026</v>
      </c>
      <c r="AR1" s="26">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row>
    <row r="3" spans="1:48" ht="40" x14ac:dyDescent="0.25">
      <c r="A3" s="5" t="s">
        <v>1</v>
      </c>
      <c r="B3" s="1">
        <v>12149000000</v>
      </c>
      <c r="C3" s="1">
        <v>20681000000</v>
      </c>
      <c r="D3" s="1">
        <v>27695000000</v>
      </c>
      <c r="E3" s="1">
        <v>31742000000</v>
      </c>
      <c r="F3" s="1">
        <v>44759000000</v>
      </c>
      <c r="G3" s="1">
        <v>51169000000</v>
      </c>
      <c r="H3" s="1">
        <v>56458000000</v>
      </c>
      <c r="I3" s="1">
        <v>59131000000</v>
      </c>
      <c r="J3" s="1">
        <v>50621000000</v>
      </c>
      <c r="K3" s="1">
        <v>53776000000</v>
      </c>
      <c r="L3" s="1">
        <v>53139000000</v>
      </c>
      <c r="M3" s="1">
        <v>54553000000</v>
      </c>
      <c r="N3" s="1">
        <v>56114000000</v>
      </c>
      <c r="O3" s="1">
        <v>57812000000</v>
      </c>
      <c r="P3" s="1">
        <v>61751000000</v>
      </c>
      <c r="Q3" s="1">
        <v>63276000000</v>
      </c>
      <c r="R3" s="1">
        <v>72944000000</v>
      </c>
      <c r="S3" s="1">
        <v>62182000000</v>
      </c>
      <c r="T3" s="1">
        <v>60704000000</v>
      </c>
      <c r="U3" s="1">
        <v>63963000000</v>
      </c>
      <c r="V3" s="1">
        <v>68920000000</v>
      </c>
      <c r="W3" s="1">
        <v>70324000000</v>
      </c>
      <c r="X3" s="1">
        <v>38051000000</v>
      </c>
      <c r="Y3" s="1">
        <v>15957000000</v>
      </c>
      <c r="Z3" s="1">
        <v>16824000000</v>
      </c>
      <c r="AA3" s="1">
        <v>16892000000</v>
      </c>
      <c r="AB3" s="1">
        <v>16619000000</v>
      </c>
      <c r="AC3" s="1">
        <v>17500000000</v>
      </c>
      <c r="AD3" s="1">
        <v>17663000000</v>
      </c>
      <c r="AE3" s="1">
        <v>17945000000</v>
      </c>
      <c r="AF3" s="1">
        <v>18854000000</v>
      </c>
      <c r="AG3" s="1">
        <v>19337000000</v>
      </c>
      <c r="AH3" s="1">
        <v>19494000000</v>
      </c>
      <c r="AI3" s="1">
        <v>19627000000</v>
      </c>
      <c r="AJ3" s="1">
        <v>19796000000</v>
      </c>
      <c r="AK3" s="1">
        <v>20841000000</v>
      </c>
      <c r="AL3" s="1">
        <v>21111000000</v>
      </c>
      <c r="AM3" s="1">
        <v>20688000000</v>
      </c>
      <c r="AN3" s="27">
        <v>20887000000</v>
      </c>
      <c r="AO3" s="27">
        <v>21212000000</v>
      </c>
      <c r="AP3" s="27">
        <v>21443000000</v>
      </c>
      <c r="AQ3" s="27">
        <v>22317000000</v>
      </c>
      <c r="AR3" s="27">
        <v>22635000000</v>
      </c>
      <c r="AS3" s="18" t="s">
        <v>109</v>
      </c>
      <c r="AT3" s="19" t="s">
        <v>110</v>
      </c>
      <c r="AU3" s="19" t="s">
        <v>111</v>
      </c>
      <c r="AV3" s="19" t="s">
        <v>112</v>
      </c>
    </row>
    <row r="4" spans="1:48" ht="19" x14ac:dyDescent="0.25">
      <c r="A4" s="14" t="s">
        <v>93</v>
      </c>
      <c r="B4" s="1"/>
      <c r="C4" s="15">
        <f>(C3/B3)-1</f>
        <v>0.70228002304716441</v>
      </c>
      <c r="D4" s="15">
        <f>(D3/C3)-1</f>
        <v>0.33915187853585427</v>
      </c>
      <c r="E4" s="15">
        <f>(E3/D3)-1</f>
        <v>0.14612745983029418</v>
      </c>
      <c r="F4" s="15">
        <f t="shared" ref="F4:AR4" si="0">(F3/E3)-1</f>
        <v>0.41008758112280264</v>
      </c>
      <c r="G4" s="15">
        <f t="shared" si="0"/>
        <v>0.14321142116669283</v>
      </c>
      <c r="H4" s="16">
        <f t="shared" si="0"/>
        <v>0.10336336453712214</v>
      </c>
      <c r="I4" s="16">
        <f t="shared" si="0"/>
        <v>4.7344928973750422E-2</v>
      </c>
      <c r="J4" s="16">
        <f t="shared" si="0"/>
        <v>-0.14391774196276064</v>
      </c>
      <c r="K4" s="16">
        <f t="shared" si="0"/>
        <v>6.232591217083816E-2</v>
      </c>
      <c r="L4" s="16">
        <f t="shared" si="0"/>
        <v>-1.1845432906872899E-2</v>
      </c>
      <c r="M4" s="16">
        <f t="shared" si="0"/>
        <v>2.6609458213364912E-2</v>
      </c>
      <c r="N4" s="16">
        <f t="shared" si="0"/>
        <v>2.8614375011456694E-2</v>
      </c>
      <c r="O4" s="16">
        <f t="shared" si="0"/>
        <v>3.0259828206864681E-2</v>
      </c>
      <c r="P4" s="16">
        <f t="shared" si="0"/>
        <v>6.8134643326644984E-2</v>
      </c>
      <c r="Q4" s="16">
        <f t="shared" si="0"/>
        <v>2.4695956340788028E-2</v>
      </c>
      <c r="R4" s="16">
        <f t="shared" si="0"/>
        <v>0.15279094759466472</v>
      </c>
      <c r="S4" s="16">
        <f t="shared" si="0"/>
        <v>-0.14753783724500991</v>
      </c>
      <c r="T4" s="16">
        <f t="shared" si="0"/>
        <v>-2.3768936348139369E-2</v>
      </c>
      <c r="U4" s="16">
        <f t="shared" si="0"/>
        <v>5.3686742224565043E-2</v>
      </c>
      <c r="V4" s="16">
        <f t="shared" si="0"/>
        <v>7.7497928489908219E-2</v>
      </c>
      <c r="W4" s="16">
        <f t="shared" si="0"/>
        <v>2.0371445153801515E-2</v>
      </c>
      <c r="X4" s="16">
        <f t="shared" si="0"/>
        <v>-0.45891871907172521</v>
      </c>
      <c r="Y4" s="16">
        <f t="shared" si="0"/>
        <v>-0.5806417702557094</v>
      </c>
      <c r="Z4" s="16">
        <f t="shared" si="0"/>
        <v>5.433352133859759E-2</v>
      </c>
      <c r="AA4" s="16">
        <f t="shared" si="0"/>
        <v>4.0418449833570236E-3</v>
      </c>
      <c r="AB4" s="16">
        <f t="shared" si="0"/>
        <v>-1.6161496566421962E-2</v>
      </c>
      <c r="AC4" s="16">
        <f t="shared" si="0"/>
        <v>5.3011613213791442E-2</v>
      </c>
      <c r="AD4" s="16">
        <f t="shared" si="0"/>
        <v>9.3142857142856084E-3</v>
      </c>
      <c r="AE4" s="16">
        <f t="shared" si="0"/>
        <v>1.5965577761422267E-2</v>
      </c>
      <c r="AF4" s="16">
        <f t="shared" si="0"/>
        <v>5.0654778489830132E-2</v>
      </c>
      <c r="AG4" s="16">
        <f t="shared" si="0"/>
        <v>2.5617906014638869E-2</v>
      </c>
      <c r="AH4" s="16">
        <f t="shared" si="0"/>
        <v>8.1191498164141507E-3</v>
      </c>
      <c r="AI4" s="16">
        <f t="shared" si="0"/>
        <v>6.8226120857699524E-3</v>
      </c>
      <c r="AJ4" s="16">
        <f t="shared" si="0"/>
        <v>8.610587456055363E-3</v>
      </c>
      <c r="AK4" s="16">
        <f t="shared" si="0"/>
        <v>5.2788442109517053E-2</v>
      </c>
      <c r="AL4" s="16">
        <f t="shared" si="0"/>
        <v>1.2955232474449296E-2</v>
      </c>
      <c r="AM4" s="16">
        <f t="shared" si="0"/>
        <v>-2.0036947562881879E-2</v>
      </c>
      <c r="AN4" s="16">
        <f t="shared" si="0"/>
        <v>9.619102861562201E-3</v>
      </c>
      <c r="AO4" s="16">
        <f t="shared" si="0"/>
        <v>1.5559917652128163E-2</v>
      </c>
      <c r="AP4" s="16">
        <f t="shared" si="0"/>
        <v>1.0890062228926967E-2</v>
      </c>
      <c r="AQ4" s="16">
        <f t="shared" si="0"/>
        <v>4.0759222123770034E-2</v>
      </c>
      <c r="AR4" s="16">
        <f t="shared" si="0"/>
        <v>1.4249227046646107E-2</v>
      </c>
      <c r="AS4" s="17">
        <f>(AM4+AL4+AK4)/3</f>
        <v>1.5235575673694823E-2</v>
      </c>
      <c r="AT4" s="17">
        <f>(AM20+AL20+AK20)/3</f>
        <v>0.96844522412154743</v>
      </c>
      <c r="AU4" s="17">
        <f>(AM29+AL29+AK29)/3</f>
        <v>-1.1906014540014531</v>
      </c>
      <c r="AV4" s="17">
        <f>(AM106+AL106+AK106)/3</f>
        <v>2.0586943368867978E-2</v>
      </c>
    </row>
    <row r="5" spans="1:48" ht="19" x14ac:dyDescent="0.25">
      <c r="A5" s="5" t="s">
        <v>2</v>
      </c>
      <c r="B5" s="1">
        <v>5894000000</v>
      </c>
      <c r="C5" s="1">
        <v>10384000000</v>
      </c>
      <c r="D5" s="1">
        <v>15976000000</v>
      </c>
      <c r="E5" s="1">
        <v>17960000000</v>
      </c>
      <c r="F5" s="1">
        <v>20635000000</v>
      </c>
      <c r="G5" s="1">
        <v>23063000000</v>
      </c>
      <c r="H5" s="1">
        <v>24115000000</v>
      </c>
      <c r="I5" s="1">
        <v>24540000000</v>
      </c>
      <c r="J5" s="1">
        <v>25152000000</v>
      </c>
      <c r="K5" s="1">
        <v>26629000000</v>
      </c>
      <c r="L5" s="1">
        <v>25605000000</v>
      </c>
      <c r="M5" s="1">
        <v>25463000000</v>
      </c>
      <c r="N5" s="1">
        <v>25574000000</v>
      </c>
      <c r="O5" s="1">
        <v>25714000000</v>
      </c>
      <c r="P5" s="1">
        <v>28441000000</v>
      </c>
      <c r="Q5" s="1">
        <v>28022000000</v>
      </c>
      <c r="R5" s="1">
        <v>33267000000</v>
      </c>
      <c r="S5" s="1">
        <v>32748000000</v>
      </c>
      <c r="T5" s="1">
        <v>31870000000</v>
      </c>
      <c r="U5" s="1">
        <v>33853000000</v>
      </c>
      <c r="V5" s="1">
        <v>36764000000</v>
      </c>
      <c r="W5" s="1">
        <v>37480000000</v>
      </c>
      <c r="X5" s="1">
        <v>16547000000</v>
      </c>
      <c r="Y5" s="1">
        <v>8270000000</v>
      </c>
      <c r="Z5" s="1">
        <v>7990000000</v>
      </c>
      <c r="AA5" s="1">
        <v>7704000000</v>
      </c>
      <c r="AB5" s="1">
        <v>7680000000</v>
      </c>
      <c r="AC5" s="1">
        <v>7937000000</v>
      </c>
      <c r="AD5" s="1">
        <v>7206000000</v>
      </c>
      <c r="AE5" s="1">
        <v>7785000000</v>
      </c>
      <c r="AF5" s="1">
        <v>7740000000</v>
      </c>
      <c r="AG5" s="1">
        <v>7746000000</v>
      </c>
      <c r="AH5" s="1">
        <v>7543000000</v>
      </c>
      <c r="AI5" s="1">
        <v>7373000000</v>
      </c>
      <c r="AJ5" s="1">
        <v>7085000000</v>
      </c>
      <c r="AK5" s="1">
        <v>7818000000</v>
      </c>
      <c r="AL5" s="1">
        <v>7119000000</v>
      </c>
      <c r="AM5" s="1">
        <v>6442000000</v>
      </c>
    </row>
    <row r="6" spans="1:48" ht="20" x14ac:dyDescent="0.25">
      <c r="A6" s="6" t="s">
        <v>3</v>
      </c>
      <c r="B6" s="10">
        <v>6255000000</v>
      </c>
      <c r="C6" s="10">
        <v>10297000000</v>
      </c>
      <c r="D6" s="10">
        <v>11719000000</v>
      </c>
      <c r="E6" s="10">
        <v>13782000000</v>
      </c>
      <c r="F6" s="10">
        <v>24124000000</v>
      </c>
      <c r="G6" s="10">
        <v>28106000000</v>
      </c>
      <c r="H6" s="10">
        <v>32343000000</v>
      </c>
      <c r="I6" s="10">
        <v>34591000000</v>
      </c>
      <c r="J6" s="10">
        <v>25469000000</v>
      </c>
      <c r="K6" s="10">
        <v>27147000000</v>
      </c>
      <c r="L6" s="10">
        <v>27534000000</v>
      </c>
      <c r="M6" s="10">
        <v>29090000000</v>
      </c>
      <c r="N6" s="10">
        <v>30540000000</v>
      </c>
      <c r="O6" s="10">
        <v>32098000000</v>
      </c>
      <c r="P6" s="10">
        <v>33310000000</v>
      </c>
      <c r="Q6" s="10">
        <v>35254000000</v>
      </c>
      <c r="R6" s="10">
        <v>39677000000</v>
      </c>
      <c r="S6" s="10">
        <v>29434000000</v>
      </c>
      <c r="T6" s="10">
        <v>28834000000</v>
      </c>
      <c r="U6" s="10">
        <v>30110000000</v>
      </c>
      <c r="V6" s="10">
        <v>32156000000</v>
      </c>
      <c r="W6" s="10">
        <v>32844000000</v>
      </c>
      <c r="X6" s="10">
        <v>21504000000</v>
      </c>
      <c r="Y6" s="10">
        <v>7687000000</v>
      </c>
      <c r="Z6" s="10">
        <v>8834000000</v>
      </c>
      <c r="AA6" s="10">
        <v>9188000000</v>
      </c>
      <c r="AB6" s="10">
        <v>8939000000</v>
      </c>
      <c r="AC6" s="10">
        <v>9563000000</v>
      </c>
      <c r="AD6" s="10">
        <v>10457000000</v>
      </c>
      <c r="AE6" s="10">
        <v>10160000000</v>
      </c>
      <c r="AF6" s="10">
        <v>11114000000</v>
      </c>
      <c r="AG6" s="10">
        <v>11591000000</v>
      </c>
      <c r="AH6" s="10">
        <v>11951000000</v>
      </c>
      <c r="AI6" s="10">
        <v>12254000000</v>
      </c>
      <c r="AJ6" s="10">
        <v>12711000000</v>
      </c>
      <c r="AK6" s="10">
        <v>13023000000</v>
      </c>
      <c r="AL6" s="10">
        <v>13992000000</v>
      </c>
      <c r="AM6" s="10">
        <v>14246000000</v>
      </c>
      <c r="AS6" s="18" t="s">
        <v>113</v>
      </c>
      <c r="AT6" s="19" t="s">
        <v>114</v>
      </c>
      <c r="AU6" s="19" t="s">
        <v>115</v>
      </c>
      <c r="AV6" s="19" t="s">
        <v>116</v>
      </c>
    </row>
    <row r="7" spans="1:48" ht="19" x14ac:dyDescent="0.25">
      <c r="A7" s="5" t="s">
        <v>4</v>
      </c>
      <c r="B7" s="2">
        <v>0.51490000000000002</v>
      </c>
      <c r="C7" s="2">
        <v>0.49790000000000001</v>
      </c>
      <c r="D7" s="2">
        <v>0.42309999999999998</v>
      </c>
      <c r="E7" s="2">
        <v>0.43419999999999997</v>
      </c>
      <c r="F7" s="2">
        <v>0.53900000000000003</v>
      </c>
      <c r="G7" s="2">
        <v>0.54930000000000001</v>
      </c>
      <c r="H7" s="2">
        <v>0.57289999999999996</v>
      </c>
      <c r="I7" s="2">
        <v>0.58499999999999996</v>
      </c>
      <c r="J7" s="2">
        <v>0.50309999999999999</v>
      </c>
      <c r="K7" s="2">
        <v>0.50480000000000003</v>
      </c>
      <c r="L7" s="2">
        <v>0.51819999999999999</v>
      </c>
      <c r="M7" s="2">
        <v>0.53320000000000001</v>
      </c>
      <c r="N7" s="2">
        <v>0.54420000000000002</v>
      </c>
      <c r="O7" s="2">
        <v>0.55520000000000003</v>
      </c>
      <c r="P7" s="2">
        <v>0.53939999999999999</v>
      </c>
      <c r="Q7" s="2">
        <v>0.55710000000000004</v>
      </c>
      <c r="R7" s="2">
        <v>0.54390000000000005</v>
      </c>
      <c r="S7" s="2">
        <v>0.47339999999999999</v>
      </c>
      <c r="T7" s="2">
        <v>0.47499999999999998</v>
      </c>
      <c r="U7" s="2">
        <v>0.47070000000000001</v>
      </c>
      <c r="V7" s="2">
        <v>0.46660000000000001</v>
      </c>
      <c r="W7" s="2">
        <v>0.46700000000000003</v>
      </c>
      <c r="X7" s="2">
        <v>0.56510000000000005</v>
      </c>
      <c r="Y7" s="2">
        <v>0.48170000000000002</v>
      </c>
      <c r="Z7" s="2">
        <v>0.52510000000000001</v>
      </c>
      <c r="AA7" s="2">
        <v>0.54390000000000005</v>
      </c>
      <c r="AB7" s="2">
        <v>0.53790000000000004</v>
      </c>
      <c r="AC7" s="2">
        <v>0.54649999999999999</v>
      </c>
      <c r="AD7" s="2">
        <v>0.59199999999999997</v>
      </c>
      <c r="AE7" s="2">
        <v>0.56620000000000004</v>
      </c>
      <c r="AF7" s="2">
        <v>0.58950000000000002</v>
      </c>
      <c r="AG7" s="2">
        <v>0.59940000000000004</v>
      </c>
      <c r="AH7" s="2">
        <v>0.61309999999999998</v>
      </c>
      <c r="AI7" s="2">
        <v>0.62429999999999997</v>
      </c>
      <c r="AJ7" s="2">
        <v>0.6421</v>
      </c>
      <c r="AK7" s="2">
        <v>0.62490000000000001</v>
      </c>
      <c r="AL7" s="2">
        <v>0.66279999999999994</v>
      </c>
      <c r="AM7" s="2">
        <v>0.68859999999999999</v>
      </c>
      <c r="AS7" s="17">
        <f>AM7</f>
        <v>0.68859999999999999</v>
      </c>
      <c r="AT7" s="20">
        <f>AM21</f>
        <v>0.42259999999999998</v>
      </c>
      <c r="AU7" s="20">
        <f>AM30</f>
        <v>0.27860000000000001</v>
      </c>
      <c r="AV7" s="20">
        <f>AM107/AM3</f>
        <v>0.38916279969064194</v>
      </c>
    </row>
    <row r="8" spans="1:48" ht="19" x14ac:dyDescent="0.25">
      <c r="A8" s="5" t="s">
        <v>5</v>
      </c>
      <c r="B8" s="1" t="s">
        <v>91</v>
      </c>
      <c r="C8" s="1" t="s">
        <v>91</v>
      </c>
      <c r="D8" s="1" t="s">
        <v>91</v>
      </c>
      <c r="E8" s="1" t="s">
        <v>91</v>
      </c>
      <c r="F8" s="1" t="s">
        <v>91</v>
      </c>
      <c r="G8" s="1" t="s">
        <v>91</v>
      </c>
      <c r="H8" s="1" t="s">
        <v>91</v>
      </c>
      <c r="I8" s="1" t="s">
        <v>91</v>
      </c>
      <c r="J8" s="1" t="s">
        <v>91</v>
      </c>
      <c r="K8" s="1" t="s">
        <v>91</v>
      </c>
      <c r="L8" s="1" t="s">
        <v>91</v>
      </c>
      <c r="M8" s="1" t="s">
        <v>91</v>
      </c>
      <c r="N8" s="1" t="s">
        <v>91</v>
      </c>
      <c r="O8" s="1" t="s">
        <v>91</v>
      </c>
      <c r="P8" s="1" t="s">
        <v>91</v>
      </c>
      <c r="Q8" s="1" t="s">
        <v>91</v>
      </c>
      <c r="R8" s="1" t="s">
        <v>91</v>
      </c>
      <c r="S8" s="1" t="s">
        <v>91</v>
      </c>
      <c r="T8" s="1">
        <v>762000000</v>
      </c>
      <c r="U8" s="1">
        <v>809000000</v>
      </c>
      <c r="V8" s="1" t="s">
        <v>91</v>
      </c>
      <c r="W8" s="1" t="s">
        <v>91</v>
      </c>
      <c r="X8" s="1" t="s">
        <v>91</v>
      </c>
      <c r="Y8" s="1" t="s">
        <v>91</v>
      </c>
      <c r="Z8" s="1" t="s">
        <v>91</v>
      </c>
      <c r="AA8" s="1" t="s">
        <v>91</v>
      </c>
      <c r="AB8" s="1">
        <v>0</v>
      </c>
      <c r="AC8" s="1">
        <v>0</v>
      </c>
      <c r="AD8" s="1">
        <v>0</v>
      </c>
      <c r="AE8" s="1">
        <v>0</v>
      </c>
      <c r="AF8" s="1">
        <v>0</v>
      </c>
      <c r="AG8" s="1">
        <v>0</v>
      </c>
      <c r="AH8" s="1">
        <v>0</v>
      </c>
      <c r="AI8" s="1">
        <v>0</v>
      </c>
      <c r="AJ8" s="1">
        <v>0</v>
      </c>
      <c r="AK8" s="1">
        <v>0</v>
      </c>
      <c r="AL8" s="1">
        <v>0</v>
      </c>
      <c r="AM8" s="1">
        <v>0</v>
      </c>
    </row>
    <row r="9" spans="1:48" ht="19" customHeight="1" x14ac:dyDescent="0.25">
      <c r="A9" s="14" t="s">
        <v>94</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t="e">
        <f t="shared" si="1"/>
        <v>#VALUE!</v>
      </c>
      <c r="O9" s="15" t="e">
        <f t="shared" si="1"/>
        <v>#VALUE!</v>
      </c>
      <c r="P9" s="15" t="e">
        <f t="shared" si="1"/>
        <v>#VALUE!</v>
      </c>
      <c r="Q9" s="15" t="e">
        <f t="shared" si="1"/>
        <v>#VALUE!</v>
      </c>
      <c r="R9" s="15" t="e">
        <f t="shared" si="1"/>
        <v>#VALUE!</v>
      </c>
      <c r="S9" s="15" t="e">
        <f t="shared" si="1"/>
        <v>#VALUE!</v>
      </c>
      <c r="T9" s="15">
        <f t="shared" si="1"/>
        <v>1.2552714812862414E-2</v>
      </c>
      <c r="U9" s="15">
        <f t="shared" si="1"/>
        <v>1.2647937088629364E-2</v>
      </c>
      <c r="V9" s="15" t="e">
        <f t="shared" si="1"/>
        <v>#VALUE!</v>
      </c>
      <c r="W9" s="15" t="e">
        <f t="shared" si="1"/>
        <v>#VALUE!</v>
      </c>
      <c r="X9" s="15" t="e">
        <f t="shared" si="1"/>
        <v>#VALUE!</v>
      </c>
      <c r="Y9" s="15" t="e">
        <f t="shared" si="1"/>
        <v>#VALUE!</v>
      </c>
      <c r="Z9" s="15" t="e">
        <f t="shared" si="1"/>
        <v>#VALUE!</v>
      </c>
      <c r="AA9" s="15" t="e">
        <f t="shared" si="1"/>
        <v>#VALUE!</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L9" s="15">
        <f t="shared" si="1"/>
        <v>0</v>
      </c>
      <c r="AM9" s="15">
        <f t="shared" si="1"/>
        <v>0</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v>15372000000</v>
      </c>
      <c r="L10" s="1">
        <v>15337000000</v>
      </c>
      <c r="M10" s="1">
        <v>15630000000</v>
      </c>
      <c r="N10" s="1">
        <v>15720000000</v>
      </c>
      <c r="O10" s="1">
        <v>17051000000</v>
      </c>
      <c r="P10" s="1">
        <v>18118000000</v>
      </c>
      <c r="Q10" s="1">
        <v>18858000000</v>
      </c>
      <c r="R10" s="1">
        <v>22961000000</v>
      </c>
      <c r="S10" s="1">
        <v>12282000000</v>
      </c>
      <c r="T10" s="1">
        <v>10183000000</v>
      </c>
      <c r="U10" s="1">
        <v>11093000000</v>
      </c>
      <c r="V10" s="1">
        <v>14799000000</v>
      </c>
      <c r="W10" s="1">
        <v>15077000000</v>
      </c>
      <c r="X10" s="1">
        <v>7805000000</v>
      </c>
      <c r="Y10" s="1">
        <v>2753000000</v>
      </c>
      <c r="Z10" s="1">
        <v>2931000000</v>
      </c>
      <c r="AA10" s="1">
        <v>2904000000</v>
      </c>
      <c r="AB10" s="1">
        <v>2643000000</v>
      </c>
      <c r="AC10" s="1" t="s">
        <v>91</v>
      </c>
      <c r="AD10" s="1" t="s">
        <v>91</v>
      </c>
      <c r="AE10" s="1" t="s">
        <v>91</v>
      </c>
      <c r="AF10" s="1" t="s">
        <v>91</v>
      </c>
      <c r="AG10" s="1" t="s">
        <v>91</v>
      </c>
      <c r="AH10" s="1" t="s">
        <v>91</v>
      </c>
      <c r="AI10" s="1" t="s">
        <v>91</v>
      </c>
      <c r="AJ10" s="1">
        <v>199000000</v>
      </c>
      <c r="AK10" s="1">
        <v>227000000</v>
      </c>
      <c r="AL10" s="1">
        <v>345000000</v>
      </c>
      <c r="AM10" s="1">
        <v>-184000000</v>
      </c>
      <c r="AS10" s="17">
        <f>AM9</f>
        <v>0</v>
      </c>
      <c r="AT10" s="20">
        <f>AM13</f>
        <v>0.10358662026295437</v>
      </c>
      <c r="AU10" s="20">
        <f>AM80</f>
        <v>0</v>
      </c>
      <c r="AV10" s="20">
        <f>AM89</f>
        <v>9.9091260634184067E-3</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v>1657000000</v>
      </c>
      <c r="U11" s="1">
        <v>1763000000</v>
      </c>
      <c r="V11" s="1" t="s">
        <v>91</v>
      </c>
      <c r="W11" s="1" t="s">
        <v>91</v>
      </c>
      <c r="X11" s="1" t="s">
        <v>91</v>
      </c>
      <c r="Y11" s="1" t="s">
        <v>91</v>
      </c>
      <c r="Z11" s="1" t="s">
        <v>91</v>
      </c>
      <c r="AA11" s="1" t="s">
        <v>91</v>
      </c>
      <c r="AB11" s="1" t="s">
        <v>91</v>
      </c>
      <c r="AC11" s="1">
        <v>2281000000</v>
      </c>
      <c r="AD11" s="1">
        <v>2320000000</v>
      </c>
      <c r="AE11" s="1">
        <v>2539000000</v>
      </c>
      <c r="AF11" s="1">
        <v>2708000000</v>
      </c>
      <c r="AG11" s="1">
        <v>2650000000</v>
      </c>
      <c r="AH11" s="1">
        <v>2362000000</v>
      </c>
      <c r="AI11" s="1">
        <v>2756000000</v>
      </c>
      <c r="AJ11" s="1">
        <v>1983000000</v>
      </c>
      <c r="AK11" s="1">
        <v>1855000000</v>
      </c>
      <c r="AL11" s="1">
        <v>2015000000</v>
      </c>
      <c r="AM11" s="1">
        <v>2327000000</v>
      </c>
    </row>
    <row r="12" spans="1:48" ht="20" x14ac:dyDescent="0.25">
      <c r="A12" s="5" t="s">
        <v>8</v>
      </c>
      <c r="B12" s="1">
        <v>3240000000</v>
      </c>
      <c r="C12" s="1">
        <v>6038000000</v>
      </c>
      <c r="D12" s="1">
        <v>7004000000</v>
      </c>
      <c r="E12" s="1">
        <v>8481000000</v>
      </c>
      <c r="F12" s="1">
        <v>10393000000</v>
      </c>
      <c r="G12" s="1">
        <v>11947000000</v>
      </c>
      <c r="H12" s="1">
        <v>13830000000</v>
      </c>
      <c r="I12" s="1">
        <v>13954000000</v>
      </c>
      <c r="J12" s="1">
        <v>16263000000</v>
      </c>
      <c r="K12" s="1">
        <v>15372000000</v>
      </c>
      <c r="L12" s="1">
        <v>15337000000</v>
      </c>
      <c r="M12" s="1">
        <v>15630000000</v>
      </c>
      <c r="N12" s="1">
        <v>15720000000</v>
      </c>
      <c r="O12" s="1">
        <v>17051000000</v>
      </c>
      <c r="P12" s="1">
        <v>18118000000</v>
      </c>
      <c r="Q12" s="1">
        <v>18858000000</v>
      </c>
      <c r="R12" s="1">
        <v>22961000000</v>
      </c>
      <c r="S12" s="1">
        <v>12282000000</v>
      </c>
      <c r="T12" s="1">
        <v>11840000000</v>
      </c>
      <c r="U12" s="1">
        <v>12856000000</v>
      </c>
      <c r="V12" s="1">
        <v>14799000000</v>
      </c>
      <c r="W12" s="1">
        <v>15077000000</v>
      </c>
      <c r="X12" s="1">
        <v>7805000000</v>
      </c>
      <c r="Y12" s="1">
        <v>2753000000</v>
      </c>
      <c r="Z12" s="1">
        <v>2931000000</v>
      </c>
      <c r="AA12" s="1">
        <v>2904000000</v>
      </c>
      <c r="AB12" s="1">
        <v>2643000000</v>
      </c>
      <c r="AC12" s="1">
        <v>2281000000</v>
      </c>
      <c r="AD12" s="1">
        <v>2320000000</v>
      </c>
      <c r="AE12" s="1">
        <v>2539000000</v>
      </c>
      <c r="AF12" s="1">
        <v>2708000000</v>
      </c>
      <c r="AG12" s="1">
        <v>2650000000</v>
      </c>
      <c r="AH12" s="1">
        <v>2362000000</v>
      </c>
      <c r="AI12" s="1">
        <v>2756000000</v>
      </c>
      <c r="AJ12" s="1">
        <v>2182000000</v>
      </c>
      <c r="AK12" s="1">
        <v>2082000000</v>
      </c>
      <c r="AL12" s="1">
        <v>2360000000</v>
      </c>
      <c r="AM12" s="1">
        <v>2143000000</v>
      </c>
      <c r="AS12" s="18" t="s">
        <v>117</v>
      </c>
      <c r="AT12" s="19" t="s">
        <v>118</v>
      </c>
      <c r="AU12" s="19" t="s">
        <v>119</v>
      </c>
      <c r="AV12" s="19" t="s">
        <v>120</v>
      </c>
    </row>
    <row r="13" spans="1:48" ht="19" x14ac:dyDescent="0.25">
      <c r="A13" s="14" t="s">
        <v>99</v>
      </c>
      <c r="B13" s="15">
        <f>B12/B3</f>
        <v>0.26668861634702445</v>
      </c>
      <c r="C13" s="15">
        <f t="shared" ref="C13:AM13" si="2">C12/C3</f>
        <v>0.2919588027658237</v>
      </c>
      <c r="D13" s="15">
        <f t="shared" si="2"/>
        <v>0.25289763495215745</v>
      </c>
      <c r="E13" s="15">
        <f t="shared" si="2"/>
        <v>0.26718543254993382</v>
      </c>
      <c r="F13" s="15">
        <f t="shared" si="2"/>
        <v>0.23219911079336</v>
      </c>
      <c r="G13" s="15">
        <f t="shared" si="2"/>
        <v>0.23348120932595909</v>
      </c>
      <c r="H13" s="15">
        <f t="shared" si="2"/>
        <v>0.24496085585745156</v>
      </c>
      <c r="I13" s="15">
        <f t="shared" si="2"/>
        <v>0.23598450897160542</v>
      </c>
      <c r="J13" s="15">
        <f t="shared" si="2"/>
        <v>0.32126982872720805</v>
      </c>
      <c r="K13" s="15">
        <f t="shared" si="2"/>
        <v>0.28585242487354956</v>
      </c>
      <c r="L13" s="15">
        <f t="shared" si="2"/>
        <v>0.28862041062120097</v>
      </c>
      <c r="M13" s="15">
        <f t="shared" si="2"/>
        <v>0.28651036606602753</v>
      </c>
      <c r="N13" s="15">
        <f t="shared" si="2"/>
        <v>0.28014399258652029</v>
      </c>
      <c r="O13" s="15">
        <f t="shared" si="2"/>
        <v>0.29493876703798522</v>
      </c>
      <c r="P13" s="15">
        <f t="shared" si="2"/>
        <v>0.29340415539829312</v>
      </c>
      <c r="Q13" s="15">
        <f t="shared" si="2"/>
        <v>0.29802768822302295</v>
      </c>
      <c r="R13" s="15">
        <f t="shared" si="2"/>
        <v>0.3147757183592893</v>
      </c>
      <c r="S13" s="15">
        <f t="shared" si="2"/>
        <v>0.19751696632465987</v>
      </c>
      <c r="T13" s="15">
        <f t="shared" si="2"/>
        <v>0.19504480759093304</v>
      </c>
      <c r="U13" s="15">
        <f t="shared" si="2"/>
        <v>0.20099119803636478</v>
      </c>
      <c r="V13" s="15">
        <f t="shared" si="2"/>
        <v>0.21472721996517702</v>
      </c>
      <c r="W13" s="15">
        <f t="shared" si="2"/>
        <v>0.2143933792161993</v>
      </c>
      <c r="X13" s="15">
        <f t="shared" si="2"/>
        <v>0.20511944495545453</v>
      </c>
      <c r="Y13" s="15">
        <f t="shared" si="2"/>
        <v>0.17252616406592719</v>
      </c>
      <c r="Z13" s="15">
        <f t="shared" si="2"/>
        <v>0.1742154065620542</v>
      </c>
      <c r="AA13" s="15">
        <f t="shared" si="2"/>
        <v>0.17191569973952167</v>
      </c>
      <c r="AB13" s="15">
        <f t="shared" si="2"/>
        <v>0.15903483964137433</v>
      </c>
      <c r="AC13" s="15">
        <f t="shared" si="2"/>
        <v>0.13034285714285715</v>
      </c>
      <c r="AD13" s="15">
        <f t="shared" si="2"/>
        <v>0.13134801562588461</v>
      </c>
      <c r="AE13" s="15">
        <f t="shared" si="2"/>
        <v>0.14148787963220952</v>
      </c>
      <c r="AF13" s="15">
        <f t="shared" si="2"/>
        <v>0.14362999893921713</v>
      </c>
      <c r="AG13" s="15">
        <f t="shared" si="2"/>
        <v>0.13704297460826395</v>
      </c>
      <c r="AH13" s="15">
        <f t="shared" si="2"/>
        <v>0.12116548681645635</v>
      </c>
      <c r="AI13" s="15">
        <f t="shared" si="2"/>
        <v>0.14041881082182708</v>
      </c>
      <c r="AJ13" s="15">
        <f t="shared" si="2"/>
        <v>0.11022428773489594</v>
      </c>
      <c r="AK13" s="15">
        <f t="shared" si="2"/>
        <v>9.989923708075428E-2</v>
      </c>
      <c r="AL13" s="15">
        <f t="shared" si="2"/>
        <v>0.11179006205295818</v>
      </c>
      <c r="AM13" s="15">
        <f t="shared" si="2"/>
        <v>0.10358662026295437</v>
      </c>
      <c r="AS13" s="17">
        <f>AM28/AM72</f>
        <v>-1.4507928517493078</v>
      </c>
      <c r="AT13" s="20">
        <f>AM28/AM54</f>
        <v>0.1559777020079017</v>
      </c>
      <c r="AU13" s="20">
        <f>AM22/(AM72+AM56+AM61)</f>
        <v>0.53300744263883382</v>
      </c>
      <c r="AV13" s="21">
        <f>AM67/AM72</f>
        <v>-10.288698716335263</v>
      </c>
    </row>
    <row r="14" spans="1:48" ht="19" x14ac:dyDescent="0.25">
      <c r="A14" s="5" t="s">
        <v>9</v>
      </c>
      <c r="B14" s="1">
        <v>424000000</v>
      </c>
      <c r="C14" s="1">
        <v>655000000</v>
      </c>
      <c r="D14" s="1">
        <v>704000000</v>
      </c>
      <c r="E14" s="1">
        <v>779000000</v>
      </c>
      <c r="F14" s="1">
        <v>6942000000</v>
      </c>
      <c r="G14" s="1">
        <v>8213000000</v>
      </c>
      <c r="H14" s="1">
        <v>9891000000</v>
      </c>
      <c r="I14" s="1">
        <v>10578000000</v>
      </c>
      <c r="J14" s="1">
        <v>1619000000</v>
      </c>
      <c r="K14" s="1">
        <v>2326000000</v>
      </c>
      <c r="L14" s="1">
        <v>1671000000</v>
      </c>
      <c r="M14" s="1">
        <v>1691000000</v>
      </c>
      <c r="N14" s="1">
        <v>1700000000</v>
      </c>
      <c r="O14" s="1">
        <v>1690000000</v>
      </c>
      <c r="P14" s="1">
        <v>1702000000</v>
      </c>
      <c r="Q14" s="1">
        <v>1717000000</v>
      </c>
      <c r="R14" s="1">
        <v>1014000000</v>
      </c>
      <c r="S14" s="1">
        <v>551000000</v>
      </c>
      <c r="T14" s="1">
        <v>322000000</v>
      </c>
      <c r="U14" s="1">
        <v>1159000000</v>
      </c>
      <c r="V14" s="1">
        <v>873000000</v>
      </c>
      <c r="W14" s="1">
        <v>959000000</v>
      </c>
      <c r="X14" s="1">
        <v>464000000</v>
      </c>
      <c r="Y14" s="1">
        <v>-397000000</v>
      </c>
      <c r="Z14" s="1">
        <v>20000000</v>
      </c>
      <c r="AA14" s="1">
        <v>20000000</v>
      </c>
      <c r="AB14" s="1">
        <v>20000000</v>
      </c>
      <c r="AC14" s="1">
        <v>-32000000</v>
      </c>
      <c r="AD14" s="1">
        <v>42000000</v>
      </c>
      <c r="AE14" s="1">
        <v>2000000</v>
      </c>
      <c r="AF14" s="1">
        <v>41000000</v>
      </c>
      <c r="AG14" s="1" t="s">
        <v>91</v>
      </c>
      <c r="AH14" s="1" t="s">
        <v>91</v>
      </c>
      <c r="AI14" s="1" t="s">
        <v>91</v>
      </c>
      <c r="AJ14" s="1">
        <v>44000000</v>
      </c>
      <c r="AK14" s="1">
        <v>72000000</v>
      </c>
      <c r="AL14" s="1">
        <v>72000000</v>
      </c>
      <c r="AM14" s="1" t="s">
        <v>91</v>
      </c>
    </row>
    <row r="15" spans="1:48" ht="20" x14ac:dyDescent="0.25">
      <c r="A15" s="5" t="s">
        <v>10</v>
      </c>
      <c r="B15" s="1">
        <v>3664000000</v>
      </c>
      <c r="C15" s="1">
        <v>6693000000</v>
      </c>
      <c r="D15" s="1">
        <v>7708000000</v>
      </c>
      <c r="E15" s="1">
        <v>9260000000</v>
      </c>
      <c r="F15" s="1">
        <v>17335000000</v>
      </c>
      <c r="G15" s="1">
        <v>20160000000</v>
      </c>
      <c r="H15" s="1">
        <v>23721000000</v>
      </c>
      <c r="I15" s="1">
        <v>24532000000</v>
      </c>
      <c r="J15" s="1">
        <v>17882000000</v>
      </c>
      <c r="K15" s="1">
        <v>17698000000</v>
      </c>
      <c r="L15" s="1">
        <v>17008000000</v>
      </c>
      <c r="M15" s="1">
        <v>17321000000</v>
      </c>
      <c r="N15" s="1">
        <v>17420000000</v>
      </c>
      <c r="O15" s="1">
        <v>18741000000</v>
      </c>
      <c r="P15" s="1">
        <v>19820000000</v>
      </c>
      <c r="Q15" s="1">
        <v>20575000000</v>
      </c>
      <c r="R15" s="1">
        <v>23975000000</v>
      </c>
      <c r="S15" s="1">
        <v>12833000000</v>
      </c>
      <c r="T15" s="1">
        <v>12924000000</v>
      </c>
      <c r="U15" s="1">
        <v>14824000000</v>
      </c>
      <c r="V15" s="1">
        <v>15672000000</v>
      </c>
      <c r="W15" s="1">
        <v>16036000000</v>
      </c>
      <c r="X15" s="1">
        <v>8269000000</v>
      </c>
      <c r="Y15" s="1">
        <v>2356000000</v>
      </c>
      <c r="Z15" s="1">
        <v>2951000000</v>
      </c>
      <c r="AA15" s="1">
        <v>2924000000</v>
      </c>
      <c r="AB15" s="1">
        <v>2663000000</v>
      </c>
      <c r="AC15" s="1">
        <v>2249000000</v>
      </c>
      <c r="AD15" s="1">
        <v>2362000000</v>
      </c>
      <c r="AE15" s="1">
        <v>2541000000</v>
      </c>
      <c r="AF15" s="1">
        <v>2749000000</v>
      </c>
      <c r="AG15" s="1">
        <v>2650000000</v>
      </c>
      <c r="AH15" s="1">
        <v>2362000000</v>
      </c>
      <c r="AI15" s="1">
        <v>2756000000</v>
      </c>
      <c r="AJ15" s="1">
        <v>2226000000</v>
      </c>
      <c r="AK15" s="1">
        <v>2154000000</v>
      </c>
      <c r="AL15" s="1">
        <v>2432000000</v>
      </c>
      <c r="AM15" s="1">
        <v>2143000000</v>
      </c>
      <c r="AS15" s="18" t="s">
        <v>121</v>
      </c>
      <c r="AT15" s="19" t="s">
        <v>122</v>
      </c>
      <c r="AU15" s="19" t="s">
        <v>123</v>
      </c>
      <c r="AV15" s="19" t="s">
        <v>124</v>
      </c>
    </row>
    <row r="16" spans="1:48" ht="19" x14ac:dyDescent="0.25">
      <c r="A16" s="5" t="s">
        <v>11</v>
      </c>
      <c r="B16" s="1">
        <v>9558000000</v>
      </c>
      <c r="C16" s="1">
        <v>17077000000</v>
      </c>
      <c r="D16" s="1">
        <v>23684000000</v>
      </c>
      <c r="E16" s="1">
        <v>27220000000</v>
      </c>
      <c r="F16" s="1">
        <v>37970000000</v>
      </c>
      <c r="G16" s="1">
        <v>43223000000</v>
      </c>
      <c r="H16" s="1">
        <v>47836000000</v>
      </c>
      <c r="I16" s="1">
        <v>49072000000</v>
      </c>
      <c r="J16" s="1">
        <v>43034000000</v>
      </c>
      <c r="K16" s="1">
        <v>44327000000</v>
      </c>
      <c r="L16" s="1">
        <v>42613000000</v>
      </c>
      <c r="M16" s="1">
        <v>42784000000</v>
      </c>
      <c r="N16" s="1">
        <v>42994000000</v>
      </c>
      <c r="O16" s="1">
        <v>44455000000</v>
      </c>
      <c r="P16" s="1">
        <v>48261000000</v>
      </c>
      <c r="Q16" s="1">
        <v>48597000000</v>
      </c>
      <c r="R16" s="1">
        <v>57242000000</v>
      </c>
      <c r="S16" s="1">
        <v>45581000000</v>
      </c>
      <c r="T16" s="1">
        <v>44794000000</v>
      </c>
      <c r="U16" s="1">
        <v>48677000000</v>
      </c>
      <c r="V16" s="1">
        <v>52436000000</v>
      </c>
      <c r="W16" s="1">
        <v>53516000000</v>
      </c>
      <c r="X16" s="1">
        <v>24816000000</v>
      </c>
      <c r="Y16" s="1">
        <v>10626000000</v>
      </c>
      <c r="Z16" s="1">
        <v>10941000000</v>
      </c>
      <c r="AA16" s="1">
        <v>10628000000</v>
      </c>
      <c r="AB16" s="1">
        <v>10343000000</v>
      </c>
      <c r="AC16" s="1">
        <v>10186000000</v>
      </c>
      <c r="AD16" s="1">
        <v>9568000000</v>
      </c>
      <c r="AE16" s="1">
        <v>10326000000</v>
      </c>
      <c r="AF16" s="1">
        <v>10489000000</v>
      </c>
      <c r="AG16" s="1">
        <v>10396000000</v>
      </c>
      <c r="AH16" s="1">
        <v>9905000000</v>
      </c>
      <c r="AI16" s="1">
        <v>10129000000</v>
      </c>
      <c r="AJ16" s="1">
        <v>9311000000</v>
      </c>
      <c r="AK16" s="1">
        <v>9972000000</v>
      </c>
      <c r="AL16" s="1">
        <v>9551000000</v>
      </c>
      <c r="AM16" s="1">
        <v>8585000000</v>
      </c>
      <c r="AS16" s="28">
        <f>(AM35+AL35+AK35+AJ35+AI35)/5</f>
        <v>-8.0246995111217297E-3</v>
      </c>
      <c r="AT16" s="29">
        <f>AU101/AM3</f>
        <v>3.9017536736272236</v>
      </c>
      <c r="AU16" s="29">
        <f>AU101/AM28</f>
        <v>14.004073560027759</v>
      </c>
      <c r="AV16" s="30">
        <f>AU101/AM107</f>
        <v>10.026019128058627</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v>237000000</v>
      </c>
      <c r="Z17" s="1">
        <v>1189000000</v>
      </c>
      <c r="AA17" s="1">
        <v>1136000000</v>
      </c>
      <c r="AB17" s="1">
        <v>1220000000</v>
      </c>
      <c r="AC17" s="1">
        <v>1128000000</v>
      </c>
      <c r="AD17" s="1">
        <v>1053000000</v>
      </c>
      <c r="AE17" s="1">
        <v>857000000</v>
      </c>
      <c r="AF17" s="1">
        <v>821000000</v>
      </c>
      <c r="AG17" s="1">
        <v>760000000</v>
      </c>
      <c r="AH17" s="1">
        <v>736000000</v>
      </c>
      <c r="AI17" s="1">
        <v>697000000</v>
      </c>
      <c r="AJ17" s="1">
        <v>1322000000</v>
      </c>
      <c r="AK17" s="1">
        <v>1223000000</v>
      </c>
      <c r="AL17" s="1">
        <v>1188000000</v>
      </c>
      <c r="AM17" s="1">
        <v>1128000000</v>
      </c>
    </row>
    <row r="18" spans="1:48" ht="20" x14ac:dyDescent="0.25">
      <c r="A18" s="5" t="s">
        <v>13</v>
      </c>
      <c r="B18" s="1">
        <v>424000000</v>
      </c>
      <c r="C18" s="1">
        <v>655000000</v>
      </c>
      <c r="D18" s="1">
        <v>704000000</v>
      </c>
      <c r="E18" s="1">
        <v>779000000</v>
      </c>
      <c r="F18" s="1">
        <v>1194000000</v>
      </c>
      <c r="G18" s="1">
        <v>1367000000</v>
      </c>
      <c r="H18" s="1">
        <v>1497000000</v>
      </c>
      <c r="I18" s="1">
        <v>1542000000</v>
      </c>
      <c r="J18" s="1">
        <v>1619000000</v>
      </c>
      <c r="K18" s="1">
        <v>2326000000</v>
      </c>
      <c r="L18" s="1">
        <v>1671000000</v>
      </c>
      <c r="M18" s="1">
        <v>1691000000</v>
      </c>
      <c r="N18" s="1">
        <v>1700000000</v>
      </c>
      <c r="O18" s="1">
        <v>1690000000</v>
      </c>
      <c r="P18" s="1">
        <v>1702000000</v>
      </c>
      <c r="Q18" s="1">
        <v>1717000000</v>
      </c>
      <c r="R18" s="1">
        <v>2337000000</v>
      </c>
      <c r="S18" s="1">
        <v>1331000000</v>
      </c>
      <c r="T18" s="1">
        <v>1440000000</v>
      </c>
      <c r="U18" s="1">
        <v>1607000000</v>
      </c>
      <c r="V18" s="1">
        <v>1675000000</v>
      </c>
      <c r="W18" s="1">
        <v>1804000000</v>
      </c>
      <c r="X18" s="1">
        <v>980000000</v>
      </c>
      <c r="Y18" s="1">
        <v>215000000</v>
      </c>
      <c r="Z18" s="1">
        <v>291000000</v>
      </c>
      <c r="AA18" s="1">
        <v>276000000</v>
      </c>
      <c r="AB18" s="1">
        <v>253000000</v>
      </c>
      <c r="AC18" s="1">
        <v>225000000</v>
      </c>
      <c r="AD18" s="1">
        <v>212000000</v>
      </c>
      <c r="AE18" s="1">
        <v>208000000</v>
      </c>
      <c r="AF18" s="1">
        <v>225000000</v>
      </c>
      <c r="AG18" s="1">
        <v>204000000</v>
      </c>
      <c r="AH18" s="1">
        <v>209000000</v>
      </c>
      <c r="AI18" s="1">
        <v>227000000</v>
      </c>
      <c r="AJ18" s="1">
        <v>226000000</v>
      </c>
      <c r="AK18" s="1">
        <v>257000000</v>
      </c>
      <c r="AL18" s="1">
        <v>244000000</v>
      </c>
      <c r="AM18" s="1">
        <v>226000000</v>
      </c>
      <c r="AS18" s="18" t="s">
        <v>125</v>
      </c>
      <c r="AT18" s="19" t="s">
        <v>126</v>
      </c>
      <c r="AU18" s="19" t="s">
        <v>127</v>
      </c>
      <c r="AV18" s="19" t="s">
        <v>128</v>
      </c>
    </row>
    <row r="19" spans="1:48" ht="19" x14ac:dyDescent="0.25">
      <c r="A19" s="6" t="s">
        <v>14</v>
      </c>
      <c r="B19" s="10">
        <v>2753000000</v>
      </c>
      <c r="C19" s="10">
        <v>3466000000</v>
      </c>
      <c r="D19" s="10">
        <v>4052000000</v>
      </c>
      <c r="E19" s="10">
        <v>4779000000</v>
      </c>
      <c r="F19" s="10">
        <v>6252000000</v>
      </c>
      <c r="G19" s="10">
        <v>7678000000</v>
      </c>
      <c r="H19" s="10">
        <v>8468000000</v>
      </c>
      <c r="I19" s="10">
        <v>10150000000</v>
      </c>
      <c r="J19" s="10">
        <v>7338000000</v>
      </c>
      <c r="K19" s="10">
        <v>10542000000</v>
      </c>
      <c r="L19" s="10">
        <v>10990000000</v>
      </c>
      <c r="M19" s="10">
        <v>12374000000</v>
      </c>
      <c r="N19" s="10">
        <v>12311000000</v>
      </c>
      <c r="O19" s="10">
        <v>10777000000</v>
      </c>
      <c r="P19" s="10">
        <v>14397000000</v>
      </c>
      <c r="Q19" s="10">
        <v>15677000000</v>
      </c>
      <c r="R19" s="10">
        <v>16304000000</v>
      </c>
      <c r="S19" s="10">
        <v>18857000000</v>
      </c>
      <c r="T19" s="10">
        <v>15795000000</v>
      </c>
      <c r="U19" s="10">
        <v>15563000000</v>
      </c>
      <c r="V19" s="10">
        <v>16728000000</v>
      </c>
      <c r="W19" s="10">
        <v>18177000000</v>
      </c>
      <c r="X19" s="10">
        <v>14862000000</v>
      </c>
      <c r="Y19" s="10">
        <v>7081000000</v>
      </c>
      <c r="Z19" s="10">
        <v>6355000000</v>
      </c>
      <c r="AA19" s="10">
        <v>7133000000</v>
      </c>
      <c r="AB19" s="10">
        <v>7052000000</v>
      </c>
      <c r="AC19" s="10">
        <v>7827000000</v>
      </c>
      <c r="AD19" s="10">
        <v>8207000000</v>
      </c>
      <c r="AE19" s="10">
        <v>8839000000</v>
      </c>
      <c r="AF19" s="10">
        <v>9122000000</v>
      </c>
      <c r="AG19" s="10">
        <v>22811000000</v>
      </c>
      <c r="AH19" s="10">
        <v>10768000000</v>
      </c>
      <c r="AI19" s="10">
        <v>10261000000</v>
      </c>
      <c r="AJ19" s="10">
        <v>2319000000</v>
      </c>
      <c r="AK19" s="10">
        <v>8383000000</v>
      </c>
      <c r="AL19" s="10">
        <v>5256000000</v>
      </c>
      <c r="AM19" s="10">
        <v>8743000000</v>
      </c>
      <c r="AN19" s="31">
        <v>12523000000</v>
      </c>
      <c r="AO19" s="31">
        <v>12910000000</v>
      </c>
      <c r="AP19" s="31">
        <v>13215000000</v>
      </c>
      <c r="AQ19" s="31">
        <v>15089000000</v>
      </c>
      <c r="AR19" s="31">
        <v>15589000000</v>
      </c>
      <c r="AS19" s="32">
        <f>AM40-AM56-AM61</f>
        <v>-22650000000</v>
      </c>
      <c r="AT19" s="29">
        <f>AU101/AN3</f>
        <v>3.8645798822233925</v>
      </c>
      <c r="AU19" s="29">
        <f>AU101/AN28</f>
        <v>9.0675668389126045</v>
      </c>
      <c r="AV19" s="30">
        <f>AU101/AN106</f>
        <v>9.302694479658868</v>
      </c>
    </row>
    <row r="20" spans="1:48" ht="19" customHeight="1" x14ac:dyDescent="0.25">
      <c r="A20" s="14" t="s">
        <v>100</v>
      </c>
      <c r="B20" s="1"/>
      <c r="C20" s="15">
        <f>(C19/B19)-1</f>
        <v>0.25899019251725397</v>
      </c>
      <c r="D20" s="15">
        <f>(D19/C19)-1</f>
        <v>0.16907097518753611</v>
      </c>
      <c r="E20" s="15">
        <f>(E19/D19)-1</f>
        <v>0.17941757156959537</v>
      </c>
      <c r="F20" s="15">
        <f t="shared" ref="F20:AR20" si="3">(F19/E19)-1</f>
        <v>0.30822347771500325</v>
      </c>
      <c r="G20" s="15">
        <f t="shared" si="3"/>
        <v>0.22808701215611005</v>
      </c>
      <c r="H20" s="15">
        <f t="shared" si="3"/>
        <v>0.10289137796301118</v>
      </c>
      <c r="I20" s="15">
        <f t="shared" si="3"/>
        <v>0.19863013698630128</v>
      </c>
      <c r="J20" s="15">
        <f t="shared" si="3"/>
        <v>-0.27704433497536951</v>
      </c>
      <c r="K20" s="15">
        <f t="shared" si="3"/>
        <v>0.43663123466884701</v>
      </c>
      <c r="L20" s="15">
        <f t="shared" si="3"/>
        <v>4.2496679946879112E-2</v>
      </c>
      <c r="M20" s="15">
        <f t="shared" si="3"/>
        <v>0.1259326660600546</v>
      </c>
      <c r="N20" s="15">
        <f t="shared" si="3"/>
        <v>-5.0913205107483428E-3</v>
      </c>
      <c r="O20" s="15">
        <f t="shared" si="3"/>
        <v>-0.12460401267159449</v>
      </c>
      <c r="P20" s="15">
        <f t="shared" si="3"/>
        <v>0.33590052890414768</v>
      </c>
      <c r="Q20" s="15">
        <f t="shared" si="3"/>
        <v>8.8907411266236025E-2</v>
      </c>
      <c r="R20" s="15">
        <f t="shared" si="3"/>
        <v>3.9994896982841199E-2</v>
      </c>
      <c r="S20" s="15">
        <f t="shared" si="3"/>
        <v>0.1565873405299314</v>
      </c>
      <c r="T20" s="15">
        <f t="shared" si="3"/>
        <v>-0.16238001803043967</v>
      </c>
      <c r="U20" s="15">
        <f t="shared" si="3"/>
        <v>-1.4688192465970196E-2</v>
      </c>
      <c r="V20" s="15">
        <f t="shared" si="3"/>
        <v>7.4857032705776483E-2</v>
      </c>
      <c r="W20" s="15">
        <f t="shared" si="3"/>
        <v>8.6621233859397462E-2</v>
      </c>
      <c r="X20" s="15">
        <f t="shared" si="3"/>
        <v>-0.18237332893216707</v>
      </c>
      <c r="Y20" s="15">
        <f t="shared" si="3"/>
        <v>-0.52354999327143048</v>
      </c>
      <c r="Z20" s="15">
        <f t="shared" si="3"/>
        <v>-0.10252789154074282</v>
      </c>
      <c r="AA20" s="15">
        <f t="shared" si="3"/>
        <v>0.12242328874901642</v>
      </c>
      <c r="AB20" s="15">
        <f t="shared" si="3"/>
        <v>-1.1355670825739517E-2</v>
      </c>
      <c r="AC20" s="15">
        <f t="shared" si="3"/>
        <v>0.10989790130459443</v>
      </c>
      <c r="AD20" s="15">
        <f t="shared" si="3"/>
        <v>4.8549891401558742E-2</v>
      </c>
      <c r="AE20" s="15">
        <f t="shared" si="3"/>
        <v>7.7007432679420118E-2</v>
      </c>
      <c r="AF20" s="15">
        <f t="shared" si="3"/>
        <v>3.2017196515442992E-2</v>
      </c>
      <c r="AG20" s="15">
        <f t="shared" si="3"/>
        <v>1.5006577504933127</v>
      </c>
      <c r="AH20" s="15">
        <f t="shared" si="3"/>
        <v>-0.52794704309324447</v>
      </c>
      <c r="AI20" s="15">
        <f t="shared" si="3"/>
        <v>-4.7083952451708821E-2</v>
      </c>
      <c r="AJ20" s="15">
        <f t="shared" si="3"/>
        <v>-0.77399863561056426</v>
      </c>
      <c r="AK20" s="15">
        <f t="shared" si="3"/>
        <v>2.6149202242345839</v>
      </c>
      <c r="AL20" s="15">
        <f t="shared" si="3"/>
        <v>-0.37301681975426459</v>
      </c>
      <c r="AM20" s="15">
        <f t="shared" si="3"/>
        <v>0.66343226788432275</v>
      </c>
      <c r="AN20" s="16">
        <f t="shared" si="3"/>
        <v>0.43234587670136104</v>
      </c>
      <c r="AO20" s="16">
        <f t="shared" si="3"/>
        <v>3.0903138225664817E-2</v>
      </c>
      <c r="AP20" s="16">
        <f t="shared" si="3"/>
        <v>2.3625096824167358E-2</v>
      </c>
      <c r="AQ20" s="16">
        <f t="shared" si="3"/>
        <v>0.14180855088914113</v>
      </c>
      <c r="AR20" s="16">
        <f t="shared" si="3"/>
        <v>3.313672211544838E-2</v>
      </c>
    </row>
    <row r="21" spans="1:48" ht="19" x14ac:dyDescent="0.25">
      <c r="A21" s="5" t="s">
        <v>15</v>
      </c>
      <c r="B21" s="2">
        <v>0.2266</v>
      </c>
      <c r="C21" s="2">
        <v>0.1676</v>
      </c>
      <c r="D21" s="2">
        <v>0.14630000000000001</v>
      </c>
      <c r="E21" s="2">
        <v>0.15060000000000001</v>
      </c>
      <c r="F21" s="2">
        <v>0.13969999999999999</v>
      </c>
      <c r="G21" s="2">
        <v>0.15010000000000001</v>
      </c>
      <c r="H21" s="2">
        <v>0.15</v>
      </c>
      <c r="I21" s="2">
        <v>0.17169999999999999</v>
      </c>
      <c r="J21" s="2">
        <v>0.14499999999999999</v>
      </c>
      <c r="K21" s="2">
        <v>0.19600000000000001</v>
      </c>
      <c r="L21" s="2">
        <v>0.20680000000000001</v>
      </c>
      <c r="M21" s="2">
        <v>0.2268</v>
      </c>
      <c r="N21" s="2">
        <v>0.21940000000000001</v>
      </c>
      <c r="O21" s="2">
        <v>0.18640000000000001</v>
      </c>
      <c r="P21" s="2">
        <v>0.2331</v>
      </c>
      <c r="Q21" s="2">
        <v>0.24779999999999999</v>
      </c>
      <c r="R21" s="2">
        <v>0.2235</v>
      </c>
      <c r="S21" s="2">
        <v>0.30330000000000001</v>
      </c>
      <c r="T21" s="2">
        <v>0.26019999999999999</v>
      </c>
      <c r="U21" s="2">
        <v>0.24329999999999999</v>
      </c>
      <c r="V21" s="2">
        <v>0.2427</v>
      </c>
      <c r="W21" s="2">
        <v>0.25850000000000001</v>
      </c>
      <c r="X21" s="2">
        <v>0.3906</v>
      </c>
      <c r="Y21" s="2">
        <v>0.44379999999999997</v>
      </c>
      <c r="Z21" s="2">
        <v>0.37769999999999998</v>
      </c>
      <c r="AA21" s="2">
        <v>0.42230000000000001</v>
      </c>
      <c r="AB21" s="2">
        <v>0.42430000000000001</v>
      </c>
      <c r="AC21" s="2">
        <v>0.44729999999999998</v>
      </c>
      <c r="AD21" s="2">
        <v>0.46460000000000001</v>
      </c>
      <c r="AE21" s="2">
        <v>0.49259999999999998</v>
      </c>
      <c r="AF21" s="2">
        <v>0.48380000000000001</v>
      </c>
      <c r="AG21" s="2">
        <v>1.1797</v>
      </c>
      <c r="AH21" s="2">
        <v>0.5524</v>
      </c>
      <c r="AI21" s="2">
        <v>0.52280000000000004</v>
      </c>
      <c r="AJ21" s="2">
        <v>0.1171</v>
      </c>
      <c r="AK21" s="2">
        <v>0.4022</v>
      </c>
      <c r="AL21" s="2">
        <v>0.249</v>
      </c>
      <c r="AM21" s="2">
        <v>0.42259999999999998</v>
      </c>
      <c r="AN21" s="33">
        <f>AN19/AN3</f>
        <v>0.59955953463877054</v>
      </c>
      <c r="AO21" s="33">
        <f t="shared" ref="AO21:AR21" si="4">AO19/AO3</f>
        <v>0.60861776353007735</v>
      </c>
      <c r="AP21" s="33">
        <f t="shared" si="4"/>
        <v>0.6162850347432729</v>
      </c>
      <c r="AQ21" s="33">
        <f t="shared" si="4"/>
        <v>0.67612134247434696</v>
      </c>
      <c r="AR21" s="33">
        <f t="shared" si="4"/>
        <v>0.68871217141594876</v>
      </c>
    </row>
    <row r="22" spans="1:48" ht="19" x14ac:dyDescent="0.25">
      <c r="A22" s="6" t="s">
        <v>16</v>
      </c>
      <c r="B22" s="10">
        <v>2591000000</v>
      </c>
      <c r="C22" s="10">
        <v>3604000000</v>
      </c>
      <c r="D22" s="10">
        <v>4011000000</v>
      </c>
      <c r="E22" s="10">
        <v>4522000000</v>
      </c>
      <c r="F22" s="10">
        <v>6789000000</v>
      </c>
      <c r="G22" s="10">
        <v>7946000000</v>
      </c>
      <c r="H22" s="10">
        <v>8622000000</v>
      </c>
      <c r="I22" s="10">
        <v>10059000000</v>
      </c>
      <c r="J22" s="10">
        <v>7587000000</v>
      </c>
      <c r="K22" s="10">
        <v>9449000000</v>
      </c>
      <c r="L22" s="10">
        <v>10526000000</v>
      </c>
      <c r="M22" s="10">
        <v>11769000000</v>
      </c>
      <c r="N22" s="10">
        <v>13120000000</v>
      </c>
      <c r="O22" s="10">
        <v>13357000000</v>
      </c>
      <c r="P22" s="10">
        <v>13490000000</v>
      </c>
      <c r="Q22" s="10">
        <v>14679000000</v>
      </c>
      <c r="R22" s="10">
        <v>15702000000</v>
      </c>
      <c r="S22" s="10">
        <v>16601000000</v>
      </c>
      <c r="T22" s="10">
        <v>15910000000</v>
      </c>
      <c r="U22" s="10">
        <v>15180000000</v>
      </c>
      <c r="V22" s="10">
        <v>16592000000</v>
      </c>
      <c r="W22" s="10">
        <v>17413000000</v>
      </c>
      <c r="X22" s="10">
        <v>13235000000</v>
      </c>
      <c r="Y22" s="10">
        <v>4882000000</v>
      </c>
      <c r="Z22" s="10">
        <v>5462000000</v>
      </c>
      <c r="AA22" s="10">
        <v>6228000000</v>
      </c>
      <c r="AB22" s="10">
        <v>6068000000</v>
      </c>
      <c r="AC22" s="10">
        <v>7253000000</v>
      </c>
      <c r="AD22" s="10">
        <v>8084000000</v>
      </c>
      <c r="AE22" s="10">
        <v>7620000000</v>
      </c>
      <c r="AF22" s="10">
        <v>8361000000</v>
      </c>
      <c r="AG22" s="10">
        <v>8762000000</v>
      </c>
      <c r="AH22" s="10">
        <v>9556000000</v>
      </c>
      <c r="AI22" s="10">
        <v>9115000000</v>
      </c>
      <c r="AJ22" s="10">
        <v>10326000000</v>
      </c>
      <c r="AK22" s="10">
        <v>10873000000</v>
      </c>
      <c r="AL22" s="10">
        <v>11560000000</v>
      </c>
      <c r="AM22" s="10">
        <v>12103000000</v>
      </c>
    </row>
    <row r="23" spans="1:48" ht="19" x14ac:dyDescent="0.25">
      <c r="A23" s="5" t="s">
        <v>17</v>
      </c>
      <c r="B23" s="2">
        <v>0.21329999999999999</v>
      </c>
      <c r="C23" s="2">
        <v>0.17430000000000001</v>
      </c>
      <c r="D23" s="2">
        <v>0.14480000000000001</v>
      </c>
      <c r="E23" s="2">
        <v>0.14249999999999999</v>
      </c>
      <c r="F23" s="2">
        <v>0.1517</v>
      </c>
      <c r="G23" s="2">
        <v>0.15529999999999999</v>
      </c>
      <c r="H23" s="2">
        <v>0.1527</v>
      </c>
      <c r="I23" s="2">
        <v>0.1701</v>
      </c>
      <c r="J23" s="2">
        <v>0.14990000000000001</v>
      </c>
      <c r="K23" s="2">
        <v>0.1757</v>
      </c>
      <c r="L23" s="2">
        <v>0.1981</v>
      </c>
      <c r="M23" s="2">
        <v>0.2157</v>
      </c>
      <c r="N23" s="2">
        <v>0.23380000000000001</v>
      </c>
      <c r="O23" s="2">
        <v>0.23100000000000001</v>
      </c>
      <c r="P23" s="2">
        <v>0.2185</v>
      </c>
      <c r="Q23" s="2">
        <v>0.23200000000000001</v>
      </c>
      <c r="R23" s="2">
        <v>0.21529999999999999</v>
      </c>
      <c r="S23" s="2">
        <v>0.26700000000000002</v>
      </c>
      <c r="T23" s="2">
        <v>0.2621</v>
      </c>
      <c r="U23" s="2">
        <v>0.23730000000000001</v>
      </c>
      <c r="V23" s="2">
        <v>0.2407</v>
      </c>
      <c r="W23" s="2">
        <v>0.24759999999999999</v>
      </c>
      <c r="X23" s="2">
        <v>0.3478</v>
      </c>
      <c r="Y23" s="2">
        <v>0.30590000000000001</v>
      </c>
      <c r="Z23" s="2">
        <v>0.32469999999999999</v>
      </c>
      <c r="AA23" s="2">
        <v>0.36870000000000003</v>
      </c>
      <c r="AB23" s="2">
        <v>0.36509999999999998</v>
      </c>
      <c r="AC23" s="2">
        <v>0.41449999999999998</v>
      </c>
      <c r="AD23" s="2">
        <v>0.4577</v>
      </c>
      <c r="AE23" s="2">
        <v>0.42459999999999998</v>
      </c>
      <c r="AF23" s="2">
        <v>0.44350000000000001</v>
      </c>
      <c r="AG23" s="2">
        <v>0.4531</v>
      </c>
      <c r="AH23" s="2">
        <v>0.49020000000000002</v>
      </c>
      <c r="AI23" s="2">
        <v>0.46439999999999998</v>
      </c>
      <c r="AJ23" s="2">
        <v>0.52159999999999995</v>
      </c>
      <c r="AK23" s="2">
        <v>0.52170000000000005</v>
      </c>
      <c r="AL23" s="2">
        <v>0.54759999999999998</v>
      </c>
      <c r="AM23" s="2">
        <v>0.58499999999999996</v>
      </c>
    </row>
    <row r="24" spans="1:48" ht="19" x14ac:dyDescent="0.25">
      <c r="A24" s="5" t="s">
        <v>18</v>
      </c>
      <c r="B24" s="1">
        <v>-262000000</v>
      </c>
      <c r="C24" s="1">
        <v>-793000000</v>
      </c>
      <c r="D24" s="1">
        <v>-663000000</v>
      </c>
      <c r="E24" s="1">
        <v>-522000000</v>
      </c>
      <c r="F24" s="1">
        <v>-1731000000</v>
      </c>
      <c r="G24" s="1">
        <v>-1635000000</v>
      </c>
      <c r="H24" s="1">
        <v>-1651000000</v>
      </c>
      <c r="I24" s="1">
        <v>-1451000000</v>
      </c>
      <c r="J24" s="1">
        <v>-1391000000</v>
      </c>
      <c r="K24" s="1">
        <v>-1233000000</v>
      </c>
      <c r="L24" s="1">
        <v>-1179000000</v>
      </c>
      <c r="M24" s="1">
        <v>-1086000000</v>
      </c>
      <c r="N24" s="1">
        <v>-2509000000</v>
      </c>
      <c r="O24" s="1">
        <v>-4270000000</v>
      </c>
      <c r="P24" s="1">
        <v>-795000000</v>
      </c>
      <c r="Q24" s="1">
        <v>-719000000</v>
      </c>
      <c r="R24" s="1">
        <v>-1418000000</v>
      </c>
      <c r="S24" s="1">
        <v>1497000000</v>
      </c>
      <c r="T24" s="1">
        <v>-1150000000</v>
      </c>
      <c r="U24" s="1">
        <v>-1176000000</v>
      </c>
      <c r="V24" s="1">
        <v>-1157000000</v>
      </c>
      <c r="W24" s="1">
        <v>-877000000</v>
      </c>
      <c r="X24" s="1">
        <v>-215000000</v>
      </c>
      <c r="Y24" s="1">
        <v>-93000000</v>
      </c>
      <c r="Z24" s="1">
        <v>-585000000</v>
      </c>
      <c r="AA24" s="1">
        <v>-505000000</v>
      </c>
      <c r="AB24" s="1">
        <v>-486000000</v>
      </c>
      <c r="AC24" s="1">
        <v>-776000000</v>
      </c>
      <c r="AD24" s="1">
        <v>-1142000000</v>
      </c>
      <c r="AE24" s="1">
        <v>154000000</v>
      </c>
      <c r="AF24" s="1">
        <v>-283000000</v>
      </c>
      <c r="AG24" s="1">
        <v>13090000000</v>
      </c>
      <c r="AH24" s="1">
        <v>272000000</v>
      </c>
      <c r="AI24" s="1">
        <v>226000000</v>
      </c>
      <c r="AJ24" s="1">
        <v>-9560000000</v>
      </c>
      <c r="AK24" s="1">
        <v>-3983000000</v>
      </c>
      <c r="AL24" s="1">
        <v>-7736000000</v>
      </c>
      <c r="AM24" s="1">
        <v>-4714000000</v>
      </c>
    </row>
    <row r="25" spans="1:48" ht="19" x14ac:dyDescent="0.25">
      <c r="A25" s="6" t="s">
        <v>19</v>
      </c>
      <c r="B25" s="10">
        <v>2329000000</v>
      </c>
      <c r="C25" s="10">
        <v>2811000000</v>
      </c>
      <c r="D25" s="10">
        <v>3348000000</v>
      </c>
      <c r="E25" s="10">
        <v>4000000000</v>
      </c>
      <c r="F25" s="10">
        <v>5058000000</v>
      </c>
      <c r="G25" s="10">
        <v>6311000000</v>
      </c>
      <c r="H25" s="10">
        <v>6971000000</v>
      </c>
      <c r="I25" s="10">
        <v>8608000000</v>
      </c>
      <c r="J25" s="10">
        <v>6196000000</v>
      </c>
      <c r="K25" s="10">
        <v>8216000000</v>
      </c>
      <c r="L25" s="10">
        <v>9347000000</v>
      </c>
      <c r="M25" s="10">
        <v>10683000000</v>
      </c>
      <c r="N25" s="10">
        <v>10611000000</v>
      </c>
      <c r="O25" s="10">
        <v>9087000000</v>
      </c>
      <c r="P25" s="10">
        <v>12695000000</v>
      </c>
      <c r="Q25" s="10">
        <v>13960000000</v>
      </c>
      <c r="R25" s="10">
        <v>14284000000</v>
      </c>
      <c r="S25" s="10">
        <v>18098000000</v>
      </c>
      <c r="T25" s="10">
        <v>14760000000</v>
      </c>
      <c r="U25" s="10">
        <v>14004000000</v>
      </c>
      <c r="V25" s="10">
        <v>15435000000</v>
      </c>
      <c r="W25" s="10">
        <v>16536000000</v>
      </c>
      <c r="X25" s="10">
        <v>13020000000</v>
      </c>
      <c r="Y25" s="10">
        <v>4789000000</v>
      </c>
      <c r="Z25" s="10">
        <v>4877000000</v>
      </c>
      <c r="AA25" s="10">
        <v>5723000000</v>
      </c>
      <c r="AB25" s="10">
        <v>5582000000</v>
      </c>
      <c r="AC25" s="10">
        <v>6477000000</v>
      </c>
      <c r="AD25" s="10">
        <v>6942000000</v>
      </c>
      <c r="AE25" s="10">
        <v>7774000000</v>
      </c>
      <c r="AF25" s="10">
        <v>8078000000</v>
      </c>
      <c r="AG25" s="10">
        <v>21852000000</v>
      </c>
      <c r="AH25" s="10">
        <v>9828000000</v>
      </c>
      <c r="AI25" s="10">
        <v>9341000000</v>
      </c>
      <c r="AJ25" s="10">
        <v>766000000</v>
      </c>
      <c r="AK25" s="10">
        <v>6890000000</v>
      </c>
      <c r="AL25" s="10">
        <v>3824000000</v>
      </c>
      <c r="AM25" s="10">
        <v>7389000000</v>
      </c>
    </row>
    <row r="26" spans="1:48" ht="19" x14ac:dyDescent="0.25">
      <c r="A26" s="5" t="s">
        <v>20</v>
      </c>
      <c r="B26" s="2">
        <v>0.19170000000000001</v>
      </c>
      <c r="C26" s="2">
        <v>0.13589999999999999</v>
      </c>
      <c r="D26" s="2">
        <v>0.12089999999999999</v>
      </c>
      <c r="E26" s="2">
        <v>0.126</v>
      </c>
      <c r="F26" s="2">
        <v>0.113</v>
      </c>
      <c r="G26" s="2">
        <v>0.12330000000000001</v>
      </c>
      <c r="H26" s="2">
        <v>0.1235</v>
      </c>
      <c r="I26" s="2">
        <v>0.14560000000000001</v>
      </c>
      <c r="J26" s="2">
        <v>0.12239999999999999</v>
      </c>
      <c r="K26" s="2">
        <v>0.15279999999999999</v>
      </c>
      <c r="L26" s="2">
        <v>0.1759</v>
      </c>
      <c r="M26" s="2">
        <v>0.1958</v>
      </c>
      <c r="N26" s="2">
        <v>0.18909999999999999</v>
      </c>
      <c r="O26" s="2">
        <v>0.15720000000000001</v>
      </c>
      <c r="P26" s="2">
        <v>0.2056</v>
      </c>
      <c r="Q26" s="2">
        <v>0.22059999999999999</v>
      </c>
      <c r="R26" s="2">
        <v>0.1958</v>
      </c>
      <c r="S26" s="2">
        <v>0.29099999999999998</v>
      </c>
      <c r="T26" s="2">
        <v>0.24310000000000001</v>
      </c>
      <c r="U26" s="2">
        <v>0.21890000000000001</v>
      </c>
      <c r="V26" s="2">
        <v>0.224</v>
      </c>
      <c r="W26" s="2">
        <v>0.2351</v>
      </c>
      <c r="X26" s="2">
        <v>0.3422</v>
      </c>
      <c r="Y26" s="2">
        <v>0.30009999999999998</v>
      </c>
      <c r="Z26" s="2">
        <v>0.28989999999999999</v>
      </c>
      <c r="AA26" s="2">
        <v>0.33879999999999999</v>
      </c>
      <c r="AB26" s="2">
        <v>0.33589999999999998</v>
      </c>
      <c r="AC26" s="2">
        <v>0.37009999999999998</v>
      </c>
      <c r="AD26" s="2">
        <v>0.39300000000000002</v>
      </c>
      <c r="AE26" s="2">
        <v>0.43319999999999997</v>
      </c>
      <c r="AF26" s="2">
        <v>0.42849999999999999</v>
      </c>
      <c r="AG26" s="2">
        <v>1.1301000000000001</v>
      </c>
      <c r="AH26" s="2">
        <v>0.50419999999999998</v>
      </c>
      <c r="AI26" s="2">
        <v>0.47589999999999999</v>
      </c>
      <c r="AJ26" s="2">
        <v>3.8699999999999998E-2</v>
      </c>
      <c r="AK26" s="2">
        <v>0.3306</v>
      </c>
      <c r="AL26" s="2">
        <v>0.18110000000000001</v>
      </c>
      <c r="AM26" s="2">
        <v>0.35720000000000002</v>
      </c>
    </row>
    <row r="27" spans="1:48" ht="19" x14ac:dyDescent="0.25">
      <c r="A27" s="5" t="s">
        <v>21</v>
      </c>
      <c r="B27" s="1">
        <v>1074000000</v>
      </c>
      <c r="C27" s="1">
        <v>1333000000</v>
      </c>
      <c r="D27" s="1">
        <v>1506000000</v>
      </c>
      <c r="E27" s="1">
        <v>1663000000</v>
      </c>
      <c r="F27" s="1">
        <v>2112000000</v>
      </c>
      <c r="G27" s="1">
        <v>2771000000</v>
      </c>
      <c r="H27" s="1">
        <v>3044000000</v>
      </c>
      <c r="I27" s="1">
        <v>3669000000</v>
      </c>
      <c r="J27" s="1">
        <v>2628000000</v>
      </c>
      <c r="K27" s="1">
        <v>3491000000</v>
      </c>
      <c r="L27" s="1">
        <v>3869000000</v>
      </c>
      <c r="M27" s="1">
        <v>4380000000</v>
      </c>
      <c r="N27" s="1">
        <v>4301000000</v>
      </c>
      <c r="O27" s="1">
        <v>3715000000</v>
      </c>
      <c r="P27" s="1">
        <v>5020000000</v>
      </c>
      <c r="Q27" s="1">
        <v>5450000000</v>
      </c>
      <c r="R27" s="1">
        <v>5407000000</v>
      </c>
      <c r="S27" s="1">
        <v>6424000000</v>
      </c>
      <c r="T27" s="1">
        <v>5151000000</v>
      </c>
      <c r="U27" s="1">
        <v>4540000000</v>
      </c>
      <c r="V27" s="1">
        <v>4618000000</v>
      </c>
      <c r="W27" s="1">
        <v>4351000000</v>
      </c>
      <c r="X27" s="1">
        <v>4096000000</v>
      </c>
      <c r="Y27" s="1">
        <v>1699000000</v>
      </c>
      <c r="Z27" s="1">
        <v>1669000000</v>
      </c>
      <c r="AA27" s="1">
        <v>1816000000</v>
      </c>
      <c r="AB27" s="1">
        <v>2189000000</v>
      </c>
      <c r="AC27" s="1">
        <v>2294000000</v>
      </c>
      <c r="AD27" s="1">
        <v>2407000000</v>
      </c>
      <c r="AE27" s="1">
        <v>2704000000</v>
      </c>
      <c r="AF27" s="1">
        <v>2835000000</v>
      </c>
      <c r="AG27" s="1">
        <v>7608000000</v>
      </c>
      <c r="AH27" s="1">
        <v>-399000000</v>
      </c>
      <c r="AI27" s="1">
        <v>2374000000</v>
      </c>
      <c r="AJ27" s="1">
        <v>2064000000</v>
      </c>
      <c r="AK27" s="1">
        <v>2436000000</v>
      </c>
      <c r="AL27" s="1">
        <v>1349000000</v>
      </c>
      <c r="AM27" s="1">
        <v>1625000000</v>
      </c>
    </row>
    <row r="28" spans="1:48" ht="20" thickBot="1" x14ac:dyDescent="0.3">
      <c r="A28" s="7" t="s">
        <v>22</v>
      </c>
      <c r="B28" s="11">
        <v>1255000000</v>
      </c>
      <c r="C28" s="11">
        <v>1478000000</v>
      </c>
      <c r="D28" s="11">
        <v>1842000000</v>
      </c>
      <c r="E28" s="11">
        <v>2337000000</v>
      </c>
      <c r="F28" s="11">
        <v>2946000000</v>
      </c>
      <c r="G28" s="11">
        <v>3540000000</v>
      </c>
      <c r="H28" s="11">
        <v>3927000000</v>
      </c>
      <c r="I28" s="11">
        <v>4939000000</v>
      </c>
      <c r="J28" s="11">
        <v>3091000000</v>
      </c>
      <c r="K28" s="11">
        <v>4725000000</v>
      </c>
      <c r="L28" s="11">
        <v>5450000000</v>
      </c>
      <c r="M28" s="11">
        <v>6303000000</v>
      </c>
      <c r="N28" s="11">
        <v>6310000000</v>
      </c>
      <c r="O28" s="11">
        <v>5372000000</v>
      </c>
      <c r="P28" s="11">
        <v>7675000000</v>
      </c>
      <c r="Q28" s="11">
        <v>8510000000</v>
      </c>
      <c r="R28" s="11">
        <v>8560000000</v>
      </c>
      <c r="S28" s="11">
        <v>11102000000</v>
      </c>
      <c r="T28" s="11">
        <v>9204000000</v>
      </c>
      <c r="U28" s="11">
        <v>9416000000</v>
      </c>
      <c r="V28" s="11">
        <v>10435000000</v>
      </c>
      <c r="W28" s="11">
        <v>12022000000</v>
      </c>
      <c r="X28" s="11">
        <v>9786000000</v>
      </c>
      <c r="Y28" s="11">
        <v>4930000000</v>
      </c>
      <c r="Z28" s="11">
        <v>3206000000</v>
      </c>
      <c r="AA28" s="11">
        <v>3905000000</v>
      </c>
      <c r="AB28" s="11">
        <v>3390000000</v>
      </c>
      <c r="AC28" s="11">
        <v>4180000000</v>
      </c>
      <c r="AD28" s="11">
        <v>4535000000</v>
      </c>
      <c r="AE28" s="11">
        <v>5070000000</v>
      </c>
      <c r="AF28" s="11">
        <v>5241000000</v>
      </c>
      <c r="AG28" s="11">
        <v>14239000000</v>
      </c>
      <c r="AH28" s="11">
        <v>10222000000</v>
      </c>
      <c r="AI28" s="11">
        <v>6963000000</v>
      </c>
      <c r="AJ28" s="11">
        <v>-1293000000</v>
      </c>
      <c r="AK28" s="11">
        <v>4467000000</v>
      </c>
      <c r="AL28" s="11">
        <v>2475000000</v>
      </c>
      <c r="AM28" s="11">
        <v>5764000000</v>
      </c>
      <c r="AN28" s="34">
        <v>8902000000</v>
      </c>
      <c r="AO28" s="34">
        <v>9222000000</v>
      </c>
      <c r="AP28" s="34">
        <v>9482000000</v>
      </c>
      <c r="AQ28" s="34">
        <v>10630000000</v>
      </c>
      <c r="AR28" s="34">
        <v>11090000000</v>
      </c>
    </row>
    <row r="29" spans="1:48" ht="20" customHeight="1" thickTop="1" x14ac:dyDescent="0.25">
      <c r="A29" s="14" t="s">
        <v>101</v>
      </c>
      <c r="B29" s="1"/>
      <c r="C29" s="15">
        <f>(C28/B28)-1</f>
        <v>0.17768924302788847</v>
      </c>
      <c r="D29" s="15">
        <f>(D28/C28)-1</f>
        <v>0.24627875507442498</v>
      </c>
      <c r="E29" s="15">
        <f>(E28/D28)-1</f>
        <v>0.26872964169381097</v>
      </c>
      <c r="F29" s="15">
        <f t="shared" ref="F29:AR29" si="5">(F28/E28)-1</f>
        <v>0.26059050064184852</v>
      </c>
      <c r="G29" s="15">
        <f t="shared" si="5"/>
        <v>0.20162932790224031</v>
      </c>
      <c r="H29" s="15">
        <f t="shared" si="5"/>
        <v>0.10932203389830519</v>
      </c>
      <c r="I29" s="15">
        <f t="shared" si="5"/>
        <v>0.25770308123249297</v>
      </c>
      <c r="J29" s="15">
        <f t="shared" si="5"/>
        <v>-0.37416481069042318</v>
      </c>
      <c r="K29" s="15">
        <f t="shared" si="5"/>
        <v>0.52863151083791649</v>
      </c>
      <c r="L29" s="15">
        <f t="shared" si="5"/>
        <v>0.15343915343915349</v>
      </c>
      <c r="M29" s="15">
        <f t="shared" si="5"/>
        <v>0.15651376146788998</v>
      </c>
      <c r="N29" s="15">
        <f t="shared" si="5"/>
        <v>1.1105822624146722E-3</v>
      </c>
      <c r="O29" s="15">
        <f t="shared" si="5"/>
        <v>-0.1486529318541997</v>
      </c>
      <c r="P29" s="15">
        <f t="shared" si="5"/>
        <v>0.42870439314966502</v>
      </c>
      <c r="Q29" s="15">
        <f t="shared" si="5"/>
        <v>0.10879478827361555</v>
      </c>
      <c r="R29" s="15">
        <f t="shared" si="5"/>
        <v>5.8754406580494578E-3</v>
      </c>
      <c r="S29" s="15">
        <f t="shared" si="5"/>
        <v>0.29696261682242997</v>
      </c>
      <c r="T29" s="15">
        <f t="shared" si="5"/>
        <v>-0.17096018735362994</v>
      </c>
      <c r="U29" s="15">
        <f t="shared" si="5"/>
        <v>2.303346371142978E-2</v>
      </c>
      <c r="V29" s="15">
        <f t="shared" si="5"/>
        <v>0.10822005097706033</v>
      </c>
      <c r="W29" s="15">
        <f t="shared" si="5"/>
        <v>0.15208433157642554</v>
      </c>
      <c r="X29" s="15">
        <f t="shared" si="5"/>
        <v>-0.1859923473631675</v>
      </c>
      <c r="Y29" s="15">
        <f t="shared" si="5"/>
        <v>-0.49621908849376661</v>
      </c>
      <c r="Z29" s="15">
        <f t="shared" si="5"/>
        <v>-0.34969574036511153</v>
      </c>
      <c r="AA29" s="15">
        <f t="shared" si="5"/>
        <v>0.21802869619463516</v>
      </c>
      <c r="AB29" s="15">
        <f t="shared" si="5"/>
        <v>-0.13188220230473746</v>
      </c>
      <c r="AC29" s="15">
        <f t="shared" si="5"/>
        <v>0.23303834808259594</v>
      </c>
      <c r="AD29" s="15">
        <f t="shared" si="5"/>
        <v>8.4928229665071742E-2</v>
      </c>
      <c r="AE29" s="15">
        <f t="shared" si="5"/>
        <v>0.11797133406835725</v>
      </c>
      <c r="AF29" s="15">
        <f t="shared" si="5"/>
        <v>3.3727810650887591E-2</v>
      </c>
      <c r="AG29" s="15">
        <f t="shared" si="5"/>
        <v>1.7168479297843922</v>
      </c>
      <c r="AH29" s="15">
        <f t="shared" si="5"/>
        <v>-0.28211250790083575</v>
      </c>
      <c r="AI29" s="15">
        <f t="shared" si="5"/>
        <v>-0.31882214830757194</v>
      </c>
      <c r="AJ29" s="15">
        <f t="shared" si="5"/>
        <v>-1.1856958207669108</v>
      </c>
      <c r="AK29" s="15">
        <f t="shared" si="5"/>
        <v>-4.4547563805104406</v>
      </c>
      <c r="AL29" s="15">
        <f t="shared" si="5"/>
        <v>-0.44593687038280727</v>
      </c>
      <c r="AM29" s="15">
        <f t="shared" si="5"/>
        <v>1.3288888888888888</v>
      </c>
      <c r="AN29" s="16">
        <f t="shared" si="5"/>
        <v>0.54441360166551012</v>
      </c>
      <c r="AO29" s="16">
        <f t="shared" si="5"/>
        <v>3.5946978207144431E-2</v>
      </c>
      <c r="AP29" s="16">
        <f t="shared" si="5"/>
        <v>2.8193450444589097E-2</v>
      </c>
      <c r="AQ29" s="16">
        <f t="shared" si="5"/>
        <v>0.1210715039021304</v>
      </c>
      <c r="AR29" s="16">
        <f t="shared" si="5"/>
        <v>4.3273753527751646E-2</v>
      </c>
    </row>
    <row r="30" spans="1:48" ht="19" x14ac:dyDescent="0.25">
      <c r="A30" s="5" t="s">
        <v>23</v>
      </c>
      <c r="B30" s="2">
        <v>0.1033</v>
      </c>
      <c r="C30" s="2">
        <v>7.1499999999999994E-2</v>
      </c>
      <c r="D30" s="2">
        <v>6.6500000000000004E-2</v>
      </c>
      <c r="E30" s="2">
        <v>7.3599999999999999E-2</v>
      </c>
      <c r="F30" s="2">
        <v>6.5799999999999997E-2</v>
      </c>
      <c r="G30" s="2">
        <v>6.9199999999999998E-2</v>
      </c>
      <c r="H30" s="2">
        <v>6.9599999999999995E-2</v>
      </c>
      <c r="I30" s="2">
        <v>8.3500000000000005E-2</v>
      </c>
      <c r="J30" s="2">
        <v>6.1100000000000002E-2</v>
      </c>
      <c r="K30" s="2">
        <v>8.7900000000000006E-2</v>
      </c>
      <c r="L30" s="2">
        <v>0.1026</v>
      </c>
      <c r="M30" s="2">
        <v>0.11550000000000001</v>
      </c>
      <c r="N30" s="2">
        <v>0.1124</v>
      </c>
      <c r="O30" s="2">
        <v>9.2899999999999996E-2</v>
      </c>
      <c r="P30" s="2">
        <v>0.12429999999999999</v>
      </c>
      <c r="Q30" s="2">
        <v>0.13450000000000001</v>
      </c>
      <c r="R30" s="2">
        <v>0.1174</v>
      </c>
      <c r="S30" s="2">
        <v>0.17849999999999999</v>
      </c>
      <c r="T30" s="2">
        <v>0.15160000000000001</v>
      </c>
      <c r="U30" s="2">
        <v>0.1472</v>
      </c>
      <c r="V30" s="2">
        <v>0.15140000000000001</v>
      </c>
      <c r="W30" s="2">
        <v>0.17100000000000001</v>
      </c>
      <c r="X30" s="2">
        <v>0.25719999999999998</v>
      </c>
      <c r="Y30" s="2">
        <v>0.309</v>
      </c>
      <c r="Z30" s="2">
        <v>0.19059999999999999</v>
      </c>
      <c r="AA30" s="2">
        <v>0.23119999999999999</v>
      </c>
      <c r="AB30" s="2">
        <v>0.20399999999999999</v>
      </c>
      <c r="AC30" s="2">
        <v>0.2389</v>
      </c>
      <c r="AD30" s="2">
        <v>0.25679999999999997</v>
      </c>
      <c r="AE30" s="2">
        <v>0.28249999999999997</v>
      </c>
      <c r="AF30" s="2">
        <v>0.27800000000000002</v>
      </c>
      <c r="AG30" s="2">
        <v>0.73640000000000005</v>
      </c>
      <c r="AH30" s="2">
        <v>0.52439999999999998</v>
      </c>
      <c r="AI30" s="2">
        <v>0.3548</v>
      </c>
      <c r="AJ30" s="2">
        <v>-6.5299999999999997E-2</v>
      </c>
      <c r="AK30" s="2">
        <v>0.21429999999999999</v>
      </c>
      <c r="AL30" s="2">
        <v>0.1172</v>
      </c>
      <c r="AM30" s="2">
        <v>0.27860000000000001</v>
      </c>
      <c r="AN30" s="35">
        <f>AN28/AN3</f>
        <v>0.42619811365921384</v>
      </c>
      <c r="AO30" s="35">
        <f t="shared" ref="AO30:AR30" si="6">AO28/AO3</f>
        <v>0.43475391287950216</v>
      </c>
      <c r="AP30" s="35">
        <f t="shared" si="6"/>
        <v>0.4421955883038754</v>
      </c>
      <c r="AQ30" s="35">
        <f t="shared" si="6"/>
        <v>0.47631850159071559</v>
      </c>
      <c r="AR30" s="35">
        <f t="shared" si="6"/>
        <v>0.48994919372652973</v>
      </c>
    </row>
    <row r="31" spans="1:48" ht="19" x14ac:dyDescent="0.25">
      <c r="A31" s="5" t="s">
        <v>24</v>
      </c>
      <c r="B31" s="12">
        <v>0.44</v>
      </c>
      <c r="C31" s="12">
        <v>0.52</v>
      </c>
      <c r="D31" s="12">
        <v>0.65</v>
      </c>
      <c r="E31" s="12">
        <v>0.74</v>
      </c>
      <c r="F31" s="12">
        <v>1.06</v>
      </c>
      <c r="G31" s="12">
        <v>1.28</v>
      </c>
      <c r="H31" s="12">
        <v>1.41</v>
      </c>
      <c r="I31" s="12">
        <v>1.82</v>
      </c>
      <c r="J31" s="12">
        <v>1.17</v>
      </c>
      <c r="K31" s="12">
        <v>1.82</v>
      </c>
      <c r="L31" s="12">
        <v>2.16</v>
      </c>
      <c r="M31" s="12">
        <v>2.56</v>
      </c>
      <c r="N31" s="12">
        <v>2.61</v>
      </c>
      <c r="O31" s="12">
        <v>2.21</v>
      </c>
      <c r="P31" s="12">
        <v>3.21</v>
      </c>
      <c r="Q31" s="12">
        <v>3.77</v>
      </c>
      <c r="R31" s="12">
        <v>3.92</v>
      </c>
      <c r="S31" s="12">
        <v>5.26</v>
      </c>
      <c r="T31" s="12">
        <v>4.54</v>
      </c>
      <c r="U31" s="12">
        <v>4.5999999999999996</v>
      </c>
      <c r="V31" s="12">
        <v>5.04</v>
      </c>
      <c r="W31" s="12">
        <v>5.76</v>
      </c>
      <c r="X31" s="12">
        <v>4.66</v>
      </c>
      <c r="Y31" s="12">
        <v>2.38</v>
      </c>
      <c r="Z31" s="12">
        <v>1.55</v>
      </c>
      <c r="AA31" s="12">
        <v>1.87</v>
      </c>
      <c r="AB31" s="12">
        <v>1.64</v>
      </c>
      <c r="AC31" s="12">
        <v>2.06</v>
      </c>
      <c r="AD31" s="12">
        <v>2.2599999999999998</v>
      </c>
      <c r="AE31" s="12">
        <v>2.56</v>
      </c>
      <c r="AF31" s="12">
        <v>2.67</v>
      </c>
      <c r="AG31" s="12">
        <v>7.28</v>
      </c>
      <c r="AH31" s="12">
        <v>5.31</v>
      </c>
      <c r="AI31" s="12">
        <v>3.69</v>
      </c>
      <c r="AJ31" s="12">
        <v>-0.7</v>
      </c>
      <c r="AK31" s="12">
        <v>2.4</v>
      </c>
      <c r="AL31" s="12">
        <v>1.34</v>
      </c>
      <c r="AM31" s="12">
        <v>3.22</v>
      </c>
      <c r="AN31" s="36">
        <v>4.99</v>
      </c>
      <c r="AO31" s="36">
        <v>5.17</v>
      </c>
      <c r="AP31" s="36">
        <v>5.31</v>
      </c>
      <c r="AQ31" s="36">
        <v>5.96</v>
      </c>
      <c r="AR31" s="36">
        <v>6.21</v>
      </c>
    </row>
    <row r="32" spans="1:48" ht="19" x14ac:dyDescent="0.25">
      <c r="A32" s="5" t="s">
        <v>25</v>
      </c>
      <c r="B32" s="12">
        <v>0.44</v>
      </c>
      <c r="C32" s="12">
        <v>0.52</v>
      </c>
      <c r="D32" s="12">
        <v>0.65</v>
      </c>
      <c r="E32" s="12">
        <v>0.73</v>
      </c>
      <c r="F32" s="12">
        <v>1.05</v>
      </c>
      <c r="G32" s="12">
        <v>1.27</v>
      </c>
      <c r="H32" s="12">
        <v>1.4</v>
      </c>
      <c r="I32" s="12">
        <v>1.8</v>
      </c>
      <c r="J32" s="12">
        <v>1.17</v>
      </c>
      <c r="K32" s="12">
        <v>1.82</v>
      </c>
      <c r="L32" s="12">
        <v>2.16</v>
      </c>
      <c r="M32" s="12">
        <v>2.56</v>
      </c>
      <c r="N32" s="12">
        <v>2.58</v>
      </c>
      <c r="O32" s="12">
        <v>2.2000000000000002</v>
      </c>
      <c r="P32" s="12">
        <v>3.19</v>
      </c>
      <c r="Q32" s="12">
        <v>3.75</v>
      </c>
      <c r="R32" s="12">
        <v>3.87</v>
      </c>
      <c r="S32" s="12">
        <v>5.21</v>
      </c>
      <c r="T32" s="12">
        <v>4.5199999999999996</v>
      </c>
      <c r="U32" s="12">
        <v>4.5599999999999996</v>
      </c>
      <c r="V32" s="12">
        <v>4.99</v>
      </c>
      <c r="W32" s="12">
        <v>5.71</v>
      </c>
      <c r="X32" s="12">
        <v>4.62</v>
      </c>
      <c r="Y32" s="12">
        <v>2.36</v>
      </c>
      <c r="Z32" s="12">
        <v>1.54</v>
      </c>
      <c r="AA32" s="12">
        <v>1.87</v>
      </c>
      <c r="AB32" s="12">
        <v>1.64</v>
      </c>
      <c r="AC32" s="12">
        <v>2.06</v>
      </c>
      <c r="AD32" s="12">
        <v>2.2599999999999998</v>
      </c>
      <c r="AE32" s="12">
        <v>2.56</v>
      </c>
      <c r="AF32" s="12">
        <v>2.67</v>
      </c>
      <c r="AG32" s="12">
        <v>7.28</v>
      </c>
      <c r="AH32" s="12">
        <v>5.31</v>
      </c>
      <c r="AI32" s="12">
        <v>3.68</v>
      </c>
      <c r="AJ32" s="12">
        <v>-0.7</v>
      </c>
      <c r="AK32" s="12">
        <v>2.4</v>
      </c>
      <c r="AL32" s="12">
        <v>1.34</v>
      </c>
      <c r="AM32" s="12">
        <v>3.22</v>
      </c>
    </row>
    <row r="33" spans="1:39" ht="19" x14ac:dyDescent="0.25">
      <c r="A33" s="5" t="s">
        <v>26</v>
      </c>
      <c r="B33" s="1">
        <v>2852272727</v>
      </c>
      <c r="C33" s="1">
        <v>2842307692</v>
      </c>
      <c r="D33" s="1">
        <v>2833846154</v>
      </c>
      <c r="E33" s="1">
        <v>3158108108</v>
      </c>
      <c r="F33" s="1">
        <v>2779245283</v>
      </c>
      <c r="G33" s="1">
        <v>2765625000</v>
      </c>
      <c r="H33" s="1">
        <v>2785106383</v>
      </c>
      <c r="I33" s="1">
        <v>2713736264</v>
      </c>
      <c r="J33" s="1">
        <v>2634363000</v>
      </c>
      <c r="K33" s="1">
        <v>2600917431</v>
      </c>
      <c r="L33" s="1">
        <v>2523148148</v>
      </c>
      <c r="M33" s="1">
        <v>2462109375</v>
      </c>
      <c r="N33" s="1">
        <v>2417624521</v>
      </c>
      <c r="O33" s="1">
        <v>2430769231</v>
      </c>
      <c r="P33" s="1">
        <v>2390965732</v>
      </c>
      <c r="Q33" s="1">
        <v>2257294430</v>
      </c>
      <c r="R33" s="1">
        <v>2183673469</v>
      </c>
      <c r="S33" s="1">
        <v>2110646388</v>
      </c>
      <c r="T33" s="1">
        <v>2027312775</v>
      </c>
      <c r="U33" s="1">
        <v>2046956522</v>
      </c>
      <c r="V33" s="1">
        <v>2070436508</v>
      </c>
      <c r="W33" s="1">
        <v>2087152778</v>
      </c>
      <c r="X33" s="1">
        <v>2100000000</v>
      </c>
      <c r="Y33" s="1">
        <v>2071428571</v>
      </c>
      <c r="Z33" s="1">
        <v>2066000000</v>
      </c>
      <c r="AA33" s="1">
        <v>2077000000</v>
      </c>
      <c r="AB33" s="1">
        <v>2064000000</v>
      </c>
      <c r="AC33" s="1">
        <v>2024000000</v>
      </c>
      <c r="AD33" s="1">
        <v>1999000000</v>
      </c>
      <c r="AE33" s="1">
        <v>1978000000</v>
      </c>
      <c r="AF33" s="1">
        <v>1961000000</v>
      </c>
      <c r="AG33" s="1">
        <v>1952000000</v>
      </c>
      <c r="AH33" s="1">
        <v>1921000000</v>
      </c>
      <c r="AI33" s="1">
        <v>1887000000</v>
      </c>
      <c r="AJ33" s="1">
        <v>1857981554</v>
      </c>
      <c r="AK33" s="1">
        <v>1859000000</v>
      </c>
      <c r="AL33" s="1">
        <v>1859000000</v>
      </c>
      <c r="AM33" s="1">
        <v>1823175618</v>
      </c>
    </row>
    <row r="34" spans="1:39" ht="19" x14ac:dyDescent="0.25">
      <c r="A34" s="5" t="s">
        <v>27</v>
      </c>
      <c r="B34" s="1">
        <v>2852272727</v>
      </c>
      <c r="C34" s="1">
        <v>2842307692</v>
      </c>
      <c r="D34" s="1">
        <v>2833846154</v>
      </c>
      <c r="E34" s="1">
        <v>3201369863</v>
      </c>
      <c r="F34" s="1">
        <v>2805714286</v>
      </c>
      <c r="G34" s="1">
        <v>2787401575</v>
      </c>
      <c r="H34" s="1">
        <v>2805000000</v>
      </c>
      <c r="I34" s="1">
        <v>2743888889</v>
      </c>
      <c r="J34" s="1">
        <v>2634363000</v>
      </c>
      <c r="K34" s="1">
        <v>2600917431</v>
      </c>
      <c r="L34" s="1">
        <v>2532000000</v>
      </c>
      <c r="M34" s="1">
        <v>2462109375</v>
      </c>
      <c r="N34" s="1">
        <v>2445736434</v>
      </c>
      <c r="O34" s="1">
        <v>2441818182</v>
      </c>
      <c r="P34" s="1">
        <v>2405956113</v>
      </c>
      <c r="Q34" s="1">
        <v>2269333333</v>
      </c>
      <c r="R34" s="1">
        <v>2211886305</v>
      </c>
      <c r="S34" s="1">
        <v>2130902111</v>
      </c>
      <c r="T34" s="1">
        <v>2036283186</v>
      </c>
      <c r="U34" s="1">
        <v>2064912281</v>
      </c>
      <c r="V34" s="1">
        <v>2091182365</v>
      </c>
      <c r="W34" s="1">
        <v>2105429072</v>
      </c>
      <c r="X34" s="1">
        <v>2118181818</v>
      </c>
      <c r="Y34" s="1">
        <v>2088983051</v>
      </c>
      <c r="Z34" s="1">
        <v>2071000000</v>
      </c>
      <c r="AA34" s="1">
        <v>2079000000</v>
      </c>
      <c r="AB34" s="1">
        <v>2064000000</v>
      </c>
      <c r="AC34" s="1">
        <v>2024000000</v>
      </c>
      <c r="AD34" s="1">
        <v>1999000000</v>
      </c>
      <c r="AE34" s="1">
        <v>1978000000</v>
      </c>
      <c r="AF34" s="1">
        <v>1961000000</v>
      </c>
      <c r="AG34" s="1">
        <v>1952000000</v>
      </c>
      <c r="AH34" s="1">
        <v>1921000000</v>
      </c>
      <c r="AI34" s="1">
        <v>1888000000</v>
      </c>
      <c r="AJ34" s="1">
        <v>1869000000</v>
      </c>
      <c r="AK34" s="1">
        <v>1859000000</v>
      </c>
      <c r="AL34" s="1">
        <v>1859000000</v>
      </c>
      <c r="AM34" s="1">
        <v>1845000000</v>
      </c>
    </row>
    <row r="35" spans="1:39" ht="20" customHeight="1" x14ac:dyDescent="0.25">
      <c r="A35" s="14" t="s">
        <v>102</v>
      </c>
      <c r="B35" s="1"/>
      <c r="C35" s="22">
        <f>(C34-B34)/B34</f>
        <v>-3.4937174505332638E-3</v>
      </c>
      <c r="D35" s="22">
        <f t="shared" ref="D35:AM35" si="7">(D34-C34)/C34</f>
        <v>-2.9769957784007571E-3</v>
      </c>
      <c r="E35" s="22">
        <f t="shared" si="7"/>
        <v>0.12969077678449017</v>
      </c>
      <c r="F35" s="22">
        <f t="shared" si="7"/>
        <v>-0.1235894613655267</v>
      </c>
      <c r="G35" s="22">
        <f t="shared" si="7"/>
        <v>-6.5269336551398239E-3</v>
      </c>
      <c r="H35" s="22">
        <f t="shared" si="7"/>
        <v>6.3135592509665564E-3</v>
      </c>
      <c r="I35" s="22">
        <f t="shared" si="7"/>
        <v>-2.1786492335115863E-2</v>
      </c>
      <c r="J35" s="22">
        <f t="shared" si="7"/>
        <v>-3.9916298884797884E-2</v>
      </c>
      <c r="K35" s="22">
        <f t="shared" si="7"/>
        <v>-1.269588473570271E-2</v>
      </c>
      <c r="L35" s="22">
        <f t="shared" si="7"/>
        <v>-2.6497354425243189E-2</v>
      </c>
      <c r="M35" s="22">
        <f t="shared" si="7"/>
        <v>-2.7602932464454975E-2</v>
      </c>
      <c r="N35" s="22">
        <f t="shared" si="7"/>
        <v>-6.649964930985245E-3</v>
      </c>
      <c r="O35" s="22">
        <f t="shared" si="7"/>
        <v>-1.6020745103721998E-3</v>
      </c>
      <c r="P35" s="22">
        <f t="shared" si="7"/>
        <v>-1.4686625427052373E-2</v>
      </c>
      <c r="Q35" s="22">
        <f t="shared" si="7"/>
        <v>-5.6785233638216408E-2</v>
      </c>
      <c r="R35" s="22">
        <f t="shared" si="7"/>
        <v>-2.5314495303365818E-2</v>
      </c>
      <c r="S35" s="22">
        <f t="shared" si="7"/>
        <v>-3.6613181164390815E-2</v>
      </c>
      <c r="T35" s="22">
        <f t="shared" si="7"/>
        <v>-4.4403224583412129E-2</v>
      </c>
      <c r="U35" s="22">
        <f t="shared" si="7"/>
        <v>1.4059486026714165E-2</v>
      </c>
      <c r="V35" s="22">
        <f t="shared" si="7"/>
        <v>1.2722130737329853E-2</v>
      </c>
      <c r="W35" s="22">
        <f t="shared" si="7"/>
        <v>6.8127520767420017E-3</v>
      </c>
      <c r="X35" s="22">
        <f t="shared" si="7"/>
        <v>6.0570769966075593E-3</v>
      </c>
      <c r="Y35" s="22">
        <f t="shared" si="7"/>
        <v>-1.3784825623500844E-2</v>
      </c>
      <c r="Z35" s="22">
        <f t="shared" si="7"/>
        <v>-8.6085193421705751E-3</v>
      </c>
      <c r="AA35" s="22">
        <f t="shared" si="7"/>
        <v>3.8628681796233702E-3</v>
      </c>
      <c r="AB35" s="22">
        <f t="shared" si="7"/>
        <v>-7.215007215007215E-3</v>
      </c>
      <c r="AC35" s="22">
        <f t="shared" si="7"/>
        <v>-1.937984496124031E-2</v>
      </c>
      <c r="AD35" s="22">
        <f t="shared" si="7"/>
        <v>-1.2351778656126482E-2</v>
      </c>
      <c r="AE35" s="22">
        <f t="shared" si="7"/>
        <v>-1.0505252626313157E-2</v>
      </c>
      <c r="AF35" s="22">
        <f t="shared" si="7"/>
        <v>-8.5945399393326585E-3</v>
      </c>
      <c r="AG35" s="22">
        <f t="shared" si="7"/>
        <v>-4.5894951555328911E-3</v>
      </c>
      <c r="AH35" s="22">
        <f t="shared" si="7"/>
        <v>-1.5881147540983607E-2</v>
      </c>
      <c r="AI35" s="22">
        <f t="shared" si="7"/>
        <v>-1.7178552837064029E-2</v>
      </c>
      <c r="AJ35" s="22">
        <f t="shared" si="7"/>
        <v>-1.0063559322033898E-2</v>
      </c>
      <c r="AK35" s="22">
        <f t="shared" si="7"/>
        <v>-5.3504547886570357E-3</v>
      </c>
      <c r="AL35" s="22">
        <f t="shared" si="7"/>
        <v>0</v>
      </c>
      <c r="AM35" s="22">
        <f t="shared" si="7"/>
        <v>-7.5309306078536848E-3</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t="s">
        <v>91</v>
      </c>
      <c r="C38" s="1" t="s">
        <v>91</v>
      </c>
      <c r="D38" s="1" t="s">
        <v>91</v>
      </c>
      <c r="E38" s="1" t="s">
        <v>91</v>
      </c>
      <c r="F38" s="1" t="s">
        <v>91</v>
      </c>
      <c r="G38" s="1" t="s">
        <v>91</v>
      </c>
      <c r="H38" s="1" t="s">
        <v>91</v>
      </c>
      <c r="I38" s="1" t="s">
        <v>91</v>
      </c>
      <c r="J38" s="1" t="s">
        <v>91</v>
      </c>
      <c r="K38" s="1">
        <v>184000000</v>
      </c>
      <c r="L38" s="1">
        <v>1138000000</v>
      </c>
      <c r="M38" s="1">
        <v>240000000</v>
      </c>
      <c r="N38" s="1">
        <v>2282000000</v>
      </c>
      <c r="O38" s="1">
        <v>4081000000</v>
      </c>
      <c r="P38" s="1">
        <v>5100000000</v>
      </c>
      <c r="Q38" s="1">
        <v>937000000</v>
      </c>
      <c r="R38" s="1">
        <v>453000000</v>
      </c>
      <c r="S38" s="1">
        <v>565000000</v>
      </c>
      <c r="T38" s="1">
        <v>3777000000</v>
      </c>
      <c r="U38" s="1">
        <v>5744000000</v>
      </c>
      <c r="V38" s="1">
        <v>6258000000</v>
      </c>
      <c r="W38" s="1">
        <v>5020000000</v>
      </c>
      <c r="X38" s="1">
        <v>6498000000</v>
      </c>
      <c r="Y38" s="1">
        <v>7916000000</v>
      </c>
      <c r="Z38" s="1">
        <v>1871000000</v>
      </c>
      <c r="AA38" s="1">
        <v>2314000000</v>
      </c>
      <c r="AB38" s="1">
        <v>3270000000</v>
      </c>
      <c r="AC38" s="1">
        <v>2900000000</v>
      </c>
      <c r="AD38" s="1">
        <v>3175000000</v>
      </c>
      <c r="AE38" s="1">
        <v>3321000000</v>
      </c>
      <c r="AF38" s="1">
        <v>2369000000</v>
      </c>
      <c r="AG38" s="1">
        <v>4569000000</v>
      </c>
      <c r="AH38" s="1">
        <v>1253000000</v>
      </c>
      <c r="AI38" s="1">
        <v>1333000000</v>
      </c>
      <c r="AJ38" s="1">
        <v>2117000000</v>
      </c>
      <c r="AK38" s="1">
        <v>4945000000</v>
      </c>
      <c r="AL38" s="1">
        <v>4544000000</v>
      </c>
      <c r="AM38" s="1">
        <v>4030000000</v>
      </c>
    </row>
    <row r="39" spans="1:39"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t="s">
        <v>91</v>
      </c>
      <c r="R39" s="1" t="s">
        <v>91</v>
      </c>
      <c r="S39" s="1" t="s">
        <v>91</v>
      </c>
      <c r="T39" s="1" t="s">
        <v>91</v>
      </c>
      <c r="U39" s="1" t="s">
        <v>91</v>
      </c>
      <c r="V39" s="1" t="s">
        <v>91</v>
      </c>
      <c r="W39" s="1" t="s">
        <v>91</v>
      </c>
      <c r="X39" s="1" t="s">
        <v>91</v>
      </c>
      <c r="Y39" s="1" t="s">
        <v>91</v>
      </c>
      <c r="Z39" s="1" t="s">
        <v>91</v>
      </c>
      <c r="AA39" s="1" t="s">
        <v>91</v>
      </c>
      <c r="AB39" s="1" t="s">
        <v>91</v>
      </c>
      <c r="AC39" s="1" t="s">
        <v>91</v>
      </c>
      <c r="AD39" s="1" t="s">
        <v>91</v>
      </c>
      <c r="AE39" s="1" t="s">
        <v>91</v>
      </c>
      <c r="AF39" s="1" t="s">
        <v>91</v>
      </c>
      <c r="AG39" s="1" t="s">
        <v>91</v>
      </c>
      <c r="AH39" s="1" t="s">
        <v>91</v>
      </c>
      <c r="AI39" s="1" t="s">
        <v>91</v>
      </c>
      <c r="AJ39" s="1" t="s">
        <v>91</v>
      </c>
      <c r="AK39" s="1" t="s">
        <v>91</v>
      </c>
      <c r="AL39" s="1" t="s">
        <v>91</v>
      </c>
      <c r="AM39" s="1" t="s">
        <v>91</v>
      </c>
    </row>
    <row r="40" spans="1:39" ht="19" x14ac:dyDescent="0.25">
      <c r="A40" s="5" t="s">
        <v>32</v>
      </c>
      <c r="B40" s="1" t="s">
        <v>91</v>
      </c>
      <c r="C40" s="1" t="s">
        <v>91</v>
      </c>
      <c r="D40" s="1" t="s">
        <v>91</v>
      </c>
      <c r="E40" s="1" t="s">
        <v>91</v>
      </c>
      <c r="F40" s="1" t="s">
        <v>91</v>
      </c>
      <c r="G40" s="1" t="s">
        <v>91</v>
      </c>
      <c r="H40" s="1" t="s">
        <v>91</v>
      </c>
      <c r="I40" s="1" t="s">
        <v>91</v>
      </c>
      <c r="J40" s="1" t="s">
        <v>91</v>
      </c>
      <c r="K40" s="1">
        <v>184000000</v>
      </c>
      <c r="L40" s="1">
        <v>1138000000</v>
      </c>
      <c r="M40" s="1">
        <v>240000000</v>
      </c>
      <c r="N40" s="1">
        <v>2282000000</v>
      </c>
      <c r="O40" s="1">
        <v>4081000000</v>
      </c>
      <c r="P40" s="1">
        <v>5100000000</v>
      </c>
      <c r="Q40" s="1">
        <v>937000000</v>
      </c>
      <c r="R40" s="1">
        <v>453000000</v>
      </c>
      <c r="S40" s="1">
        <v>565000000</v>
      </c>
      <c r="T40" s="1">
        <v>3777000000</v>
      </c>
      <c r="U40" s="1">
        <v>5744000000</v>
      </c>
      <c r="V40" s="1">
        <v>6258000000</v>
      </c>
      <c r="W40" s="1">
        <v>5020000000</v>
      </c>
      <c r="X40" s="1">
        <v>6498000000</v>
      </c>
      <c r="Y40" s="1">
        <v>7916000000</v>
      </c>
      <c r="Z40" s="1">
        <v>1871000000</v>
      </c>
      <c r="AA40" s="1">
        <v>2314000000</v>
      </c>
      <c r="AB40" s="1">
        <v>3270000000</v>
      </c>
      <c r="AC40" s="1">
        <v>2900000000</v>
      </c>
      <c r="AD40" s="1">
        <v>3175000000</v>
      </c>
      <c r="AE40" s="1">
        <v>3321000000</v>
      </c>
      <c r="AF40" s="1">
        <v>2369000000</v>
      </c>
      <c r="AG40" s="1">
        <v>4569000000</v>
      </c>
      <c r="AH40" s="1">
        <v>1253000000</v>
      </c>
      <c r="AI40" s="1">
        <v>1333000000</v>
      </c>
      <c r="AJ40" s="1">
        <v>2117000000</v>
      </c>
      <c r="AK40" s="1">
        <v>4945000000</v>
      </c>
      <c r="AL40" s="1">
        <v>4544000000</v>
      </c>
      <c r="AM40" s="1">
        <v>4030000000</v>
      </c>
    </row>
    <row r="41" spans="1:39" ht="19" x14ac:dyDescent="0.25">
      <c r="A41" s="5" t="s">
        <v>33</v>
      </c>
      <c r="B41" s="1" t="s">
        <v>91</v>
      </c>
      <c r="C41" s="1" t="s">
        <v>91</v>
      </c>
      <c r="D41" s="1" t="s">
        <v>91</v>
      </c>
      <c r="E41" s="1" t="s">
        <v>91</v>
      </c>
      <c r="F41" s="1" t="s">
        <v>91</v>
      </c>
      <c r="G41" s="1" t="s">
        <v>91</v>
      </c>
      <c r="H41" s="1" t="s">
        <v>91</v>
      </c>
      <c r="I41" s="1" t="s">
        <v>91</v>
      </c>
      <c r="J41" s="1" t="s">
        <v>91</v>
      </c>
      <c r="K41" s="1">
        <v>4382000000</v>
      </c>
      <c r="L41" s="1">
        <v>4508000000</v>
      </c>
      <c r="M41" s="1">
        <v>4466000000</v>
      </c>
      <c r="N41" s="1">
        <v>4294000000</v>
      </c>
      <c r="O41" s="1">
        <v>4691000000</v>
      </c>
      <c r="P41" s="1">
        <v>4313000000</v>
      </c>
      <c r="Q41" s="1">
        <v>5019000000</v>
      </c>
      <c r="R41" s="1">
        <v>5148000000</v>
      </c>
      <c r="S41" s="1">
        <v>5139000000</v>
      </c>
      <c r="T41" s="1">
        <v>5256000000</v>
      </c>
      <c r="U41" s="1">
        <v>5754000000</v>
      </c>
      <c r="V41" s="1">
        <v>5361000000</v>
      </c>
      <c r="W41" s="1">
        <v>6070000000</v>
      </c>
      <c r="X41" s="1">
        <v>3323000000</v>
      </c>
      <c r="Y41" s="1">
        <v>44000000</v>
      </c>
      <c r="Z41" s="1">
        <v>96000000</v>
      </c>
      <c r="AA41" s="1">
        <v>85000000</v>
      </c>
      <c r="AB41" s="1">
        <v>268000000</v>
      </c>
      <c r="AC41" s="1">
        <v>193000000</v>
      </c>
      <c r="AD41" s="1">
        <v>115000000</v>
      </c>
      <c r="AE41" s="1">
        <v>124000000</v>
      </c>
      <c r="AF41" s="1">
        <v>124000000</v>
      </c>
      <c r="AG41" s="1">
        <v>151000000</v>
      </c>
      <c r="AH41" s="1">
        <v>603000000</v>
      </c>
      <c r="AI41" s="1">
        <v>309000000</v>
      </c>
      <c r="AJ41" s="1">
        <v>268000000</v>
      </c>
      <c r="AK41" s="1">
        <v>137000000</v>
      </c>
      <c r="AL41" s="1">
        <v>47000000</v>
      </c>
      <c r="AM41" s="1">
        <v>1769000000</v>
      </c>
    </row>
    <row r="42" spans="1:39" ht="19" x14ac:dyDescent="0.25">
      <c r="A42" s="5" t="s">
        <v>34</v>
      </c>
      <c r="B42" s="1" t="s">
        <v>91</v>
      </c>
      <c r="C42" s="1" t="s">
        <v>91</v>
      </c>
      <c r="D42" s="1" t="s">
        <v>91</v>
      </c>
      <c r="E42" s="1" t="s">
        <v>91</v>
      </c>
      <c r="F42" s="1" t="s">
        <v>91</v>
      </c>
      <c r="G42" s="1" t="s">
        <v>91</v>
      </c>
      <c r="H42" s="1" t="s">
        <v>91</v>
      </c>
      <c r="I42" s="1" t="s">
        <v>91</v>
      </c>
      <c r="J42" s="1" t="s">
        <v>91</v>
      </c>
      <c r="K42" s="1">
        <v>7987000000</v>
      </c>
      <c r="L42" s="1">
        <v>7862000000</v>
      </c>
      <c r="M42" s="1">
        <v>9002000000</v>
      </c>
      <c r="N42" s="1">
        <v>9039000000</v>
      </c>
      <c r="O42" s="1">
        <v>9445000000</v>
      </c>
      <c r="P42" s="1">
        <v>9028000000</v>
      </c>
      <c r="Q42" s="1">
        <v>8765000000</v>
      </c>
      <c r="R42" s="1">
        <v>8923000000</v>
      </c>
      <c r="S42" s="1">
        <v>9127000000</v>
      </c>
      <c r="T42" s="1">
        <v>9540000000</v>
      </c>
      <c r="U42" s="1">
        <v>10041000000</v>
      </c>
      <c r="V42" s="1">
        <v>10584000000</v>
      </c>
      <c r="W42" s="1">
        <v>12186000000</v>
      </c>
      <c r="X42" s="1">
        <v>10571000000</v>
      </c>
      <c r="Y42" s="1">
        <v>1069000000</v>
      </c>
      <c r="Z42" s="1">
        <v>1810000000</v>
      </c>
      <c r="AA42" s="1">
        <v>1803000000</v>
      </c>
      <c r="AB42" s="1">
        <v>1779000000</v>
      </c>
      <c r="AC42" s="1">
        <v>1746000000</v>
      </c>
      <c r="AD42" s="1">
        <v>1879000000</v>
      </c>
      <c r="AE42" s="1">
        <v>2040000000</v>
      </c>
      <c r="AF42" s="1">
        <v>2031000000</v>
      </c>
      <c r="AG42" s="1">
        <v>2051000000</v>
      </c>
      <c r="AH42" s="1">
        <v>2225000000</v>
      </c>
      <c r="AI42" s="1">
        <v>2331000000</v>
      </c>
      <c r="AJ42" s="1">
        <v>2293000000</v>
      </c>
      <c r="AK42" s="1">
        <v>1966000000</v>
      </c>
      <c r="AL42" s="1">
        <v>1194000000</v>
      </c>
      <c r="AM42" s="1">
        <v>1180000000</v>
      </c>
    </row>
    <row r="43" spans="1:39" ht="19" x14ac:dyDescent="0.25">
      <c r="A43" s="5" t="s">
        <v>35</v>
      </c>
      <c r="B43" s="1" t="s">
        <v>91</v>
      </c>
      <c r="C43" s="1" t="s">
        <v>91</v>
      </c>
      <c r="D43" s="1" t="s">
        <v>91</v>
      </c>
      <c r="E43" s="1" t="s">
        <v>91</v>
      </c>
      <c r="F43" s="1" t="s">
        <v>91</v>
      </c>
      <c r="G43" s="1" t="s">
        <v>91</v>
      </c>
      <c r="H43" s="1" t="s">
        <v>91</v>
      </c>
      <c r="I43" s="1" t="s">
        <v>91</v>
      </c>
      <c r="J43" s="1" t="s">
        <v>91</v>
      </c>
      <c r="K43" s="1">
        <v>1355000000</v>
      </c>
      <c r="L43" s="1">
        <v>1371000000</v>
      </c>
      <c r="M43" s="1">
        <v>1482000000</v>
      </c>
      <c r="N43" s="1">
        <v>1825000000</v>
      </c>
      <c r="O43" s="1">
        <v>2013000000</v>
      </c>
      <c r="P43" s="1">
        <v>2454000000</v>
      </c>
      <c r="Q43" s="1">
        <v>2517000000</v>
      </c>
      <c r="R43" s="1">
        <v>2751000000</v>
      </c>
      <c r="S43" s="1">
        <v>2610000000</v>
      </c>
      <c r="T43" s="1">
        <v>2809000000</v>
      </c>
      <c r="U43" s="1">
        <v>4362000000</v>
      </c>
      <c r="V43" s="1">
        <v>3578000000</v>
      </c>
      <c r="W43" s="1">
        <v>2876000000</v>
      </c>
      <c r="X43" s="1">
        <v>2498000000</v>
      </c>
      <c r="Y43" s="1">
        <v>2047000000</v>
      </c>
      <c r="Z43" s="1">
        <v>1996000000</v>
      </c>
      <c r="AA43" s="1">
        <v>1779000000</v>
      </c>
      <c r="AB43" s="1">
        <v>1814000000</v>
      </c>
      <c r="AC43" s="1">
        <v>1476000000</v>
      </c>
      <c r="AD43" s="1">
        <v>1421000000</v>
      </c>
      <c r="AE43" s="1">
        <v>1393000000</v>
      </c>
      <c r="AF43" s="1">
        <v>1562000000</v>
      </c>
      <c r="AG43" s="1">
        <v>489000000</v>
      </c>
      <c r="AH43" s="1">
        <v>263000000</v>
      </c>
      <c r="AI43" s="1">
        <v>326000000</v>
      </c>
      <c r="AJ43" s="1">
        <v>146000000</v>
      </c>
      <c r="AK43" s="1">
        <v>69000000</v>
      </c>
      <c r="AL43" s="1">
        <v>298000000</v>
      </c>
      <c r="AM43" s="1">
        <v>241000000</v>
      </c>
    </row>
    <row r="44" spans="1:39" ht="19" x14ac:dyDescent="0.25">
      <c r="A44" s="6" t="s">
        <v>36</v>
      </c>
      <c r="B44" s="10" t="s">
        <v>91</v>
      </c>
      <c r="C44" s="10" t="s">
        <v>91</v>
      </c>
      <c r="D44" s="10" t="s">
        <v>91</v>
      </c>
      <c r="E44" s="10" t="s">
        <v>91</v>
      </c>
      <c r="F44" s="10" t="s">
        <v>91</v>
      </c>
      <c r="G44" s="10" t="s">
        <v>91</v>
      </c>
      <c r="H44" s="10" t="s">
        <v>91</v>
      </c>
      <c r="I44" s="10" t="s">
        <v>91</v>
      </c>
      <c r="J44" s="10" t="s">
        <v>91</v>
      </c>
      <c r="K44" s="10">
        <v>13908000000</v>
      </c>
      <c r="L44" s="10">
        <v>14879000000</v>
      </c>
      <c r="M44" s="10">
        <v>15190000000</v>
      </c>
      <c r="N44" s="10">
        <v>17440000000</v>
      </c>
      <c r="O44" s="10">
        <v>20230000000</v>
      </c>
      <c r="P44" s="10">
        <v>20895000000</v>
      </c>
      <c r="Q44" s="10">
        <v>17238000000</v>
      </c>
      <c r="R44" s="10">
        <v>17275000000</v>
      </c>
      <c r="S44" s="10">
        <v>17441000000</v>
      </c>
      <c r="T44" s="10">
        <v>21382000000</v>
      </c>
      <c r="U44" s="10">
        <v>25901000000</v>
      </c>
      <c r="V44" s="10">
        <v>25781000000</v>
      </c>
      <c r="W44" s="10">
        <v>26152000000</v>
      </c>
      <c r="X44" s="10">
        <v>22890000000</v>
      </c>
      <c r="Y44" s="10">
        <v>11076000000</v>
      </c>
      <c r="Z44" s="10">
        <v>5773000000</v>
      </c>
      <c r="AA44" s="10">
        <v>5981000000</v>
      </c>
      <c r="AB44" s="10">
        <v>7131000000</v>
      </c>
      <c r="AC44" s="10">
        <v>6315000000</v>
      </c>
      <c r="AD44" s="10">
        <v>6590000000</v>
      </c>
      <c r="AE44" s="10">
        <v>6878000000</v>
      </c>
      <c r="AF44" s="10">
        <v>6086000000</v>
      </c>
      <c r="AG44" s="10">
        <v>7260000000</v>
      </c>
      <c r="AH44" s="10">
        <v>4344000000</v>
      </c>
      <c r="AI44" s="10">
        <v>4299000000</v>
      </c>
      <c r="AJ44" s="10">
        <v>4824000000</v>
      </c>
      <c r="AK44" s="10">
        <v>7117000000</v>
      </c>
      <c r="AL44" s="10">
        <v>6083000000</v>
      </c>
      <c r="AM44" s="10">
        <v>7220000000</v>
      </c>
    </row>
    <row r="45" spans="1:39" ht="19" x14ac:dyDescent="0.25">
      <c r="A45" s="5" t="s">
        <v>37</v>
      </c>
      <c r="B45" s="1" t="s">
        <v>91</v>
      </c>
      <c r="C45" s="1" t="s">
        <v>91</v>
      </c>
      <c r="D45" s="1" t="s">
        <v>91</v>
      </c>
      <c r="E45" s="1" t="s">
        <v>91</v>
      </c>
      <c r="F45" s="1" t="s">
        <v>91</v>
      </c>
      <c r="G45" s="1" t="s">
        <v>91</v>
      </c>
      <c r="H45" s="1" t="s">
        <v>91</v>
      </c>
      <c r="I45" s="1" t="s">
        <v>91</v>
      </c>
      <c r="J45" s="1" t="s">
        <v>91</v>
      </c>
      <c r="K45" s="1">
        <v>11171000000</v>
      </c>
      <c r="L45" s="1">
        <v>11116000000</v>
      </c>
      <c r="M45" s="1">
        <v>17096000000</v>
      </c>
      <c r="N45" s="1">
        <v>11621000000</v>
      </c>
      <c r="O45" s="1">
        <v>12335000000</v>
      </c>
      <c r="P45" s="1">
        <v>12271000000</v>
      </c>
      <c r="Q45" s="1">
        <v>15303000000</v>
      </c>
      <c r="R45" s="1">
        <v>15137000000</v>
      </c>
      <c r="S45" s="1">
        <v>14846000000</v>
      </c>
      <c r="T45" s="1">
        <v>16067000000</v>
      </c>
      <c r="U45" s="1">
        <v>16305000000</v>
      </c>
      <c r="V45" s="1">
        <v>16678000000</v>
      </c>
      <c r="W45" s="1">
        <v>17274000000</v>
      </c>
      <c r="X45" s="1">
        <v>8857000000</v>
      </c>
      <c r="Y45" s="1">
        <v>2199000000</v>
      </c>
      <c r="Z45" s="1">
        <v>2684000000</v>
      </c>
      <c r="AA45" s="1">
        <v>2380000000</v>
      </c>
      <c r="AB45" s="1">
        <v>2216000000</v>
      </c>
      <c r="AC45" s="1">
        <v>2102000000</v>
      </c>
      <c r="AD45" s="1">
        <v>2028000000</v>
      </c>
      <c r="AE45" s="1">
        <v>1983000000</v>
      </c>
      <c r="AF45" s="1">
        <v>1982000000</v>
      </c>
      <c r="AG45" s="1">
        <v>1958000000</v>
      </c>
      <c r="AH45" s="1">
        <v>1914000000</v>
      </c>
      <c r="AI45" s="1">
        <v>1938000000</v>
      </c>
      <c r="AJ45" s="1">
        <v>1999000000</v>
      </c>
      <c r="AK45" s="1">
        <v>2012000000</v>
      </c>
      <c r="AL45" s="1">
        <v>1553000000</v>
      </c>
      <c r="AM45" s="1">
        <v>1608000000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t="s">
        <v>91</v>
      </c>
      <c r="W46" s="1">
        <v>33235000000</v>
      </c>
      <c r="X46" s="1">
        <v>8001000000</v>
      </c>
      <c r="Y46" s="1">
        <v>77000000</v>
      </c>
      <c r="Z46" s="1">
        <v>5174000000</v>
      </c>
      <c r="AA46" s="1">
        <v>5174000000</v>
      </c>
      <c r="AB46" s="1">
        <v>5174000000</v>
      </c>
      <c r="AC46" s="1">
        <v>5174000000</v>
      </c>
      <c r="AD46" s="1">
        <v>5174000000</v>
      </c>
      <c r="AE46" s="1">
        <v>5285000000</v>
      </c>
      <c r="AF46" s="1">
        <v>5285000000</v>
      </c>
      <c r="AG46" s="1">
        <v>5285000000</v>
      </c>
      <c r="AH46" s="1">
        <v>5307000000</v>
      </c>
      <c r="AI46" s="1">
        <v>5196000000</v>
      </c>
      <c r="AJ46" s="1">
        <v>5177000000</v>
      </c>
      <c r="AK46" s="1">
        <v>5177000000</v>
      </c>
      <c r="AL46" s="1">
        <v>5177000000</v>
      </c>
      <c r="AM46" s="1">
        <v>5177000000</v>
      </c>
    </row>
    <row r="47" spans="1:39" ht="19" x14ac:dyDescent="0.25">
      <c r="A47" s="5" t="s">
        <v>39</v>
      </c>
      <c r="B47" s="1" t="s">
        <v>91</v>
      </c>
      <c r="C47" s="1" t="s">
        <v>91</v>
      </c>
      <c r="D47" s="1" t="s">
        <v>91</v>
      </c>
      <c r="E47" s="1" t="s">
        <v>91</v>
      </c>
      <c r="F47" s="1" t="s">
        <v>91</v>
      </c>
      <c r="G47" s="1" t="s">
        <v>91</v>
      </c>
      <c r="H47" s="1" t="s">
        <v>91</v>
      </c>
      <c r="I47" s="1" t="s">
        <v>91</v>
      </c>
      <c r="J47" s="1" t="s">
        <v>91</v>
      </c>
      <c r="K47" s="1">
        <v>19744000000</v>
      </c>
      <c r="L47" s="1">
        <v>19319000000</v>
      </c>
      <c r="M47" s="1">
        <v>18998000000</v>
      </c>
      <c r="N47" s="1">
        <v>17789000000</v>
      </c>
      <c r="O47" s="1">
        <v>17566000000</v>
      </c>
      <c r="P47" s="1">
        <v>16879000000</v>
      </c>
      <c r="Q47" s="1">
        <v>33090000000</v>
      </c>
      <c r="R47" s="1">
        <v>37548000000</v>
      </c>
      <c r="S47" s="1">
        <v>37871000000</v>
      </c>
      <c r="T47" s="1">
        <v>39545000000</v>
      </c>
      <c r="U47" s="1">
        <v>39112000000</v>
      </c>
      <c r="V47" s="1">
        <v>43415000000</v>
      </c>
      <c r="W47" s="1">
        <v>12085000000</v>
      </c>
      <c r="X47" s="1">
        <v>4953000000</v>
      </c>
      <c r="Y47" s="1">
        <v>3039000000</v>
      </c>
      <c r="Z47" s="1">
        <v>12138000000</v>
      </c>
      <c r="AA47" s="1">
        <v>12118000000</v>
      </c>
      <c r="AB47" s="1">
        <v>12098000000</v>
      </c>
      <c r="AC47" s="1">
        <v>12078000000</v>
      </c>
      <c r="AD47" s="1">
        <v>12058000000</v>
      </c>
      <c r="AE47" s="1">
        <v>12049000000</v>
      </c>
      <c r="AF47" s="1">
        <v>12028000000</v>
      </c>
      <c r="AG47" s="1">
        <v>12036000000</v>
      </c>
      <c r="AH47" s="1">
        <v>12400000000</v>
      </c>
      <c r="AI47" s="1">
        <v>12279000000</v>
      </c>
      <c r="AJ47" s="1">
        <v>12687000000</v>
      </c>
      <c r="AK47" s="1">
        <v>12615000000</v>
      </c>
      <c r="AL47" s="1">
        <v>12306000000</v>
      </c>
      <c r="AM47" s="1">
        <v>12384000000</v>
      </c>
    </row>
    <row r="48" spans="1:39" ht="19" x14ac:dyDescent="0.25">
      <c r="A48" s="5" t="s">
        <v>40</v>
      </c>
      <c r="B48" s="1" t="s">
        <v>91</v>
      </c>
      <c r="C48" s="1" t="s">
        <v>91</v>
      </c>
      <c r="D48" s="1" t="s">
        <v>91</v>
      </c>
      <c r="E48" s="1" t="s">
        <v>91</v>
      </c>
      <c r="F48" s="1" t="s">
        <v>91</v>
      </c>
      <c r="G48" s="1" t="s">
        <v>91</v>
      </c>
      <c r="H48" s="1" t="s">
        <v>91</v>
      </c>
      <c r="I48" s="1" t="s">
        <v>91</v>
      </c>
      <c r="J48" s="1" t="s">
        <v>91</v>
      </c>
      <c r="K48" s="1">
        <v>19744000000</v>
      </c>
      <c r="L48" s="1">
        <v>19319000000</v>
      </c>
      <c r="M48" s="1">
        <v>18998000000</v>
      </c>
      <c r="N48" s="1">
        <v>17789000000</v>
      </c>
      <c r="O48" s="1">
        <v>17566000000</v>
      </c>
      <c r="P48" s="1">
        <v>16879000000</v>
      </c>
      <c r="Q48" s="1">
        <v>33090000000</v>
      </c>
      <c r="R48" s="1">
        <v>37548000000</v>
      </c>
      <c r="S48" s="1">
        <v>37871000000</v>
      </c>
      <c r="T48" s="1">
        <v>39545000000</v>
      </c>
      <c r="U48" s="1">
        <v>39112000000</v>
      </c>
      <c r="V48" s="1">
        <v>43415000000</v>
      </c>
      <c r="W48" s="1">
        <v>45320000000</v>
      </c>
      <c r="X48" s="1">
        <v>12954000000</v>
      </c>
      <c r="Y48" s="1">
        <v>3116000000</v>
      </c>
      <c r="Z48" s="1">
        <v>17312000000</v>
      </c>
      <c r="AA48" s="1">
        <v>17292000000</v>
      </c>
      <c r="AB48" s="1">
        <v>17272000000</v>
      </c>
      <c r="AC48" s="1">
        <v>17252000000</v>
      </c>
      <c r="AD48" s="1">
        <v>17232000000</v>
      </c>
      <c r="AE48" s="1">
        <v>17334000000</v>
      </c>
      <c r="AF48" s="1">
        <v>17313000000</v>
      </c>
      <c r="AG48" s="1">
        <v>17321000000</v>
      </c>
      <c r="AH48" s="1">
        <v>17707000000</v>
      </c>
      <c r="AI48" s="1">
        <v>17475000000</v>
      </c>
      <c r="AJ48" s="1">
        <v>17864000000</v>
      </c>
      <c r="AK48" s="1">
        <v>17792000000</v>
      </c>
      <c r="AL48" s="1">
        <v>17483000000</v>
      </c>
      <c r="AM48" s="1">
        <v>17561000000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v>4261000000</v>
      </c>
      <c r="Z49" s="1">
        <v>4980000000</v>
      </c>
      <c r="AA49" s="1">
        <v>9898000000</v>
      </c>
      <c r="AB49" s="1">
        <v>9086000000</v>
      </c>
      <c r="AC49" s="1">
        <v>9218000000</v>
      </c>
      <c r="AD49" s="1">
        <v>8452000000</v>
      </c>
      <c r="AE49" s="1">
        <v>7797000000</v>
      </c>
      <c r="AF49" s="1">
        <v>6722000000</v>
      </c>
      <c r="AG49" s="1">
        <v>18880000000</v>
      </c>
      <c r="AH49" s="1">
        <v>18851000000</v>
      </c>
      <c r="AI49" s="1">
        <v>30496000000</v>
      </c>
      <c r="AJ49" s="1">
        <v>23581000000</v>
      </c>
      <c r="AK49" s="1">
        <v>19529000000</v>
      </c>
      <c r="AL49" s="1">
        <v>13481000000</v>
      </c>
      <c r="AM49" s="1">
        <v>9600000000</v>
      </c>
    </row>
    <row r="50" spans="1:39"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c r="X50" s="1" t="s">
        <v>91</v>
      </c>
      <c r="Y50" s="1" t="s">
        <v>91</v>
      </c>
      <c r="Z50" s="1" t="s">
        <v>91</v>
      </c>
      <c r="AA50" s="1" t="s">
        <v>91</v>
      </c>
      <c r="AB50" s="1" t="s">
        <v>91</v>
      </c>
      <c r="AC50" s="1" t="s">
        <v>91</v>
      </c>
      <c r="AD50" s="1" t="s">
        <v>91</v>
      </c>
      <c r="AE50" s="1" t="s">
        <v>91</v>
      </c>
      <c r="AF50" s="1" t="s">
        <v>91</v>
      </c>
      <c r="AG50" s="1" t="s">
        <v>91</v>
      </c>
      <c r="AH50" s="1" t="s">
        <v>91</v>
      </c>
      <c r="AI50" s="1" t="s">
        <v>91</v>
      </c>
      <c r="AJ50" s="1" t="s">
        <v>91</v>
      </c>
      <c r="AK50" s="1" t="s">
        <v>91</v>
      </c>
      <c r="AL50" s="1" t="s">
        <v>91</v>
      </c>
      <c r="AM50" s="1" t="s">
        <v>91</v>
      </c>
    </row>
    <row r="51" spans="1:39" ht="19" x14ac:dyDescent="0.25">
      <c r="A51" s="5" t="s">
        <v>43</v>
      </c>
      <c r="B51" s="1" t="s">
        <v>91</v>
      </c>
      <c r="C51" s="1" t="s">
        <v>91</v>
      </c>
      <c r="D51" s="1" t="s">
        <v>91</v>
      </c>
      <c r="E51" s="1" t="s">
        <v>91</v>
      </c>
      <c r="F51" s="1" t="s">
        <v>91</v>
      </c>
      <c r="G51" s="1" t="s">
        <v>91</v>
      </c>
      <c r="H51" s="1" t="s">
        <v>91</v>
      </c>
      <c r="I51" s="1" t="s">
        <v>91</v>
      </c>
      <c r="J51" s="1" t="s">
        <v>91</v>
      </c>
      <c r="K51" s="1">
        <v>7826000000</v>
      </c>
      <c r="L51" s="1">
        <v>8497000000</v>
      </c>
      <c r="M51" s="1">
        <v>3587000000</v>
      </c>
      <c r="N51" s="1">
        <v>9097000000</v>
      </c>
      <c r="O51" s="1">
        <v>9789000000</v>
      </c>
      <c r="P51" s="1">
        <v>11336000000</v>
      </c>
      <c r="Q51" s="1">
        <v>13436000000</v>
      </c>
      <c r="R51" s="1">
        <v>15008000000</v>
      </c>
      <c r="S51" s="1">
        <v>17382000000</v>
      </c>
      <c r="T51" s="1">
        <v>19181000000</v>
      </c>
      <c r="U51" s="1">
        <v>20330000000</v>
      </c>
      <c r="V51" s="1">
        <v>22075000000</v>
      </c>
      <c r="W51" s="1">
        <v>15524000000</v>
      </c>
      <c r="X51" s="1">
        <v>12510000000</v>
      </c>
      <c r="Y51" s="1">
        <v>6563000000</v>
      </c>
      <c r="Z51" s="1">
        <v>5928000000</v>
      </c>
      <c r="AA51" s="1">
        <v>1851000000</v>
      </c>
      <c r="AB51" s="1">
        <v>1257000000</v>
      </c>
      <c r="AC51" s="1">
        <v>442000000</v>
      </c>
      <c r="AD51" s="1">
        <v>557000000</v>
      </c>
      <c r="AE51" s="1">
        <v>483000000</v>
      </c>
      <c r="AF51" s="1">
        <v>432000000</v>
      </c>
      <c r="AG51" s="1">
        <v>513000000</v>
      </c>
      <c r="AH51" s="1">
        <v>386000000</v>
      </c>
      <c r="AI51" s="1">
        <v>1430000000</v>
      </c>
      <c r="AJ51" s="1">
        <v>1003000000</v>
      </c>
      <c r="AK51" s="1">
        <v>964000000</v>
      </c>
      <c r="AL51" s="1">
        <v>923000000</v>
      </c>
      <c r="AM51" s="1">
        <v>965000000</v>
      </c>
    </row>
    <row r="52" spans="1:39" ht="19" x14ac:dyDescent="0.25">
      <c r="A52" s="5" t="s">
        <v>44</v>
      </c>
      <c r="B52" s="1" t="s">
        <v>91</v>
      </c>
      <c r="C52" s="1" t="s">
        <v>91</v>
      </c>
      <c r="D52" s="1" t="s">
        <v>91</v>
      </c>
      <c r="E52" s="1" t="s">
        <v>91</v>
      </c>
      <c r="F52" s="1" t="s">
        <v>91</v>
      </c>
      <c r="G52" s="1" t="s">
        <v>91</v>
      </c>
      <c r="H52" s="1" t="s">
        <v>91</v>
      </c>
      <c r="I52" s="1" t="s">
        <v>91</v>
      </c>
      <c r="J52" s="1" t="s">
        <v>91</v>
      </c>
      <c r="K52" s="1">
        <v>38741000000</v>
      </c>
      <c r="L52" s="1">
        <v>38932000000</v>
      </c>
      <c r="M52" s="1">
        <v>39681000000</v>
      </c>
      <c r="N52" s="1">
        <v>38507000000</v>
      </c>
      <c r="O52" s="1">
        <v>39690000000</v>
      </c>
      <c r="P52" s="1">
        <v>40486000000</v>
      </c>
      <c r="Q52" s="1">
        <v>61829000000</v>
      </c>
      <c r="R52" s="1">
        <v>67693000000</v>
      </c>
      <c r="S52" s="1">
        <v>70099000000</v>
      </c>
      <c r="T52" s="1">
        <v>74793000000</v>
      </c>
      <c r="U52" s="1">
        <v>75747000000</v>
      </c>
      <c r="V52" s="1">
        <v>82168000000</v>
      </c>
      <c r="W52" s="1">
        <v>78118000000</v>
      </c>
      <c r="X52" s="1">
        <v>34321000000</v>
      </c>
      <c r="Y52" s="1">
        <v>16139000000</v>
      </c>
      <c r="Z52" s="1">
        <v>30904000000</v>
      </c>
      <c r="AA52" s="1">
        <v>31421000000</v>
      </c>
      <c r="AB52" s="1">
        <v>29831000000</v>
      </c>
      <c r="AC52" s="1">
        <v>29014000000</v>
      </c>
      <c r="AD52" s="1">
        <v>28269000000</v>
      </c>
      <c r="AE52" s="1">
        <v>27597000000</v>
      </c>
      <c r="AF52" s="1">
        <v>26449000000</v>
      </c>
      <c r="AG52" s="1">
        <v>38672000000</v>
      </c>
      <c r="AH52" s="1">
        <v>38858000000</v>
      </c>
      <c r="AI52" s="1">
        <v>51339000000</v>
      </c>
      <c r="AJ52" s="1">
        <v>44447000000</v>
      </c>
      <c r="AK52" s="1">
        <v>40297000000</v>
      </c>
      <c r="AL52" s="1">
        <v>33440000000</v>
      </c>
      <c r="AM52" s="1">
        <v>29734000000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t="s">
        <v>91</v>
      </c>
      <c r="C54" s="11" t="s">
        <v>91</v>
      </c>
      <c r="D54" s="11" t="s">
        <v>91</v>
      </c>
      <c r="E54" s="11" t="s">
        <v>91</v>
      </c>
      <c r="F54" s="11" t="s">
        <v>91</v>
      </c>
      <c r="G54" s="11" t="s">
        <v>91</v>
      </c>
      <c r="H54" s="11" t="s">
        <v>91</v>
      </c>
      <c r="I54" s="11" t="s">
        <v>91</v>
      </c>
      <c r="J54" s="11" t="s">
        <v>91</v>
      </c>
      <c r="K54" s="11">
        <v>52649000000</v>
      </c>
      <c r="L54" s="11">
        <v>53811000000</v>
      </c>
      <c r="M54" s="11">
        <v>54871000000</v>
      </c>
      <c r="N54" s="11">
        <v>55947000000</v>
      </c>
      <c r="O54" s="11">
        <v>59920000000</v>
      </c>
      <c r="P54" s="11">
        <v>61381000000</v>
      </c>
      <c r="Q54" s="11">
        <v>79067000000</v>
      </c>
      <c r="R54" s="11">
        <v>84968000000</v>
      </c>
      <c r="S54" s="11">
        <v>87540000000</v>
      </c>
      <c r="T54" s="11">
        <v>96175000000</v>
      </c>
      <c r="U54" s="11">
        <v>101648000000</v>
      </c>
      <c r="V54" s="11">
        <v>107949000000</v>
      </c>
      <c r="W54" s="11">
        <v>104270000000</v>
      </c>
      <c r="X54" s="11">
        <v>57211000000</v>
      </c>
      <c r="Y54" s="11">
        <v>27215000000</v>
      </c>
      <c r="Z54" s="11">
        <v>36677000000</v>
      </c>
      <c r="AA54" s="11">
        <v>37402000000</v>
      </c>
      <c r="AB54" s="11">
        <v>36962000000</v>
      </c>
      <c r="AC54" s="11">
        <v>35329000000</v>
      </c>
      <c r="AD54" s="11">
        <v>34859000000</v>
      </c>
      <c r="AE54" s="11">
        <v>34475000000</v>
      </c>
      <c r="AF54" s="11">
        <v>32535000000</v>
      </c>
      <c r="AG54" s="11">
        <v>45932000000</v>
      </c>
      <c r="AH54" s="11">
        <v>43202000000</v>
      </c>
      <c r="AI54" s="11">
        <v>55638000000</v>
      </c>
      <c r="AJ54" s="11">
        <v>49271000000</v>
      </c>
      <c r="AK54" s="11">
        <v>47414000000</v>
      </c>
      <c r="AL54" s="11">
        <v>39523000000</v>
      </c>
      <c r="AM54" s="11">
        <v>36954000000</v>
      </c>
    </row>
    <row r="55" spans="1:39" ht="20" thickTop="1" x14ac:dyDescent="0.25">
      <c r="A55" s="5" t="s">
        <v>47</v>
      </c>
      <c r="B55" s="1" t="s">
        <v>91</v>
      </c>
      <c r="C55" s="1" t="s">
        <v>91</v>
      </c>
      <c r="D55" s="1" t="s">
        <v>91</v>
      </c>
      <c r="E55" s="1" t="s">
        <v>91</v>
      </c>
      <c r="F55" s="1" t="s">
        <v>91</v>
      </c>
      <c r="G55" s="1" t="s">
        <v>91</v>
      </c>
      <c r="H55" s="1" t="s">
        <v>91</v>
      </c>
      <c r="I55" s="1" t="s">
        <v>91</v>
      </c>
      <c r="J55" s="1" t="s">
        <v>91</v>
      </c>
      <c r="K55" s="1">
        <v>3789000000</v>
      </c>
      <c r="L55" s="1">
        <v>3364000000</v>
      </c>
      <c r="M55" s="1">
        <v>3409000000</v>
      </c>
      <c r="N55" s="1">
        <v>3318000000</v>
      </c>
      <c r="O55" s="1">
        <v>3359000000</v>
      </c>
      <c r="P55" s="1">
        <v>3351000000</v>
      </c>
      <c r="Q55" s="1">
        <v>3787000000</v>
      </c>
      <c r="R55" s="1">
        <v>3600000000</v>
      </c>
      <c r="S55" s="1">
        <v>3088000000</v>
      </c>
      <c r="T55" s="1">
        <v>3198000000</v>
      </c>
      <c r="U55" s="1">
        <v>3466000000</v>
      </c>
      <c r="V55" s="1">
        <v>3645000000</v>
      </c>
      <c r="W55" s="1">
        <v>4016000000</v>
      </c>
      <c r="X55" s="1">
        <v>1463000000</v>
      </c>
      <c r="Y55" s="1">
        <v>494000000</v>
      </c>
      <c r="Z55" s="1">
        <v>494000000</v>
      </c>
      <c r="AA55" s="1">
        <v>529000000</v>
      </c>
      <c r="AB55" s="1">
        <v>503000000</v>
      </c>
      <c r="AC55" s="1">
        <v>451000000</v>
      </c>
      <c r="AD55" s="1">
        <v>409000000</v>
      </c>
      <c r="AE55" s="1">
        <v>416000000</v>
      </c>
      <c r="AF55" s="1">
        <v>400000000</v>
      </c>
      <c r="AG55" s="1">
        <v>425000000</v>
      </c>
      <c r="AH55" s="1">
        <v>374000000</v>
      </c>
      <c r="AI55" s="1">
        <v>399000000</v>
      </c>
      <c r="AJ55" s="1">
        <v>325000000</v>
      </c>
      <c r="AK55" s="1">
        <v>380000000</v>
      </c>
      <c r="AL55" s="1">
        <v>449000000</v>
      </c>
      <c r="AM55" s="1">
        <v>552000000</v>
      </c>
    </row>
    <row r="56" spans="1:39" ht="19" x14ac:dyDescent="0.25">
      <c r="A56" s="5" t="s">
        <v>48</v>
      </c>
      <c r="B56" s="1" t="s">
        <v>91</v>
      </c>
      <c r="C56" s="1" t="s">
        <v>91</v>
      </c>
      <c r="D56" s="1" t="s">
        <v>91</v>
      </c>
      <c r="E56" s="1" t="s">
        <v>91</v>
      </c>
      <c r="F56" s="1" t="s">
        <v>91</v>
      </c>
      <c r="G56" s="1" t="s">
        <v>91</v>
      </c>
      <c r="H56" s="1" t="s">
        <v>91</v>
      </c>
      <c r="I56" s="1" t="s">
        <v>91</v>
      </c>
      <c r="J56" s="1" t="s">
        <v>91</v>
      </c>
      <c r="K56" s="1">
        <v>1497000000</v>
      </c>
      <c r="L56" s="1">
        <v>2719000000</v>
      </c>
      <c r="M56" s="1">
        <v>2279000000</v>
      </c>
      <c r="N56" s="1">
        <v>1673000000</v>
      </c>
      <c r="O56" s="1">
        <v>2047000000</v>
      </c>
      <c r="P56" s="1">
        <v>2242000000</v>
      </c>
      <c r="Q56" s="1">
        <v>9968000000</v>
      </c>
      <c r="R56" s="1">
        <v>3451000000</v>
      </c>
      <c r="S56" s="1">
        <v>1965000000</v>
      </c>
      <c r="T56" s="1">
        <v>3376000000</v>
      </c>
      <c r="U56" s="1">
        <v>4297000000</v>
      </c>
      <c r="V56" s="1">
        <v>6266000000</v>
      </c>
      <c r="W56" s="1">
        <v>4201000000</v>
      </c>
      <c r="X56" s="1">
        <v>3083000000</v>
      </c>
      <c r="Y56" s="1">
        <v>135000000</v>
      </c>
      <c r="Z56" s="1">
        <v>775000000</v>
      </c>
      <c r="AA56" s="1" t="s">
        <v>91</v>
      </c>
      <c r="AB56" s="1">
        <v>600000000</v>
      </c>
      <c r="AC56" s="1">
        <v>1459000000</v>
      </c>
      <c r="AD56" s="1">
        <v>525000000</v>
      </c>
      <c r="AE56" s="1">
        <v>1000000000</v>
      </c>
      <c r="AF56" s="1">
        <v>4000000</v>
      </c>
      <c r="AG56" s="1" t="s">
        <v>91</v>
      </c>
      <c r="AH56" s="1">
        <v>864000000</v>
      </c>
      <c r="AI56" s="1">
        <v>13848000000</v>
      </c>
      <c r="AJ56" s="1">
        <v>1000000000</v>
      </c>
      <c r="AK56" s="1">
        <v>1500000000</v>
      </c>
      <c r="AL56" s="1">
        <v>1105000000</v>
      </c>
      <c r="AM56" s="1">
        <v>1556000000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t="s">
        <v>91</v>
      </c>
      <c r="AA57" s="1" t="s">
        <v>91</v>
      </c>
      <c r="AB57" s="1" t="s">
        <v>91</v>
      </c>
      <c r="AC57" s="1" t="s">
        <v>91</v>
      </c>
      <c r="AD57" s="1" t="s">
        <v>91</v>
      </c>
      <c r="AE57" s="1" t="s">
        <v>91</v>
      </c>
      <c r="AF57" s="1" t="s">
        <v>91</v>
      </c>
      <c r="AG57" s="1" t="s">
        <v>91</v>
      </c>
      <c r="AH57" s="1" t="s">
        <v>91</v>
      </c>
      <c r="AI57" s="1" t="s">
        <v>91</v>
      </c>
      <c r="AJ57" s="1" t="s">
        <v>91</v>
      </c>
      <c r="AK57" s="1" t="s">
        <v>91</v>
      </c>
      <c r="AL57" s="1" t="s">
        <v>91</v>
      </c>
      <c r="AM57" s="1" t="s">
        <v>91</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c r="AB58" s="1" t="s">
        <v>91</v>
      </c>
      <c r="AC58" s="1" t="s">
        <v>91</v>
      </c>
      <c r="AD58" s="1" t="s">
        <v>91</v>
      </c>
      <c r="AE58" s="1" t="s">
        <v>91</v>
      </c>
      <c r="AF58" s="1" t="s">
        <v>91</v>
      </c>
      <c r="AG58" s="1" t="s">
        <v>91</v>
      </c>
      <c r="AH58" s="1" t="s">
        <v>91</v>
      </c>
      <c r="AI58" s="1" t="s">
        <v>91</v>
      </c>
      <c r="AJ58" s="1" t="s">
        <v>91</v>
      </c>
      <c r="AK58" s="1" t="s">
        <v>91</v>
      </c>
      <c r="AL58" s="1" t="s">
        <v>91</v>
      </c>
      <c r="AM58" s="1">
        <v>2700000000</v>
      </c>
    </row>
    <row r="59" spans="1:39" ht="19" x14ac:dyDescent="0.25">
      <c r="A59" s="5" t="s">
        <v>51</v>
      </c>
      <c r="B59" s="1" t="s">
        <v>91</v>
      </c>
      <c r="C59" s="1" t="s">
        <v>91</v>
      </c>
      <c r="D59" s="1" t="s">
        <v>91</v>
      </c>
      <c r="E59" s="1" t="s">
        <v>91</v>
      </c>
      <c r="F59" s="1" t="s">
        <v>91</v>
      </c>
      <c r="G59" s="1" t="s">
        <v>91</v>
      </c>
      <c r="H59" s="1" t="s">
        <v>91</v>
      </c>
      <c r="I59" s="1" t="s">
        <v>91</v>
      </c>
      <c r="J59" s="1" t="s">
        <v>91</v>
      </c>
      <c r="K59" s="1">
        <v>8283000000</v>
      </c>
      <c r="L59" s="1">
        <v>8861000000</v>
      </c>
      <c r="M59" s="1">
        <v>9352000000</v>
      </c>
      <c r="N59" s="1">
        <v>10080000000</v>
      </c>
      <c r="O59" s="1">
        <v>10973000000</v>
      </c>
      <c r="P59" s="1">
        <v>12424000000</v>
      </c>
      <c r="Q59" s="1">
        <v>13221000000</v>
      </c>
      <c r="R59" s="1">
        <v>13602000000</v>
      </c>
      <c r="S59" s="1">
        <v>14029000000</v>
      </c>
      <c r="T59" s="1">
        <v>14819000000</v>
      </c>
      <c r="U59" s="1">
        <v>15811000000</v>
      </c>
      <c r="V59" s="1">
        <v>16247000000</v>
      </c>
      <c r="W59" s="1">
        <v>17210000000</v>
      </c>
      <c r="X59" s="1">
        <v>14236000000</v>
      </c>
      <c r="Y59" s="1">
        <v>6513000000</v>
      </c>
      <c r="Z59" s="1">
        <v>6723000000</v>
      </c>
      <c r="AA59" s="1">
        <v>6311000000</v>
      </c>
      <c r="AB59" s="1">
        <v>6540000000</v>
      </c>
      <c r="AC59" s="1">
        <v>6341000000</v>
      </c>
      <c r="AD59" s="1">
        <v>6124000000</v>
      </c>
      <c r="AE59" s="1">
        <v>6257000000</v>
      </c>
      <c r="AF59" s="1">
        <v>6674000000</v>
      </c>
      <c r="AG59" s="1">
        <v>6950000000</v>
      </c>
      <c r="AH59" s="1">
        <v>5554000000</v>
      </c>
      <c r="AI59" s="1">
        <v>6946000000</v>
      </c>
      <c r="AJ59" s="1">
        <v>6849000000</v>
      </c>
      <c r="AK59" s="1">
        <v>7183000000</v>
      </c>
      <c r="AL59" s="1">
        <v>7025000000</v>
      </c>
      <c r="AM59" s="1">
        <v>3808000000</v>
      </c>
    </row>
    <row r="60" spans="1:39" ht="19" x14ac:dyDescent="0.25">
      <c r="A60" s="6" t="s">
        <v>52</v>
      </c>
      <c r="B60" s="10" t="s">
        <v>91</v>
      </c>
      <c r="C60" s="10" t="s">
        <v>91</v>
      </c>
      <c r="D60" s="10" t="s">
        <v>91</v>
      </c>
      <c r="E60" s="10" t="s">
        <v>91</v>
      </c>
      <c r="F60" s="10" t="s">
        <v>91</v>
      </c>
      <c r="G60" s="10" t="s">
        <v>91</v>
      </c>
      <c r="H60" s="10" t="s">
        <v>91</v>
      </c>
      <c r="I60" s="10" t="s">
        <v>91</v>
      </c>
      <c r="J60" s="10" t="s">
        <v>91</v>
      </c>
      <c r="K60" s="10">
        <v>13569000000</v>
      </c>
      <c r="L60" s="10">
        <v>14944000000</v>
      </c>
      <c r="M60" s="10">
        <v>15040000000</v>
      </c>
      <c r="N60" s="10">
        <v>15071000000</v>
      </c>
      <c r="O60" s="10">
        <v>16379000000</v>
      </c>
      <c r="P60" s="10">
        <v>18017000000</v>
      </c>
      <c r="Q60" s="10">
        <v>26976000000</v>
      </c>
      <c r="R60" s="10">
        <v>20653000000</v>
      </c>
      <c r="S60" s="10">
        <v>19082000000</v>
      </c>
      <c r="T60" s="10">
        <v>21393000000</v>
      </c>
      <c r="U60" s="10">
        <v>23574000000</v>
      </c>
      <c r="V60" s="10">
        <v>26158000000</v>
      </c>
      <c r="W60" s="10">
        <v>25427000000</v>
      </c>
      <c r="X60" s="10">
        <v>18782000000</v>
      </c>
      <c r="Y60" s="10">
        <v>7142000000</v>
      </c>
      <c r="Z60" s="10">
        <v>7992000000</v>
      </c>
      <c r="AA60" s="10">
        <v>6840000000</v>
      </c>
      <c r="AB60" s="10">
        <v>7643000000</v>
      </c>
      <c r="AC60" s="10">
        <v>8251000000</v>
      </c>
      <c r="AD60" s="10">
        <v>7058000000</v>
      </c>
      <c r="AE60" s="10">
        <v>7673000000</v>
      </c>
      <c r="AF60" s="10">
        <v>7078000000</v>
      </c>
      <c r="AG60" s="10">
        <v>7375000000</v>
      </c>
      <c r="AH60" s="10">
        <v>6792000000</v>
      </c>
      <c r="AI60" s="10">
        <v>21193000000</v>
      </c>
      <c r="AJ60" s="10">
        <v>8174000000</v>
      </c>
      <c r="AK60" s="10">
        <v>9063000000</v>
      </c>
      <c r="AL60" s="10">
        <v>8579000000</v>
      </c>
      <c r="AM60" s="10">
        <v>8616000000</v>
      </c>
    </row>
    <row r="61" spans="1:39" ht="19" x14ac:dyDescent="0.25">
      <c r="A61" s="5" t="s">
        <v>53</v>
      </c>
      <c r="B61" s="1" t="s">
        <v>91</v>
      </c>
      <c r="C61" s="1" t="s">
        <v>91</v>
      </c>
      <c r="D61" s="1" t="s">
        <v>91</v>
      </c>
      <c r="E61" s="1" t="s">
        <v>91</v>
      </c>
      <c r="F61" s="1" t="s">
        <v>91</v>
      </c>
      <c r="G61" s="1" t="s">
        <v>91</v>
      </c>
      <c r="H61" s="1" t="s">
        <v>91</v>
      </c>
      <c r="I61" s="1" t="s">
        <v>91</v>
      </c>
      <c r="J61" s="1" t="s">
        <v>91</v>
      </c>
      <c r="K61" s="1">
        <v>14975000000</v>
      </c>
      <c r="L61" s="1">
        <v>13107000000</v>
      </c>
      <c r="M61" s="1">
        <v>12961000000</v>
      </c>
      <c r="N61" s="1">
        <v>12430000000</v>
      </c>
      <c r="O61" s="1">
        <v>12615000000</v>
      </c>
      <c r="P61" s="1">
        <v>12226000000</v>
      </c>
      <c r="Q61" s="1">
        <v>19154000000</v>
      </c>
      <c r="R61" s="1">
        <v>18651000000</v>
      </c>
      <c r="S61" s="1">
        <v>21355000000</v>
      </c>
      <c r="T61" s="1">
        <v>21163000000</v>
      </c>
      <c r="U61" s="1">
        <v>18683000000</v>
      </c>
      <c r="V61" s="1">
        <v>17868000000</v>
      </c>
      <c r="W61" s="1">
        <v>14498000000</v>
      </c>
      <c r="X61" s="1">
        <v>7963000000</v>
      </c>
      <c r="Y61" s="1">
        <v>7339000000</v>
      </c>
      <c r="Z61" s="1">
        <v>11185000000</v>
      </c>
      <c r="AA61" s="1">
        <v>12194000000</v>
      </c>
      <c r="AB61" s="1">
        <v>13089000000</v>
      </c>
      <c r="AC61" s="1">
        <v>12419000000</v>
      </c>
      <c r="AD61" s="1">
        <v>13992000000</v>
      </c>
      <c r="AE61" s="1">
        <v>13693000000</v>
      </c>
      <c r="AF61" s="1">
        <v>12915000000</v>
      </c>
      <c r="AG61" s="1">
        <v>13881000000</v>
      </c>
      <c r="AH61" s="1">
        <v>13030000000</v>
      </c>
      <c r="AI61" s="1">
        <v>11898000000</v>
      </c>
      <c r="AJ61" s="1">
        <v>27042000000</v>
      </c>
      <c r="AK61" s="1">
        <v>27971000000</v>
      </c>
      <c r="AL61" s="1">
        <v>26939000000</v>
      </c>
      <c r="AM61" s="1">
        <v>25124000000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c r="AM62" s="1">
        <v>2700000000</v>
      </c>
    </row>
    <row r="63" spans="1:39" ht="19" x14ac:dyDescent="0.25">
      <c r="A63" s="5" t="s">
        <v>54</v>
      </c>
      <c r="B63" s="1" t="s">
        <v>91</v>
      </c>
      <c r="C63" s="1" t="s">
        <v>91</v>
      </c>
      <c r="D63" s="1" t="s">
        <v>91</v>
      </c>
      <c r="E63" s="1" t="s">
        <v>91</v>
      </c>
      <c r="F63" s="1" t="s">
        <v>91</v>
      </c>
      <c r="G63" s="1" t="s">
        <v>91</v>
      </c>
      <c r="H63" s="1" t="s">
        <v>91</v>
      </c>
      <c r="I63" s="1" t="s">
        <v>91</v>
      </c>
      <c r="J63" s="1" t="s">
        <v>91</v>
      </c>
      <c r="K63" s="1">
        <v>3395000000</v>
      </c>
      <c r="L63" s="1">
        <v>3738000000</v>
      </c>
      <c r="M63" s="1">
        <v>4367000000</v>
      </c>
      <c r="N63" s="1">
        <v>4766000000</v>
      </c>
      <c r="O63" s="1">
        <v>5080000000</v>
      </c>
      <c r="P63" s="1">
        <v>5680000000</v>
      </c>
      <c r="Q63" s="1">
        <v>6665000000</v>
      </c>
      <c r="R63" s="1">
        <v>10484000000</v>
      </c>
      <c r="S63" s="1">
        <v>11633000000</v>
      </c>
      <c r="T63" s="1">
        <v>13110000000</v>
      </c>
      <c r="U63" s="1">
        <v>13553000000</v>
      </c>
      <c r="V63" s="1">
        <v>14229000000</v>
      </c>
      <c r="W63" s="1">
        <v>10851000000</v>
      </c>
      <c r="X63" s="1">
        <v>7093000000</v>
      </c>
      <c r="Y63" s="1">
        <v>4995000000</v>
      </c>
      <c r="Z63" s="1">
        <v>8563000000</v>
      </c>
      <c r="AA63" s="1">
        <v>4618000000</v>
      </c>
      <c r="AB63" s="1">
        <v>7562000000</v>
      </c>
      <c r="AC63" s="1">
        <v>6652000000</v>
      </c>
      <c r="AD63" s="1">
        <v>6854000000</v>
      </c>
      <c r="AE63" s="1">
        <v>6088000000</v>
      </c>
      <c r="AF63" s="1">
        <v>5663000000</v>
      </c>
      <c r="AG63" s="1">
        <v>8416000000</v>
      </c>
      <c r="AH63" s="1">
        <v>5247000000</v>
      </c>
      <c r="AI63" s="1">
        <v>5172000000</v>
      </c>
      <c r="AJ63" s="1">
        <v>5083000000</v>
      </c>
      <c r="AK63" s="1">
        <v>4532000000</v>
      </c>
      <c r="AL63" s="1">
        <v>3692000000</v>
      </c>
      <c r="AM63" s="1">
        <v>2897000000</v>
      </c>
    </row>
    <row r="64" spans="1:39" ht="19" x14ac:dyDescent="0.25">
      <c r="A64" s="5" t="s">
        <v>55</v>
      </c>
      <c r="B64" s="1" t="s">
        <v>91</v>
      </c>
      <c r="C64" s="1" t="s">
        <v>91</v>
      </c>
      <c r="D64" s="1" t="s">
        <v>91</v>
      </c>
      <c r="E64" s="1" t="s">
        <v>91</v>
      </c>
      <c r="F64" s="1" t="s">
        <v>91</v>
      </c>
      <c r="G64" s="1" t="s">
        <v>91</v>
      </c>
      <c r="H64" s="1" t="s">
        <v>91</v>
      </c>
      <c r="I64" s="1" t="s">
        <v>91</v>
      </c>
      <c r="J64" s="1" t="s">
        <v>91</v>
      </c>
      <c r="K64" s="1">
        <v>7924000000</v>
      </c>
      <c r="L64" s="1">
        <v>8037000000</v>
      </c>
      <c r="M64" s="1">
        <v>8285000000</v>
      </c>
      <c r="N64" s="1">
        <v>8760000000</v>
      </c>
      <c r="O64" s="1">
        <v>9649000000</v>
      </c>
      <c r="P64" s="1">
        <v>10153000000</v>
      </c>
      <c r="Q64" s="1">
        <v>11267000000</v>
      </c>
      <c r="R64" s="1">
        <v>11547000000</v>
      </c>
      <c r="S64" s="1">
        <v>11626000000</v>
      </c>
      <c r="T64" s="1">
        <v>10672000000</v>
      </c>
      <c r="U64" s="1">
        <v>10360000000</v>
      </c>
      <c r="V64" s="1">
        <v>9846000000</v>
      </c>
      <c r="W64" s="1">
        <v>10347000000</v>
      </c>
      <c r="X64" s="1">
        <v>4819000000</v>
      </c>
      <c r="Y64" s="1">
        <v>4911000000</v>
      </c>
      <c r="Z64" s="1">
        <v>4865000000</v>
      </c>
      <c r="AA64" s="1">
        <v>8523000000</v>
      </c>
      <c r="AB64" s="1">
        <v>4953000000</v>
      </c>
      <c r="AC64" s="1">
        <v>4837000000</v>
      </c>
      <c r="AD64" s="1">
        <v>2837000000</v>
      </c>
      <c r="AE64" s="1">
        <v>4011000000</v>
      </c>
      <c r="AF64" s="1">
        <v>4006000000</v>
      </c>
      <c r="AG64" s="1">
        <v>3487000000</v>
      </c>
      <c r="AH64" s="1">
        <v>2753000000</v>
      </c>
      <c r="AI64" s="1">
        <v>2586000000</v>
      </c>
      <c r="AJ64" s="1">
        <v>2653000000</v>
      </c>
      <c r="AK64" s="1">
        <v>2923000000</v>
      </c>
      <c r="AL64" s="1">
        <v>1919000000</v>
      </c>
      <c r="AM64" s="1">
        <v>1540000000</v>
      </c>
    </row>
    <row r="65" spans="1:39" ht="19" x14ac:dyDescent="0.25">
      <c r="A65" s="5" t="s">
        <v>56</v>
      </c>
      <c r="B65" s="1" t="s">
        <v>91</v>
      </c>
      <c r="C65" s="1" t="s">
        <v>91</v>
      </c>
      <c r="D65" s="1" t="s">
        <v>91</v>
      </c>
      <c r="E65" s="1" t="s">
        <v>91</v>
      </c>
      <c r="F65" s="1" t="s">
        <v>91</v>
      </c>
      <c r="G65" s="1" t="s">
        <v>91</v>
      </c>
      <c r="H65" s="1" t="s">
        <v>91</v>
      </c>
      <c r="I65" s="1" t="s">
        <v>91</v>
      </c>
      <c r="J65" s="1" t="s">
        <v>91</v>
      </c>
      <c r="K65" s="1">
        <v>26294000000</v>
      </c>
      <c r="L65" s="1">
        <v>24882000000</v>
      </c>
      <c r="M65" s="1">
        <v>25613000000</v>
      </c>
      <c r="N65" s="1">
        <v>25956000000</v>
      </c>
      <c r="O65" s="1">
        <v>27344000000</v>
      </c>
      <c r="P65" s="1">
        <v>28059000000</v>
      </c>
      <c r="Q65" s="1">
        <v>37086000000</v>
      </c>
      <c r="R65" s="1">
        <v>40682000000</v>
      </c>
      <c r="S65" s="1">
        <v>44614000000</v>
      </c>
      <c r="T65" s="1">
        <v>44945000000</v>
      </c>
      <c r="U65" s="1">
        <v>42596000000</v>
      </c>
      <c r="V65" s="1">
        <v>41943000000</v>
      </c>
      <c r="W65" s="1">
        <v>35696000000</v>
      </c>
      <c r="X65" s="1">
        <v>19875000000</v>
      </c>
      <c r="Y65" s="1">
        <v>17245000000</v>
      </c>
      <c r="Z65" s="1">
        <v>24613000000</v>
      </c>
      <c r="AA65" s="1">
        <v>25335000000</v>
      </c>
      <c r="AB65" s="1">
        <v>25604000000</v>
      </c>
      <c r="AC65" s="1">
        <v>23908000000</v>
      </c>
      <c r="AD65" s="1">
        <v>23683000000</v>
      </c>
      <c r="AE65" s="1">
        <v>23792000000</v>
      </c>
      <c r="AF65" s="1">
        <v>22584000000</v>
      </c>
      <c r="AG65" s="1">
        <v>25784000000</v>
      </c>
      <c r="AH65" s="1">
        <v>21030000000</v>
      </c>
      <c r="AI65" s="1">
        <v>19656000000</v>
      </c>
      <c r="AJ65" s="1">
        <v>34778000000</v>
      </c>
      <c r="AK65" s="1">
        <v>35426000000</v>
      </c>
      <c r="AL65" s="1">
        <v>32550000000</v>
      </c>
      <c r="AM65" s="1">
        <v>32261000000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t="s">
        <v>91</v>
      </c>
      <c r="C67" s="10" t="s">
        <v>91</v>
      </c>
      <c r="D67" s="10" t="s">
        <v>91</v>
      </c>
      <c r="E67" s="10" t="s">
        <v>91</v>
      </c>
      <c r="F67" s="10" t="s">
        <v>91</v>
      </c>
      <c r="G67" s="10" t="s">
        <v>91</v>
      </c>
      <c r="H67" s="10" t="s">
        <v>91</v>
      </c>
      <c r="I67" s="10" t="s">
        <v>91</v>
      </c>
      <c r="J67" s="10" t="s">
        <v>91</v>
      </c>
      <c r="K67" s="10">
        <v>39863000000</v>
      </c>
      <c r="L67" s="10">
        <v>39826000000</v>
      </c>
      <c r="M67" s="10">
        <v>40653000000</v>
      </c>
      <c r="N67" s="10">
        <v>41027000000</v>
      </c>
      <c r="O67" s="10">
        <v>43723000000</v>
      </c>
      <c r="P67" s="10">
        <v>46076000000</v>
      </c>
      <c r="Q67" s="10">
        <v>64062000000</v>
      </c>
      <c r="R67" s="10">
        <v>61335000000</v>
      </c>
      <c r="S67" s="10">
        <v>63696000000</v>
      </c>
      <c r="T67" s="10">
        <v>66338000000</v>
      </c>
      <c r="U67" s="10">
        <v>66170000000</v>
      </c>
      <c r="V67" s="10">
        <v>68101000000</v>
      </c>
      <c r="W67" s="10">
        <v>61123000000</v>
      </c>
      <c r="X67" s="10">
        <v>38657000000</v>
      </c>
      <c r="Y67" s="10">
        <v>24387000000</v>
      </c>
      <c r="Z67" s="10">
        <v>32605000000</v>
      </c>
      <c r="AA67" s="10">
        <v>32175000000</v>
      </c>
      <c r="AB67" s="10">
        <v>33247000000</v>
      </c>
      <c r="AC67" s="10">
        <v>32159000000</v>
      </c>
      <c r="AD67" s="10">
        <v>30741000000</v>
      </c>
      <c r="AE67" s="10">
        <v>31465000000</v>
      </c>
      <c r="AF67" s="10">
        <v>29662000000</v>
      </c>
      <c r="AG67" s="10">
        <v>33159000000</v>
      </c>
      <c r="AH67" s="10">
        <v>27822000000</v>
      </c>
      <c r="AI67" s="10">
        <v>40849000000</v>
      </c>
      <c r="AJ67" s="10">
        <v>42952000000</v>
      </c>
      <c r="AK67" s="10">
        <v>44489000000</v>
      </c>
      <c r="AL67" s="10">
        <v>41129000000</v>
      </c>
      <c r="AM67" s="10">
        <v>40877000000</v>
      </c>
    </row>
    <row r="68" spans="1:39"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t="s">
        <v>91</v>
      </c>
      <c r="P68" s="1">
        <v>935000000</v>
      </c>
      <c r="Q68" s="1">
        <v>935000000</v>
      </c>
      <c r="R68" s="1">
        <v>935000000</v>
      </c>
      <c r="S68" s="1">
        <v>935000000</v>
      </c>
      <c r="T68" s="1">
        <v>935000000</v>
      </c>
      <c r="U68" s="1">
        <v>935000000</v>
      </c>
      <c r="V68" s="1">
        <v>935000000</v>
      </c>
      <c r="W68" s="1">
        <v>935000000</v>
      </c>
      <c r="X68" s="1">
        <v>935000000</v>
      </c>
      <c r="Y68" s="1">
        <v>935000000</v>
      </c>
      <c r="Z68" s="1">
        <v>935000000</v>
      </c>
      <c r="AA68" s="1">
        <v>935000000</v>
      </c>
      <c r="AB68" s="1">
        <v>935000000</v>
      </c>
      <c r="AC68" s="1">
        <v>935000000</v>
      </c>
      <c r="AD68" s="1">
        <v>935000000</v>
      </c>
      <c r="AE68" s="1">
        <v>935000000</v>
      </c>
      <c r="AF68" s="1">
        <v>935000000</v>
      </c>
      <c r="AG68" s="1">
        <v>935000000</v>
      </c>
      <c r="AH68" s="1">
        <v>935000000</v>
      </c>
      <c r="AI68" s="1">
        <v>935000000</v>
      </c>
      <c r="AJ68" s="1">
        <v>935000000</v>
      </c>
      <c r="AK68" s="1">
        <v>935000000</v>
      </c>
      <c r="AL68" s="1">
        <v>935000000</v>
      </c>
      <c r="AM68" s="1">
        <v>935000000</v>
      </c>
    </row>
    <row r="69" spans="1:39" ht="19" x14ac:dyDescent="0.25">
      <c r="A69" s="5" t="s">
        <v>60</v>
      </c>
      <c r="B69" s="1" t="s">
        <v>91</v>
      </c>
      <c r="C69" s="1" t="s">
        <v>91</v>
      </c>
      <c r="D69" s="1" t="s">
        <v>91</v>
      </c>
      <c r="E69" s="1" t="s">
        <v>91</v>
      </c>
      <c r="F69" s="1" t="s">
        <v>91</v>
      </c>
      <c r="G69" s="1" t="s">
        <v>91</v>
      </c>
      <c r="H69" s="1" t="s">
        <v>91</v>
      </c>
      <c r="I69" s="1" t="s">
        <v>91</v>
      </c>
      <c r="J69" s="1" t="s">
        <v>91</v>
      </c>
      <c r="K69" s="1">
        <v>17489000000</v>
      </c>
      <c r="L69" s="1">
        <v>19779000000</v>
      </c>
      <c r="M69" s="1">
        <v>22478000000</v>
      </c>
      <c r="N69" s="1">
        <v>24924000000</v>
      </c>
      <c r="O69" s="1">
        <v>26261000000</v>
      </c>
      <c r="P69" s="1">
        <v>29556000000</v>
      </c>
      <c r="Q69" s="1">
        <v>33481000000</v>
      </c>
      <c r="R69" s="1">
        <v>37269000000</v>
      </c>
      <c r="S69" s="1">
        <v>43259000000</v>
      </c>
      <c r="T69" s="1">
        <v>47008000000</v>
      </c>
      <c r="U69" s="1">
        <v>50595000000</v>
      </c>
      <c r="V69" s="1">
        <v>54666000000</v>
      </c>
      <c r="W69" s="1">
        <v>59879000000</v>
      </c>
      <c r="X69" s="1">
        <v>34426000000</v>
      </c>
      <c r="Y69" s="1">
        <v>22131000000</v>
      </c>
      <c r="Z69" s="1">
        <v>22599000000</v>
      </c>
      <c r="AA69" s="1">
        <v>23459000000</v>
      </c>
      <c r="AB69" s="1">
        <v>23583000000</v>
      </c>
      <c r="AC69" s="1">
        <v>24316000000</v>
      </c>
      <c r="AD69" s="1">
        <v>25168000000</v>
      </c>
      <c r="AE69" s="1">
        <v>26277000000</v>
      </c>
      <c r="AF69" s="1">
        <v>27257000000</v>
      </c>
      <c r="AG69" s="1">
        <v>36906000000</v>
      </c>
      <c r="AH69" s="1">
        <v>42251000000</v>
      </c>
      <c r="AI69" s="1">
        <v>43962000000</v>
      </c>
      <c r="AJ69" s="1">
        <v>36539000000</v>
      </c>
      <c r="AK69" s="1">
        <v>34679000000</v>
      </c>
      <c r="AL69" s="1">
        <v>30664000000</v>
      </c>
      <c r="AM69" s="1">
        <v>29792000000</v>
      </c>
    </row>
    <row r="70" spans="1:39" ht="19" x14ac:dyDescent="0.25">
      <c r="A70" s="5" t="s">
        <v>61</v>
      </c>
      <c r="B70" s="1" t="s">
        <v>91</v>
      </c>
      <c r="C70" s="1" t="s">
        <v>91</v>
      </c>
      <c r="D70" s="1" t="s">
        <v>91</v>
      </c>
      <c r="E70" s="1" t="s">
        <v>91</v>
      </c>
      <c r="F70" s="1" t="s">
        <v>91</v>
      </c>
      <c r="G70" s="1" t="s">
        <v>91</v>
      </c>
      <c r="H70" s="1" t="s">
        <v>91</v>
      </c>
      <c r="I70" s="1" t="s">
        <v>91</v>
      </c>
      <c r="J70" s="1" t="s">
        <v>91</v>
      </c>
      <c r="K70" s="1">
        <v>-7083000000</v>
      </c>
      <c r="L70" s="1">
        <v>-7485000000</v>
      </c>
      <c r="M70" s="1">
        <v>-8221000000</v>
      </c>
      <c r="N70" s="1">
        <v>-8381000000</v>
      </c>
      <c r="O70" s="1">
        <v>-8899000000</v>
      </c>
      <c r="P70" s="1">
        <v>-9328000000</v>
      </c>
      <c r="Q70" s="1">
        <v>-9603000000</v>
      </c>
      <c r="R70" s="1">
        <v>-10488000000</v>
      </c>
      <c r="S70" s="1">
        <v>-9707000000</v>
      </c>
      <c r="T70" s="1">
        <v>-11166000000</v>
      </c>
      <c r="U70" s="1">
        <v>-12782000000</v>
      </c>
      <c r="V70" s="1">
        <v>-1853000000</v>
      </c>
      <c r="W70" s="1">
        <v>-3808000000</v>
      </c>
      <c r="X70" s="1">
        <v>111000000</v>
      </c>
      <c r="Y70" s="1">
        <v>-2181000000</v>
      </c>
      <c r="Z70" s="1">
        <v>-1561000000</v>
      </c>
      <c r="AA70" s="1">
        <v>-1484000000</v>
      </c>
      <c r="AB70" s="1">
        <v>-1887000000</v>
      </c>
      <c r="AC70" s="1">
        <v>-2040000000</v>
      </c>
      <c r="AD70" s="1">
        <v>-1378000000</v>
      </c>
      <c r="AE70" s="1">
        <v>-2682000000</v>
      </c>
      <c r="AF70" s="1">
        <v>-3280000000</v>
      </c>
      <c r="AG70" s="1">
        <v>-2052000000</v>
      </c>
      <c r="AH70" s="1">
        <v>-1897000000</v>
      </c>
      <c r="AI70" s="1">
        <v>-2547000000</v>
      </c>
      <c r="AJ70" s="1">
        <v>-2864000000</v>
      </c>
      <c r="AK70" s="1">
        <v>-4341000000</v>
      </c>
      <c r="AL70" s="1">
        <v>-3056000000</v>
      </c>
      <c r="AM70" s="1">
        <v>-2771000000</v>
      </c>
    </row>
    <row r="71" spans="1:39" ht="19" x14ac:dyDescent="0.25">
      <c r="A71" s="5" t="s">
        <v>62</v>
      </c>
      <c r="B71" s="1" t="s">
        <v>91</v>
      </c>
      <c r="C71" s="1" t="s">
        <v>91</v>
      </c>
      <c r="D71" s="1" t="s">
        <v>91</v>
      </c>
      <c r="E71" s="1" t="s">
        <v>91</v>
      </c>
      <c r="F71" s="1" t="s">
        <v>91</v>
      </c>
      <c r="G71" s="1" t="s">
        <v>91</v>
      </c>
      <c r="H71" s="1" t="s">
        <v>91</v>
      </c>
      <c r="I71" s="1" t="s">
        <v>91</v>
      </c>
      <c r="J71" s="1" t="s">
        <v>91</v>
      </c>
      <c r="K71" s="1">
        <v>2380000000</v>
      </c>
      <c r="L71" s="1">
        <v>1691000000</v>
      </c>
      <c r="M71" s="1">
        <v>-39000000</v>
      </c>
      <c r="N71" s="1">
        <v>-1623000000</v>
      </c>
      <c r="O71" s="1">
        <v>-1165000000</v>
      </c>
      <c r="P71" s="1">
        <v>-5858000000</v>
      </c>
      <c r="Q71" s="1">
        <v>-9808000000</v>
      </c>
      <c r="R71" s="1">
        <v>-8096000000</v>
      </c>
      <c r="S71" s="1">
        <v>-15009000000</v>
      </c>
      <c r="T71" s="1">
        <v>-11700000000</v>
      </c>
      <c r="U71" s="1">
        <v>-8034000000</v>
      </c>
      <c r="V71" s="1">
        <v>-18041000000</v>
      </c>
      <c r="W71" s="1">
        <v>-17387000000</v>
      </c>
      <c r="X71" s="1">
        <v>-16918000000</v>
      </c>
      <c r="Y71" s="1">
        <v>-18057000000</v>
      </c>
      <c r="Z71" s="1">
        <v>-17904000000</v>
      </c>
      <c r="AA71" s="1">
        <v>-17718000000</v>
      </c>
      <c r="AB71" s="1">
        <v>-18951000000</v>
      </c>
      <c r="AC71" s="1">
        <v>-20043000000</v>
      </c>
      <c r="AD71" s="1">
        <v>-20606000000</v>
      </c>
      <c r="AE71" s="1">
        <v>-21516000000</v>
      </c>
      <c r="AF71" s="1">
        <v>-22032000000</v>
      </c>
      <c r="AG71" s="1">
        <v>-23019000000</v>
      </c>
      <c r="AH71" s="1">
        <v>-25912000000</v>
      </c>
      <c r="AI71" s="1">
        <v>-27563000000</v>
      </c>
      <c r="AJ71" s="1">
        <v>-28388000000</v>
      </c>
      <c r="AK71" s="1">
        <v>-28434000000</v>
      </c>
      <c r="AL71" s="1">
        <v>-30149000000</v>
      </c>
      <c r="AM71" s="1" t="s">
        <v>91</v>
      </c>
    </row>
    <row r="72" spans="1:39" ht="19" x14ac:dyDescent="0.25">
      <c r="A72" s="6" t="s">
        <v>63</v>
      </c>
      <c r="B72" s="10" t="s">
        <v>91</v>
      </c>
      <c r="C72" s="10" t="s">
        <v>91</v>
      </c>
      <c r="D72" s="10" t="s">
        <v>91</v>
      </c>
      <c r="E72" s="10" t="s">
        <v>91</v>
      </c>
      <c r="F72" s="10" t="s">
        <v>91</v>
      </c>
      <c r="G72" s="10" t="s">
        <v>91</v>
      </c>
      <c r="H72" s="10" t="s">
        <v>91</v>
      </c>
      <c r="I72" s="10" t="s">
        <v>91</v>
      </c>
      <c r="J72" s="10" t="s">
        <v>91</v>
      </c>
      <c r="K72" s="10">
        <v>12786000000</v>
      </c>
      <c r="L72" s="10">
        <v>13985000000</v>
      </c>
      <c r="M72" s="10">
        <v>14218000000</v>
      </c>
      <c r="N72" s="10">
        <v>14920000000</v>
      </c>
      <c r="O72" s="10">
        <v>16197000000</v>
      </c>
      <c r="P72" s="10">
        <v>15305000000</v>
      </c>
      <c r="Q72" s="10">
        <v>15005000000</v>
      </c>
      <c r="R72" s="10">
        <v>19620000000</v>
      </c>
      <c r="S72" s="10">
        <v>19478000000</v>
      </c>
      <c r="T72" s="10">
        <v>25077000000</v>
      </c>
      <c r="U72" s="10">
        <v>30714000000</v>
      </c>
      <c r="V72" s="10">
        <v>35707000000</v>
      </c>
      <c r="W72" s="10">
        <v>39619000000</v>
      </c>
      <c r="X72" s="10">
        <v>18554000000</v>
      </c>
      <c r="Y72" s="10">
        <v>2828000000</v>
      </c>
      <c r="Z72" s="10">
        <v>4069000000</v>
      </c>
      <c r="AA72" s="10">
        <v>5192000000</v>
      </c>
      <c r="AB72" s="10">
        <v>3680000000</v>
      </c>
      <c r="AC72" s="10">
        <v>3168000000</v>
      </c>
      <c r="AD72" s="10">
        <v>4119000000</v>
      </c>
      <c r="AE72" s="10">
        <v>3014000000</v>
      </c>
      <c r="AF72" s="10">
        <v>2880000000</v>
      </c>
      <c r="AG72" s="10">
        <v>12770000000</v>
      </c>
      <c r="AH72" s="10">
        <v>15377000000</v>
      </c>
      <c r="AI72" s="10">
        <v>14787000000</v>
      </c>
      <c r="AJ72" s="10">
        <v>6222000000</v>
      </c>
      <c r="AK72" s="10">
        <v>2839000000</v>
      </c>
      <c r="AL72" s="10">
        <v>-1606000000</v>
      </c>
      <c r="AM72" s="10">
        <v>-3973000000</v>
      </c>
    </row>
    <row r="73" spans="1:39" ht="20" thickBot="1" x14ac:dyDescent="0.3">
      <c r="A73" s="7" t="s">
        <v>64</v>
      </c>
      <c r="B73" s="11" t="s">
        <v>91</v>
      </c>
      <c r="C73" s="11" t="s">
        <v>91</v>
      </c>
      <c r="D73" s="11" t="s">
        <v>91</v>
      </c>
      <c r="E73" s="11" t="s">
        <v>91</v>
      </c>
      <c r="F73" s="11" t="s">
        <v>91</v>
      </c>
      <c r="G73" s="11" t="s">
        <v>91</v>
      </c>
      <c r="H73" s="11" t="s">
        <v>91</v>
      </c>
      <c r="I73" s="11" t="s">
        <v>91</v>
      </c>
      <c r="J73" s="11" t="s">
        <v>91</v>
      </c>
      <c r="K73" s="11">
        <v>52649000000</v>
      </c>
      <c r="L73" s="11">
        <v>53811000000</v>
      </c>
      <c r="M73" s="11">
        <v>54871000000</v>
      </c>
      <c r="N73" s="11">
        <v>55947000000</v>
      </c>
      <c r="O73" s="11">
        <v>59920000000</v>
      </c>
      <c r="P73" s="11">
        <v>61381000000</v>
      </c>
      <c r="Q73" s="11">
        <v>79067000000</v>
      </c>
      <c r="R73" s="11">
        <v>80955000000</v>
      </c>
      <c r="S73" s="11">
        <v>83174000000</v>
      </c>
      <c r="T73" s="11">
        <v>91415000000</v>
      </c>
      <c r="U73" s="11">
        <v>96884000000</v>
      </c>
      <c r="V73" s="11">
        <v>103808000000</v>
      </c>
      <c r="W73" s="11">
        <v>100742000000</v>
      </c>
      <c r="X73" s="11">
        <v>57211000000</v>
      </c>
      <c r="Y73" s="11">
        <v>27215000000</v>
      </c>
      <c r="Z73" s="11">
        <v>36674000000</v>
      </c>
      <c r="AA73" s="11">
        <v>37367000000</v>
      </c>
      <c r="AB73" s="11">
        <v>36927000000</v>
      </c>
      <c r="AC73" s="11">
        <v>35327000000</v>
      </c>
      <c r="AD73" s="11">
        <v>34860000000</v>
      </c>
      <c r="AE73" s="11">
        <v>34479000000</v>
      </c>
      <c r="AF73" s="11">
        <v>32542000000</v>
      </c>
      <c r="AG73" s="11">
        <v>45929000000</v>
      </c>
      <c r="AH73" s="11">
        <v>43199000000</v>
      </c>
      <c r="AI73" s="11">
        <v>55636000000</v>
      </c>
      <c r="AJ73" s="11">
        <v>49174000000</v>
      </c>
      <c r="AK73" s="11">
        <v>47328000000</v>
      </c>
      <c r="AL73" s="11">
        <v>39523000000</v>
      </c>
      <c r="AM73" s="11">
        <v>36904000000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2946000000</v>
      </c>
      <c r="G76" s="1">
        <v>3540000000</v>
      </c>
      <c r="H76" s="1">
        <v>3927000000</v>
      </c>
      <c r="I76" s="1">
        <v>4939000000</v>
      </c>
      <c r="J76" s="1">
        <v>3091000000</v>
      </c>
      <c r="K76" s="1">
        <v>4725000000</v>
      </c>
      <c r="L76" s="1">
        <v>5450000000</v>
      </c>
      <c r="M76" s="1">
        <v>6303000000</v>
      </c>
      <c r="N76" s="1">
        <v>6310000000</v>
      </c>
      <c r="O76" s="1">
        <v>5372000000</v>
      </c>
      <c r="P76" s="1">
        <v>7675000000</v>
      </c>
      <c r="Q76" s="1">
        <v>8510000000</v>
      </c>
      <c r="R76" s="1">
        <v>8560000000</v>
      </c>
      <c r="S76" s="1">
        <v>11102000000</v>
      </c>
      <c r="T76" s="1">
        <v>9204000000</v>
      </c>
      <c r="U76" s="1">
        <v>9416000000</v>
      </c>
      <c r="V76" s="1">
        <v>10435000000</v>
      </c>
      <c r="W76" s="1">
        <v>12022000000</v>
      </c>
      <c r="X76" s="1">
        <v>9786000000</v>
      </c>
      <c r="Y76" s="1">
        <v>4930000000</v>
      </c>
      <c r="Z76" s="1">
        <v>3206000000</v>
      </c>
      <c r="AA76" s="1">
        <v>3905000000</v>
      </c>
      <c r="AB76" s="1">
        <v>3390000000</v>
      </c>
      <c r="AC76" s="1">
        <v>4180000000</v>
      </c>
      <c r="AD76" s="1">
        <v>4535000000</v>
      </c>
      <c r="AE76" s="1">
        <v>5070000000</v>
      </c>
      <c r="AF76" s="1">
        <v>5241000000</v>
      </c>
      <c r="AG76" s="1">
        <v>14239000000</v>
      </c>
      <c r="AH76" s="1">
        <v>10222000000</v>
      </c>
      <c r="AI76" s="1">
        <v>6963000000</v>
      </c>
      <c r="AJ76" s="1">
        <v>-1298000000</v>
      </c>
      <c r="AK76" s="1">
        <v>4454000000</v>
      </c>
      <c r="AL76" s="1">
        <v>2475000000</v>
      </c>
      <c r="AM76" s="1">
        <v>5764000000</v>
      </c>
    </row>
    <row r="77" spans="1:39" ht="19" x14ac:dyDescent="0.25">
      <c r="A77" s="5" t="s">
        <v>13</v>
      </c>
      <c r="B77" s="1" t="s">
        <v>91</v>
      </c>
      <c r="C77" s="1" t="s">
        <v>91</v>
      </c>
      <c r="D77" s="1" t="s">
        <v>91</v>
      </c>
      <c r="E77" s="1" t="s">
        <v>91</v>
      </c>
      <c r="F77" s="1">
        <v>1194000000</v>
      </c>
      <c r="G77" s="1">
        <v>1367000000</v>
      </c>
      <c r="H77" s="1">
        <v>1497000000</v>
      </c>
      <c r="I77" s="1">
        <v>1542000000</v>
      </c>
      <c r="J77" s="1">
        <v>1619000000</v>
      </c>
      <c r="K77" s="1">
        <v>2326000000</v>
      </c>
      <c r="L77" s="1">
        <v>1671000000</v>
      </c>
      <c r="M77" s="1">
        <v>1691000000</v>
      </c>
      <c r="N77" s="1">
        <v>1700000000</v>
      </c>
      <c r="O77" s="1">
        <v>1690000000</v>
      </c>
      <c r="P77" s="1">
        <v>1702000000</v>
      </c>
      <c r="Q77" s="1">
        <v>1717000000</v>
      </c>
      <c r="R77" s="1">
        <v>2337000000</v>
      </c>
      <c r="S77" s="1">
        <v>1331000000</v>
      </c>
      <c r="T77" s="1">
        <v>1440000000</v>
      </c>
      <c r="U77" s="1">
        <v>1607000000</v>
      </c>
      <c r="V77" s="1">
        <v>1675000000</v>
      </c>
      <c r="W77" s="1">
        <v>1804000000</v>
      </c>
      <c r="X77" s="1">
        <v>980000000</v>
      </c>
      <c r="Y77" s="1">
        <v>215000000</v>
      </c>
      <c r="Z77" s="1">
        <v>291000000</v>
      </c>
      <c r="AA77" s="1">
        <v>276000000</v>
      </c>
      <c r="AB77" s="1">
        <v>253000000</v>
      </c>
      <c r="AC77" s="1">
        <v>225000000</v>
      </c>
      <c r="AD77" s="1">
        <v>212000000</v>
      </c>
      <c r="AE77" s="1">
        <v>208000000</v>
      </c>
      <c r="AF77" s="1">
        <v>225000000</v>
      </c>
      <c r="AG77" s="1">
        <v>204000000</v>
      </c>
      <c r="AH77" s="1">
        <v>209000000</v>
      </c>
      <c r="AI77" s="1">
        <v>227000000</v>
      </c>
      <c r="AJ77" s="1">
        <v>226000000</v>
      </c>
      <c r="AK77" s="1">
        <v>257000000</v>
      </c>
      <c r="AL77" s="1">
        <v>244000000</v>
      </c>
      <c r="AM77" s="1">
        <v>226000000</v>
      </c>
    </row>
    <row r="78" spans="1:39" ht="19" x14ac:dyDescent="0.25">
      <c r="A78" s="5" t="s">
        <v>67</v>
      </c>
      <c r="B78" s="1" t="s">
        <v>91</v>
      </c>
      <c r="C78" s="1" t="s">
        <v>91</v>
      </c>
      <c r="D78" s="1" t="s">
        <v>91</v>
      </c>
      <c r="E78" s="1" t="s">
        <v>91</v>
      </c>
      <c r="F78" s="1">
        <v>371000000</v>
      </c>
      <c r="G78" s="1">
        <v>385000000</v>
      </c>
      <c r="H78" s="1">
        <v>-358000000</v>
      </c>
      <c r="I78" s="1">
        <v>583000000</v>
      </c>
      <c r="J78" s="1">
        <v>31000000</v>
      </c>
      <c r="K78" s="1">
        <v>24000000</v>
      </c>
      <c r="L78" s="1">
        <v>314000000</v>
      </c>
      <c r="M78" s="1">
        <v>163000000</v>
      </c>
      <c r="N78" s="1">
        <v>69000000</v>
      </c>
      <c r="O78" s="1">
        <v>276000000</v>
      </c>
      <c r="P78" s="1">
        <v>144000000</v>
      </c>
      <c r="Q78" s="1">
        <v>1006000000</v>
      </c>
      <c r="R78" s="1">
        <v>685000000</v>
      </c>
      <c r="S78" s="1">
        <v>1585000000</v>
      </c>
      <c r="T78" s="1">
        <v>984000000</v>
      </c>
      <c r="U78" s="1">
        <v>388000000</v>
      </c>
      <c r="V78" s="1">
        <v>-989000000</v>
      </c>
      <c r="W78" s="1">
        <v>-508000000</v>
      </c>
      <c r="X78" s="1">
        <v>-255000000</v>
      </c>
      <c r="Y78" s="1">
        <v>-138000000</v>
      </c>
      <c r="Z78" s="1">
        <v>43000000</v>
      </c>
      <c r="AA78" s="1">
        <v>124000000</v>
      </c>
      <c r="AB78" s="1">
        <v>-443000000</v>
      </c>
      <c r="AC78" s="1">
        <v>406000000</v>
      </c>
      <c r="AD78" s="1">
        <v>-86000000</v>
      </c>
      <c r="AE78" s="1">
        <v>-129000000</v>
      </c>
      <c r="AF78" s="1">
        <v>-132000000</v>
      </c>
      <c r="AG78" s="1">
        <v>3119000000</v>
      </c>
      <c r="AH78" s="1">
        <v>-3126000000</v>
      </c>
      <c r="AI78" s="1">
        <v>-57000000</v>
      </c>
      <c r="AJ78" s="1">
        <v>-95000000</v>
      </c>
      <c r="AK78" s="1">
        <v>-164000000</v>
      </c>
      <c r="AL78" s="1">
        <v>-1160000000</v>
      </c>
      <c r="AM78" s="1">
        <v>-947000000</v>
      </c>
    </row>
    <row r="79" spans="1:39" ht="19" x14ac:dyDescent="0.25">
      <c r="A79" s="5" t="s">
        <v>68</v>
      </c>
      <c r="B79" s="1">
        <v>0</v>
      </c>
      <c r="C79" s="1">
        <v>0</v>
      </c>
      <c r="D79" s="1">
        <v>0</v>
      </c>
      <c r="E79" s="1">
        <v>0</v>
      </c>
      <c r="F79" s="1">
        <v>0</v>
      </c>
      <c r="G79" s="1">
        <v>0</v>
      </c>
      <c r="H79" s="1">
        <v>0</v>
      </c>
      <c r="I79" s="1">
        <v>0</v>
      </c>
      <c r="J79" s="1">
        <v>0</v>
      </c>
      <c r="K79" s="1">
        <v>0</v>
      </c>
      <c r="L79" s="1">
        <v>0</v>
      </c>
      <c r="M79" s="1">
        <v>0</v>
      </c>
      <c r="N79" s="1">
        <v>0</v>
      </c>
      <c r="O79" s="1">
        <v>0</v>
      </c>
      <c r="P79" s="1">
        <v>0</v>
      </c>
      <c r="Q79" s="1">
        <v>0</v>
      </c>
      <c r="R79" s="1">
        <v>0</v>
      </c>
      <c r="S79" s="1">
        <v>0</v>
      </c>
      <c r="T79" s="1">
        <v>0</v>
      </c>
      <c r="U79" s="1">
        <v>0</v>
      </c>
      <c r="V79" s="1">
        <v>0</v>
      </c>
      <c r="W79" s="1">
        <v>0</v>
      </c>
      <c r="X79" s="1">
        <v>0</v>
      </c>
      <c r="Y79" s="1">
        <v>0</v>
      </c>
      <c r="Z79" s="1">
        <v>0</v>
      </c>
      <c r="AA79" s="1">
        <v>0</v>
      </c>
      <c r="AB79" s="1">
        <v>0</v>
      </c>
      <c r="AC79" s="1">
        <v>0</v>
      </c>
      <c r="AD79" s="1">
        <v>0</v>
      </c>
      <c r="AE79" s="1">
        <v>0</v>
      </c>
      <c r="AF79" s="1">
        <v>0</v>
      </c>
      <c r="AG79" s="1">
        <v>0</v>
      </c>
      <c r="AH79" s="1">
        <v>0</v>
      </c>
      <c r="AI79" s="1">
        <v>0</v>
      </c>
      <c r="AJ79" s="1">
        <v>0</v>
      </c>
      <c r="AK79" s="1">
        <v>0</v>
      </c>
      <c r="AL79" s="1">
        <v>0</v>
      </c>
      <c r="AM79" s="1">
        <v>0</v>
      </c>
    </row>
    <row r="80" spans="1:39" ht="19" x14ac:dyDescent="0.25">
      <c r="A80" s="14" t="s">
        <v>103</v>
      </c>
      <c r="B80" s="15">
        <f t="shared" ref="B80:AM80" si="8">B79/B3</f>
        <v>0</v>
      </c>
      <c r="C80" s="15">
        <f t="shared" si="8"/>
        <v>0</v>
      </c>
      <c r="D80" s="15">
        <f t="shared" si="8"/>
        <v>0</v>
      </c>
      <c r="E80" s="15">
        <f t="shared" si="8"/>
        <v>0</v>
      </c>
      <c r="F80" s="15">
        <f t="shared" si="8"/>
        <v>0</v>
      </c>
      <c r="G80" s="15">
        <f t="shared" si="8"/>
        <v>0</v>
      </c>
      <c r="H80" s="15">
        <f t="shared" si="8"/>
        <v>0</v>
      </c>
      <c r="I80" s="15">
        <f t="shared" si="8"/>
        <v>0</v>
      </c>
      <c r="J80" s="15">
        <f t="shared" si="8"/>
        <v>0</v>
      </c>
      <c r="K80" s="15">
        <f t="shared" si="8"/>
        <v>0</v>
      </c>
      <c r="L80" s="15">
        <f t="shared" si="8"/>
        <v>0</v>
      </c>
      <c r="M80" s="15">
        <f t="shared" si="8"/>
        <v>0</v>
      </c>
      <c r="N80" s="15">
        <f t="shared" si="8"/>
        <v>0</v>
      </c>
      <c r="O80" s="15">
        <f t="shared" si="8"/>
        <v>0</v>
      </c>
      <c r="P80" s="15">
        <f t="shared" si="8"/>
        <v>0</v>
      </c>
      <c r="Q80" s="15">
        <f t="shared" si="8"/>
        <v>0</v>
      </c>
      <c r="R80" s="15">
        <f t="shared" si="8"/>
        <v>0</v>
      </c>
      <c r="S80" s="15">
        <f t="shared" si="8"/>
        <v>0</v>
      </c>
      <c r="T80" s="15">
        <f t="shared" si="8"/>
        <v>0</v>
      </c>
      <c r="U80" s="15">
        <f t="shared" si="8"/>
        <v>0</v>
      </c>
      <c r="V80" s="15">
        <f t="shared" si="8"/>
        <v>0</v>
      </c>
      <c r="W80" s="15">
        <f t="shared" si="8"/>
        <v>0</v>
      </c>
      <c r="X80" s="15">
        <f t="shared" si="8"/>
        <v>0</v>
      </c>
      <c r="Y80" s="15">
        <f t="shared" si="8"/>
        <v>0</v>
      </c>
      <c r="Z80" s="15">
        <f t="shared" si="8"/>
        <v>0</v>
      </c>
      <c r="AA80" s="15">
        <f t="shared" si="8"/>
        <v>0</v>
      </c>
      <c r="AB80" s="15">
        <f t="shared" si="8"/>
        <v>0</v>
      </c>
      <c r="AC80" s="15">
        <f t="shared" si="8"/>
        <v>0</v>
      </c>
      <c r="AD80" s="15">
        <f t="shared" si="8"/>
        <v>0</v>
      </c>
      <c r="AE80" s="15">
        <f t="shared" si="8"/>
        <v>0</v>
      </c>
      <c r="AF80" s="15">
        <f t="shared" si="8"/>
        <v>0</v>
      </c>
      <c r="AG80" s="15">
        <f t="shared" si="8"/>
        <v>0</v>
      </c>
      <c r="AH80" s="15">
        <f t="shared" si="8"/>
        <v>0</v>
      </c>
      <c r="AI80" s="15">
        <f t="shared" si="8"/>
        <v>0</v>
      </c>
      <c r="AJ80" s="15">
        <f t="shared" si="8"/>
        <v>0</v>
      </c>
      <c r="AK80" s="15">
        <f t="shared" si="8"/>
        <v>0</v>
      </c>
      <c r="AL80" s="15">
        <f t="shared" si="8"/>
        <v>0</v>
      </c>
      <c r="AM80" s="15">
        <f t="shared" si="8"/>
        <v>0</v>
      </c>
    </row>
    <row r="81" spans="1:47" ht="19" x14ac:dyDescent="0.25">
      <c r="A81" s="5" t="s">
        <v>69</v>
      </c>
      <c r="B81" s="1" t="s">
        <v>91</v>
      </c>
      <c r="C81" s="1" t="s">
        <v>91</v>
      </c>
      <c r="D81" s="1" t="s">
        <v>91</v>
      </c>
      <c r="E81" s="1" t="s">
        <v>91</v>
      </c>
      <c r="F81" s="1">
        <v>-819000000</v>
      </c>
      <c r="G81" s="1">
        <v>-118000000</v>
      </c>
      <c r="H81" s="1">
        <v>-72000000</v>
      </c>
      <c r="I81" s="1">
        <v>-316000000</v>
      </c>
      <c r="J81" s="1">
        <v>620000000</v>
      </c>
      <c r="K81" s="1">
        <v>150000000</v>
      </c>
      <c r="L81" s="1">
        <v>-674000000</v>
      </c>
      <c r="M81" s="1">
        <v>-672000000</v>
      </c>
      <c r="N81" s="1">
        <v>112000000</v>
      </c>
      <c r="O81" s="1">
        <v>125000000</v>
      </c>
      <c r="P81" s="1">
        <v>1922000000</v>
      </c>
      <c r="Q81" s="1">
        <v>512000000</v>
      </c>
      <c r="R81" s="1">
        <v>-1057000000</v>
      </c>
      <c r="S81" s="1">
        <v>-846000000</v>
      </c>
      <c r="T81" s="1">
        <v>-87000000</v>
      </c>
      <c r="U81" s="1">
        <v>-32000000</v>
      </c>
      <c r="V81" s="1">
        <v>-193000000</v>
      </c>
      <c r="W81" s="1">
        <v>-1428000000</v>
      </c>
      <c r="X81" s="1">
        <v>-1831000000</v>
      </c>
      <c r="Y81" s="1">
        <v>-284000000</v>
      </c>
      <c r="Z81" s="1">
        <v>21000000</v>
      </c>
      <c r="AA81" s="1">
        <v>-304000000</v>
      </c>
      <c r="AB81" s="1">
        <v>-207000000</v>
      </c>
      <c r="AC81" s="1">
        <v>1202000000</v>
      </c>
      <c r="AD81" s="1">
        <v>-558000000</v>
      </c>
      <c r="AE81" s="1">
        <v>-194000000</v>
      </c>
      <c r="AF81" s="1">
        <v>240000000</v>
      </c>
      <c r="AG81" s="1">
        <v>-300000000</v>
      </c>
      <c r="AH81" s="1">
        <v>-1854000000</v>
      </c>
      <c r="AI81" s="1">
        <v>1075000000</v>
      </c>
      <c r="AJ81" s="1">
        <v>-53000000</v>
      </c>
      <c r="AK81" s="1">
        <v>249000000</v>
      </c>
      <c r="AL81" s="1">
        <v>3000000</v>
      </c>
      <c r="AM81" s="1">
        <v>-586000000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t="s">
        <v>91</v>
      </c>
      <c r="AA82" s="1" t="s">
        <v>91</v>
      </c>
      <c r="AB82" s="1" t="s">
        <v>91</v>
      </c>
      <c r="AC82" s="1">
        <v>202000000</v>
      </c>
      <c r="AD82" s="1">
        <v>78000000</v>
      </c>
      <c r="AE82" s="1">
        <v>-8000000</v>
      </c>
      <c r="AF82" s="1">
        <v>3000000</v>
      </c>
      <c r="AG82" s="1">
        <v>-27000000</v>
      </c>
      <c r="AH82" s="1">
        <v>10000000</v>
      </c>
      <c r="AI82" s="1" t="s">
        <v>91</v>
      </c>
      <c r="AJ82" s="1">
        <v>-8000000</v>
      </c>
      <c r="AK82" s="1" t="s">
        <v>91</v>
      </c>
      <c r="AL82" s="1">
        <v>-18000000</v>
      </c>
      <c r="AM82" s="1">
        <v>-21000000</v>
      </c>
    </row>
    <row r="83" spans="1:47" ht="21" x14ac:dyDescent="0.25">
      <c r="A83" s="5" t="s">
        <v>34</v>
      </c>
      <c r="B83" s="1" t="s">
        <v>91</v>
      </c>
      <c r="C83" s="1" t="s">
        <v>91</v>
      </c>
      <c r="D83" s="1" t="s">
        <v>91</v>
      </c>
      <c r="E83" s="1" t="s">
        <v>91</v>
      </c>
      <c r="F83" s="1">
        <v>-431000000</v>
      </c>
      <c r="G83" s="1">
        <v>-699000000</v>
      </c>
      <c r="H83" s="1">
        <v>-468000000</v>
      </c>
      <c r="I83" s="1">
        <v>-304000000</v>
      </c>
      <c r="J83" s="1">
        <v>396000000</v>
      </c>
      <c r="K83" s="1">
        <v>-387000000</v>
      </c>
      <c r="L83" s="1">
        <v>-5000000</v>
      </c>
      <c r="M83" s="1">
        <v>-952000000</v>
      </c>
      <c r="N83" s="1">
        <v>-531000000</v>
      </c>
      <c r="O83" s="1">
        <v>-192000000</v>
      </c>
      <c r="P83" s="1">
        <v>-39000000</v>
      </c>
      <c r="Q83" s="1">
        <v>741000000</v>
      </c>
      <c r="R83" s="1">
        <v>-293000000</v>
      </c>
      <c r="S83" s="1">
        <v>38000000</v>
      </c>
      <c r="T83" s="1">
        <v>251000000</v>
      </c>
      <c r="U83" s="1">
        <v>-140000000</v>
      </c>
      <c r="V83" s="1">
        <v>-524000000</v>
      </c>
      <c r="W83" s="1">
        <v>-1010000000</v>
      </c>
      <c r="X83" s="1">
        <v>-889000000</v>
      </c>
      <c r="Y83" s="1">
        <v>185000000</v>
      </c>
      <c r="Z83" s="1">
        <v>51000000</v>
      </c>
      <c r="AA83" s="1">
        <v>7000000</v>
      </c>
      <c r="AB83" s="1">
        <v>24000000</v>
      </c>
      <c r="AC83" s="1">
        <v>33000000</v>
      </c>
      <c r="AD83" s="1">
        <v>-133000000</v>
      </c>
      <c r="AE83" s="1">
        <v>-184000000</v>
      </c>
      <c r="AF83" s="1">
        <v>-33000000</v>
      </c>
      <c r="AG83" s="1">
        <v>-34000000</v>
      </c>
      <c r="AH83" s="1">
        <v>-171000000</v>
      </c>
      <c r="AI83" s="1">
        <v>-129000000</v>
      </c>
      <c r="AJ83" s="1">
        <v>42000000</v>
      </c>
      <c r="AK83" s="1">
        <v>2000000</v>
      </c>
      <c r="AL83" s="1">
        <v>57000000</v>
      </c>
      <c r="AM83" s="1">
        <v>14000000</v>
      </c>
      <c r="AT83" s="67" t="s">
        <v>129</v>
      </c>
      <c r="AU83" s="68"/>
    </row>
    <row r="84" spans="1:47"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v>-162000000</v>
      </c>
      <c r="Z84" s="1">
        <v>-25000000</v>
      </c>
      <c r="AA84" s="1">
        <v>48000000</v>
      </c>
      <c r="AB84" s="1">
        <v>-60000000</v>
      </c>
      <c r="AC84" s="1">
        <v>5000000</v>
      </c>
      <c r="AD84" s="1">
        <v>-76000000</v>
      </c>
      <c r="AE84" s="1">
        <v>-5000000</v>
      </c>
      <c r="AF84" s="1">
        <v>-7000000</v>
      </c>
      <c r="AG84" s="1">
        <v>-6000000</v>
      </c>
      <c r="AH84" s="1">
        <v>-55000000</v>
      </c>
      <c r="AI84" s="1">
        <v>27000000</v>
      </c>
      <c r="AJ84" s="1">
        <v>-79000000</v>
      </c>
      <c r="AK84" s="1">
        <v>53000000</v>
      </c>
      <c r="AL84" s="1">
        <v>163000000</v>
      </c>
      <c r="AM84" s="1">
        <v>92000000</v>
      </c>
      <c r="AT84" s="69" t="s">
        <v>130</v>
      </c>
      <c r="AU84" s="70"/>
    </row>
    <row r="85" spans="1:47" ht="20" x14ac:dyDescent="0.25">
      <c r="A85" s="5" t="s">
        <v>71</v>
      </c>
      <c r="B85" s="1" t="s">
        <v>91</v>
      </c>
      <c r="C85" s="1" t="s">
        <v>91</v>
      </c>
      <c r="D85" s="1" t="s">
        <v>91</v>
      </c>
      <c r="E85" s="1" t="s">
        <v>91</v>
      </c>
      <c r="F85" s="1" t="s">
        <v>91</v>
      </c>
      <c r="G85" s="1" t="s">
        <v>91</v>
      </c>
      <c r="H85" s="1" t="s">
        <v>91</v>
      </c>
      <c r="I85" s="1" t="s">
        <v>91</v>
      </c>
      <c r="J85" s="1">
        <v>339000000</v>
      </c>
      <c r="K85" s="1">
        <v>339000000</v>
      </c>
      <c r="L85" s="1">
        <v>-65000000</v>
      </c>
      <c r="M85" s="1">
        <v>150000000</v>
      </c>
      <c r="N85" s="1">
        <v>2369000000</v>
      </c>
      <c r="O85" s="1">
        <v>3851000000</v>
      </c>
      <c r="P85" s="1">
        <v>2878000000</v>
      </c>
      <c r="Q85" s="1">
        <v>-9738000000</v>
      </c>
      <c r="R85" s="1">
        <v>-3378000000</v>
      </c>
      <c r="S85" s="1">
        <v>257000000</v>
      </c>
      <c r="T85" s="1">
        <v>-11000000</v>
      </c>
      <c r="U85" s="1">
        <v>2327000000</v>
      </c>
      <c r="V85" s="1">
        <v>-377000000</v>
      </c>
      <c r="W85" s="1">
        <v>234000000</v>
      </c>
      <c r="X85" s="1">
        <v>81000000</v>
      </c>
      <c r="Y85" s="1">
        <v>-228000000</v>
      </c>
      <c r="Z85" s="1">
        <v>218000000</v>
      </c>
      <c r="AA85" s="1">
        <v>-221000000</v>
      </c>
      <c r="AB85" s="1">
        <v>21000000</v>
      </c>
      <c r="AC85" s="1">
        <v>-473000000</v>
      </c>
      <c r="AD85" s="1">
        <v>-202000000</v>
      </c>
      <c r="AE85" s="1">
        <v>-106000000</v>
      </c>
      <c r="AF85" s="1">
        <v>187000000</v>
      </c>
      <c r="AG85" s="1">
        <v>-344000000</v>
      </c>
      <c r="AH85" s="1">
        <v>-379000000</v>
      </c>
      <c r="AI85" s="1">
        <v>197000000</v>
      </c>
      <c r="AJ85" s="1">
        <v>100000000</v>
      </c>
      <c r="AK85" s="1">
        <v>-44000000</v>
      </c>
      <c r="AL85" s="1">
        <v>16000000</v>
      </c>
      <c r="AM85" s="1">
        <v>-118000000</v>
      </c>
      <c r="AT85" s="23" t="s">
        <v>131</v>
      </c>
      <c r="AU85" s="24">
        <f>AM17</f>
        <v>1128000000</v>
      </c>
    </row>
    <row r="86" spans="1:47" ht="20" x14ac:dyDescent="0.25">
      <c r="A86" s="5" t="s">
        <v>72</v>
      </c>
      <c r="B86" s="1" t="s">
        <v>91</v>
      </c>
      <c r="C86" s="1" t="s">
        <v>91</v>
      </c>
      <c r="D86" s="1" t="s">
        <v>91</v>
      </c>
      <c r="E86" s="1" t="s">
        <v>91</v>
      </c>
      <c r="F86" s="1">
        <v>-58000000</v>
      </c>
      <c r="G86" s="1">
        <v>211000000</v>
      </c>
      <c r="H86" s="1">
        <v>1265000000</v>
      </c>
      <c r="I86" s="1">
        <v>134000000</v>
      </c>
      <c r="J86" s="1">
        <v>1606000000</v>
      </c>
      <c r="K86" s="1">
        <v>-286000000</v>
      </c>
      <c r="L86" s="1">
        <v>-74000000</v>
      </c>
      <c r="M86" s="1">
        <v>149000000</v>
      </c>
      <c r="N86" s="1">
        <v>149000000</v>
      </c>
      <c r="O86" s="1">
        <v>657000000</v>
      </c>
      <c r="P86" s="1">
        <v>-68000000</v>
      </c>
      <c r="Q86" s="1">
        <v>-701000000</v>
      </c>
      <c r="R86" s="1">
        <v>-1632000000</v>
      </c>
      <c r="S86" s="1">
        <v>-2560000000</v>
      </c>
      <c r="T86" s="1">
        <v>-725000000</v>
      </c>
      <c r="U86" s="1">
        <v>-489000000</v>
      </c>
      <c r="V86" s="1">
        <v>132000000</v>
      </c>
      <c r="W86" s="1">
        <v>1696000000</v>
      </c>
      <c r="X86" s="1">
        <v>1624000000</v>
      </c>
      <c r="Y86" s="1">
        <v>158000000</v>
      </c>
      <c r="Z86" s="1">
        <v>-118000000</v>
      </c>
      <c r="AA86" s="1">
        <v>-1234000000</v>
      </c>
      <c r="AB86" s="1">
        <v>620000000</v>
      </c>
      <c r="AC86" s="1">
        <v>-2110000000</v>
      </c>
      <c r="AD86" s="1">
        <v>272000000</v>
      </c>
      <c r="AE86" s="1">
        <v>-292000000</v>
      </c>
      <c r="AF86" s="1">
        <v>236000000</v>
      </c>
      <c r="AG86" s="1">
        <v>-13471000000</v>
      </c>
      <c r="AH86" s="1">
        <v>-529000000</v>
      </c>
      <c r="AI86" s="1">
        <v>183000000</v>
      </c>
      <c r="AJ86" s="1">
        <v>9057000000</v>
      </c>
      <c r="AK86" s="1">
        <v>3589000000</v>
      </c>
      <c r="AL86" s="1">
        <v>6843000000</v>
      </c>
      <c r="AM86" s="1">
        <v>3799000000</v>
      </c>
      <c r="AT86" s="23" t="s">
        <v>132</v>
      </c>
      <c r="AU86" s="24">
        <f>AM56</f>
        <v>1556000000</v>
      </c>
    </row>
    <row r="87" spans="1:47" ht="20" x14ac:dyDescent="0.25">
      <c r="A87" s="6" t="s">
        <v>73</v>
      </c>
      <c r="B87" s="10" t="s">
        <v>91</v>
      </c>
      <c r="C87" s="10" t="s">
        <v>91</v>
      </c>
      <c r="D87" s="10" t="s">
        <v>91</v>
      </c>
      <c r="E87" s="10" t="s">
        <v>91</v>
      </c>
      <c r="F87" s="10">
        <v>3634000000</v>
      </c>
      <c r="G87" s="10">
        <v>5385000000</v>
      </c>
      <c r="H87" s="10">
        <v>6259000000</v>
      </c>
      <c r="I87" s="10">
        <v>6882000000</v>
      </c>
      <c r="J87" s="10">
        <v>6967000000</v>
      </c>
      <c r="K87" s="10">
        <v>6939000000</v>
      </c>
      <c r="L87" s="10">
        <v>6687000000</v>
      </c>
      <c r="M87" s="10">
        <v>7634000000</v>
      </c>
      <c r="N87" s="10">
        <v>8340000000</v>
      </c>
      <c r="O87" s="10">
        <v>8120000000</v>
      </c>
      <c r="P87" s="10">
        <v>11375000000</v>
      </c>
      <c r="Q87" s="10">
        <v>11044000000</v>
      </c>
      <c r="R87" s="10">
        <v>8893000000</v>
      </c>
      <c r="S87" s="10">
        <v>10612000000</v>
      </c>
      <c r="T87" s="10">
        <v>10816000000</v>
      </c>
      <c r="U87" s="10">
        <v>10890000000</v>
      </c>
      <c r="V87" s="10">
        <v>11060000000</v>
      </c>
      <c r="W87" s="10">
        <v>13586000000</v>
      </c>
      <c r="X87" s="10">
        <v>10304000000</v>
      </c>
      <c r="Y87" s="10">
        <v>4881000000</v>
      </c>
      <c r="Z87" s="10">
        <v>3443000000</v>
      </c>
      <c r="AA87" s="10">
        <v>2767000000</v>
      </c>
      <c r="AB87" s="10">
        <v>3613000000</v>
      </c>
      <c r="AC87" s="10">
        <v>3903000000</v>
      </c>
      <c r="AD87" s="10">
        <v>4375000000</v>
      </c>
      <c r="AE87" s="10">
        <v>4663000000</v>
      </c>
      <c r="AF87" s="10">
        <v>5810000000</v>
      </c>
      <c r="AG87" s="10">
        <v>3791000000</v>
      </c>
      <c r="AH87" s="10">
        <v>4922000000</v>
      </c>
      <c r="AI87" s="10">
        <v>8391000000</v>
      </c>
      <c r="AJ87" s="10">
        <v>7837000000</v>
      </c>
      <c r="AK87" s="10">
        <v>8385000000</v>
      </c>
      <c r="AL87" s="10">
        <v>8405000000</v>
      </c>
      <c r="AM87" s="10">
        <v>8256000000</v>
      </c>
      <c r="AT87" s="23" t="s">
        <v>133</v>
      </c>
      <c r="AU87" s="24">
        <f>AM61</f>
        <v>25124000000</v>
      </c>
    </row>
    <row r="88" spans="1:47" ht="20" x14ac:dyDescent="0.25">
      <c r="A88" s="5" t="s">
        <v>74</v>
      </c>
      <c r="B88" s="1" t="s">
        <v>91</v>
      </c>
      <c r="C88" s="1" t="s">
        <v>91</v>
      </c>
      <c r="D88" s="1" t="s">
        <v>91</v>
      </c>
      <c r="E88" s="1" t="s">
        <v>91</v>
      </c>
      <c r="F88" s="1">
        <v>-1246000000</v>
      </c>
      <c r="G88" s="1">
        <v>-1355000000</v>
      </c>
      <c r="H88" s="1">
        <v>-1724000000</v>
      </c>
      <c r="I88" s="1">
        <v>-1573000000</v>
      </c>
      <c r="J88" s="1">
        <v>-4753000000</v>
      </c>
      <c r="K88" s="1">
        <v>-1726000000</v>
      </c>
      <c r="L88" s="1">
        <v>-1621000000</v>
      </c>
      <c r="M88" s="1">
        <v>-2398000000</v>
      </c>
      <c r="N88" s="1">
        <v>-1874000000</v>
      </c>
      <c r="O88" s="1">
        <v>-1821000000</v>
      </c>
      <c r="P88" s="1">
        <v>-1749000000</v>
      </c>
      <c r="Q88" s="1">
        <v>-1682000000</v>
      </c>
      <c r="R88" s="1">
        <v>-1922000000</v>
      </c>
      <c r="S88" s="1">
        <v>-2009000000</v>
      </c>
      <c r="T88" s="1">
        <v>-1974000000</v>
      </c>
      <c r="U88" s="1">
        <v>-1913000000</v>
      </c>
      <c r="V88" s="1">
        <v>-2206000000</v>
      </c>
      <c r="W88" s="1">
        <v>-2454000000</v>
      </c>
      <c r="X88" s="1">
        <v>-1458000000</v>
      </c>
      <c r="Y88" s="1">
        <v>394000000</v>
      </c>
      <c r="Z88" s="1">
        <v>-304000000</v>
      </c>
      <c r="AA88" s="1">
        <v>-53000000</v>
      </c>
      <c r="AB88" s="1">
        <v>-103000000</v>
      </c>
      <c r="AC88" s="1">
        <v>-129000000</v>
      </c>
      <c r="AD88" s="1">
        <v>-114000000</v>
      </c>
      <c r="AE88" s="1">
        <v>-90000000</v>
      </c>
      <c r="AF88" s="1">
        <v>-237000000</v>
      </c>
      <c r="AG88" s="1">
        <v>-180000000</v>
      </c>
      <c r="AH88" s="1">
        <v>-180000000</v>
      </c>
      <c r="AI88" s="1">
        <v>-238000000</v>
      </c>
      <c r="AJ88" s="1">
        <v>-246000000</v>
      </c>
      <c r="AK88" s="1">
        <v>-231000000</v>
      </c>
      <c r="AL88" s="1">
        <v>-169000000</v>
      </c>
      <c r="AM88" s="1">
        <v>-205000000</v>
      </c>
      <c r="AT88" s="37" t="s">
        <v>134</v>
      </c>
      <c r="AU88" s="38">
        <f>AU85/(AU86+AU87)</f>
        <v>4.2278860569715145E-2</v>
      </c>
    </row>
    <row r="89" spans="1:47" ht="20" customHeight="1" x14ac:dyDescent="0.25">
      <c r="A89" s="14" t="s">
        <v>104</v>
      </c>
      <c r="B89" s="15" t="e">
        <f t="shared" ref="B89:AF89" si="9">(-1*B88)/B3</f>
        <v>#VALUE!</v>
      </c>
      <c r="C89" s="15" t="e">
        <f t="shared" si="9"/>
        <v>#VALUE!</v>
      </c>
      <c r="D89" s="15" t="e">
        <f t="shared" si="9"/>
        <v>#VALUE!</v>
      </c>
      <c r="E89" s="15" t="e">
        <f t="shared" si="9"/>
        <v>#VALUE!</v>
      </c>
      <c r="F89" s="15">
        <f t="shared" si="9"/>
        <v>2.7837976719765858E-2</v>
      </c>
      <c r="G89" s="15">
        <f t="shared" si="9"/>
        <v>2.6480877093552738E-2</v>
      </c>
      <c r="H89" s="15">
        <f t="shared" si="9"/>
        <v>3.0535973644124838E-2</v>
      </c>
      <c r="I89" s="15">
        <f t="shared" si="9"/>
        <v>2.660195159899207E-2</v>
      </c>
      <c r="J89" s="15">
        <f t="shared" si="9"/>
        <v>9.3893838525513126E-2</v>
      </c>
      <c r="K89" s="15">
        <f t="shared" si="9"/>
        <v>3.2096102350490922E-2</v>
      </c>
      <c r="L89" s="15">
        <f t="shared" si="9"/>
        <v>3.0504902237527994E-2</v>
      </c>
      <c r="M89" s="15">
        <f t="shared" si="9"/>
        <v>4.3957252580059759E-2</v>
      </c>
      <c r="N89" s="15">
        <f t="shared" si="9"/>
        <v>3.3396300388494851E-2</v>
      </c>
      <c r="O89" s="15">
        <f t="shared" si="9"/>
        <v>3.1498650799142047E-2</v>
      </c>
      <c r="P89" s="15">
        <f t="shared" si="9"/>
        <v>2.8323427960680797E-2</v>
      </c>
      <c r="Q89" s="15">
        <f t="shared" si="9"/>
        <v>2.6581958404450344E-2</v>
      </c>
      <c r="R89" s="15">
        <f t="shared" si="9"/>
        <v>2.6348980039482342E-2</v>
      </c>
      <c r="S89" s="15">
        <f t="shared" si="9"/>
        <v>3.2308385063201571E-2</v>
      </c>
      <c r="T89" s="15">
        <f t="shared" si="9"/>
        <v>3.2518450184501842E-2</v>
      </c>
      <c r="U89" s="15">
        <f t="shared" si="9"/>
        <v>2.9907915513656333E-2</v>
      </c>
      <c r="V89" s="15">
        <f t="shared" si="9"/>
        <v>3.2008125362739406E-2</v>
      </c>
      <c r="W89" s="15">
        <f t="shared" si="9"/>
        <v>3.489562595984301E-2</v>
      </c>
      <c r="X89" s="15">
        <f t="shared" si="9"/>
        <v>3.8316995611153454E-2</v>
      </c>
      <c r="Y89" s="15">
        <f t="shared" si="9"/>
        <v>-2.4691358024691357E-2</v>
      </c>
      <c r="Z89" s="15">
        <f t="shared" si="9"/>
        <v>1.8069424631478839E-2</v>
      </c>
      <c r="AA89" s="15">
        <f t="shared" si="9"/>
        <v>3.1375799194885154E-3</v>
      </c>
      <c r="AB89" s="15">
        <f t="shared" si="9"/>
        <v>6.1977254949154579E-3</v>
      </c>
      <c r="AC89" s="15">
        <f t="shared" si="9"/>
        <v>7.3714285714285713E-3</v>
      </c>
      <c r="AD89" s="15">
        <f t="shared" si="9"/>
        <v>6.454169733340882E-3</v>
      </c>
      <c r="AE89" s="15">
        <f t="shared" si="9"/>
        <v>5.0153246029534691E-3</v>
      </c>
      <c r="AF89" s="15">
        <f t="shared" si="9"/>
        <v>1.2570276864325873E-2</v>
      </c>
      <c r="AG89" s="15">
        <f>(-1*AG88)/AG3</f>
        <v>9.3085794073537783E-3</v>
      </c>
      <c r="AH89" s="15">
        <f t="shared" ref="AH89:AM89" si="10">(-1*AH88)/AH3</f>
        <v>9.2336103416435829E-3</v>
      </c>
      <c r="AI89" s="15">
        <f t="shared" si="10"/>
        <v>1.2126152748764458E-2</v>
      </c>
      <c r="AJ89" s="15">
        <f t="shared" si="10"/>
        <v>1.2426752879369569E-2</v>
      </c>
      <c r="AK89" s="15">
        <f t="shared" si="10"/>
        <v>1.1083921117028933E-2</v>
      </c>
      <c r="AL89" s="15">
        <f t="shared" si="10"/>
        <v>8.0053052910804799E-3</v>
      </c>
      <c r="AM89" s="15">
        <f t="shared" si="10"/>
        <v>9.9091260634184067E-3</v>
      </c>
      <c r="AT89" s="23" t="s">
        <v>105</v>
      </c>
      <c r="AU89" s="24">
        <f>AM27</f>
        <v>1625000000</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t="s">
        <v>91</v>
      </c>
      <c r="R90" s="1" t="s">
        <v>91</v>
      </c>
      <c r="S90" s="1" t="s">
        <v>91</v>
      </c>
      <c r="T90" s="1" t="s">
        <v>91</v>
      </c>
      <c r="U90" s="1" t="s">
        <v>91</v>
      </c>
      <c r="V90" s="1">
        <v>-4932000000</v>
      </c>
      <c r="W90" s="1" t="s">
        <v>91</v>
      </c>
      <c r="X90" s="1">
        <v>-2898000000</v>
      </c>
      <c r="Y90" s="1" t="s">
        <v>91</v>
      </c>
      <c r="Z90" s="1">
        <v>-10244000000</v>
      </c>
      <c r="AA90" s="1" t="s">
        <v>91</v>
      </c>
      <c r="AB90" s="1" t="s">
        <v>91</v>
      </c>
      <c r="AC90" s="1" t="s">
        <v>91</v>
      </c>
      <c r="AD90" s="1" t="s">
        <v>91</v>
      </c>
      <c r="AE90" s="1">
        <v>-102000000</v>
      </c>
      <c r="AF90" s="1" t="s">
        <v>91</v>
      </c>
      <c r="AG90" s="1">
        <v>3150000000</v>
      </c>
      <c r="AH90" s="1">
        <v>-415000000</v>
      </c>
      <c r="AI90" s="1">
        <v>-15000000</v>
      </c>
      <c r="AJ90" s="1">
        <v>-2325000000</v>
      </c>
      <c r="AK90" s="1" t="s">
        <v>91</v>
      </c>
      <c r="AL90" s="1">
        <v>1176000000</v>
      </c>
      <c r="AM90" s="1">
        <v>1000000000</v>
      </c>
      <c r="AT90" s="23" t="s">
        <v>19</v>
      </c>
      <c r="AU90" s="24">
        <f>AM25</f>
        <v>7389000000</v>
      </c>
    </row>
    <row r="91" spans="1:47" ht="20" x14ac:dyDescent="0.25">
      <c r="A91" s="5" t="s">
        <v>76</v>
      </c>
      <c r="B91" s="1" t="s">
        <v>91</v>
      </c>
      <c r="C91" s="1" t="s">
        <v>91</v>
      </c>
      <c r="D91" s="1" t="s">
        <v>91</v>
      </c>
      <c r="E91" s="1" t="s">
        <v>91</v>
      </c>
      <c r="F91" s="1" t="s">
        <v>91</v>
      </c>
      <c r="G91" s="1" t="s">
        <v>91</v>
      </c>
      <c r="H91" s="1" t="s">
        <v>91</v>
      </c>
      <c r="I91" s="1">
        <v>-1577000000</v>
      </c>
      <c r="J91" s="1">
        <v>-597000000</v>
      </c>
      <c r="K91" s="1">
        <v>-582000000</v>
      </c>
      <c r="L91" s="1" t="s">
        <v>91</v>
      </c>
      <c r="M91" s="1" t="s">
        <v>91</v>
      </c>
      <c r="N91" s="1">
        <v>-652000000</v>
      </c>
      <c r="O91" s="1" t="s">
        <v>91</v>
      </c>
      <c r="P91" s="1" t="s">
        <v>91</v>
      </c>
      <c r="Q91" s="1" t="s">
        <v>91</v>
      </c>
      <c r="R91" s="1" t="s">
        <v>91</v>
      </c>
      <c r="S91" s="1" t="s">
        <v>91</v>
      </c>
      <c r="T91" s="1" t="s">
        <v>91</v>
      </c>
      <c r="U91" s="1" t="s">
        <v>91</v>
      </c>
      <c r="V91" s="1" t="s">
        <v>91</v>
      </c>
      <c r="W91" s="1" t="s">
        <v>91</v>
      </c>
      <c r="X91" s="1" t="s">
        <v>91</v>
      </c>
      <c r="Y91" s="1">
        <v>-1000000</v>
      </c>
      <c r="Z91" s="1">
        <v>-9000000</v>
      </c>
      <c r="AA91" s="1" t="s">
        <v>91</v>
      </c>
      <c r="AB91" s="1" t="s">
        <v>91</v>
      </c>
      <c r="AC91" s="1" t="s">
        <v>91</v>
      </c>
      <c r="AD91" s="1" t="s">
        <v>91</v>
      </c>
      <c r="AE91" s="1" t="s">
        <v>91</v>
      </c>
      <c r="AF91" s="1">
        <v>-132000000</v>
      </c>
      <c r="AG91" s="1">
        <v>-3000000</v>
      </c>
      <c r="AH91" s="1">
        <v>-5000000</v>
      </c>
      <c r="AI91" s="1" t="s">
        <v>91</v>
      </c>
      <c r="AJ91" s="1" t="s">
        <v>91</v>
      </c>
      <c r="AK91" s="1" t="s">
        <v>91</v>
      </c>
      <c r="AL91" s="1" t="s">
        <v>91</v>
      </c>
      <c r="AM91" s="1">
        <v>3641000000</v>
      </c>
      <c r="AT91" s="37" t="s">
        <v>135</v>
      </c>
      <c r="AU91" s="38">
        <f>AU89/AU90</f>
        <v>0.21992150493977533</v>
      </c>
    </row>
    <row r="92" spans="1:47" ht="20" x14ac:dyDescent="0.25">
      <c r="A92" s="5" t="s">
        <v>77</v>
      </c>
      <c r="B92" s="1" t="s">
        <v>91</v>
      </c>
      <c r="C92" s="1" t="s">
        <v>91</v>
      </c>
      <c r="D92" s="1" t="s">
        <v>91</v>
      </c>
      <c r="E92" s="1" t="s">
        <v>91</v>
      </c>
      <c r="F92" s="1" t="s">
        <v>91</v>
      </c>
      <c r="G92" s="1" t="s">
        <v>91</v>
      </c>
      <c r="H92" s="1" t="s">
        <v>91</v>
      </c>
      <c r="I92" s="1" t="s">
        <v>91</v>
      </c>
      <c r="J92" s="1" t="s">
        <v>91</v>
      </c>
      <c r="K92" s="1" t="s">
        <v>91</v>
      </c>
      <c r="L92" s="1" t="s">
        <v>91</v>
      </c>
      <c r="M92" s="1" t="s">
        <v>91</v>
      </c>
      <c r="N92" s="1" t="s">
        <v>91</v>
      </c>
      <c r="O92" s="1" t="s">
        <v>91</v>
      </c>
      <c r="P92" s="1" t="s">
        <v>91</v>
      </c>
      <c r="Q92" s="1" t="s">
        <v>91</v>
      </c>
      <c r="R92" s="1" t="s">
        <v>91</v>
      </c>
      <c r="S92" s="1" t="s">
        <v>91</v>
      </c>
      <c r="T92" s="1" t="s">
        <v>91</v>
      </c>
      <c r="U92" s="1" t="s">
        <v>91</v>
      </c>
      <c r="V92" s="1" t="s">
        <v>91</v>
      </c>
      <c r="W92" s="1" t="s">
        <v>91</v>
      </c>
      <c r="X92" s="1" t="s">
        <v>91</v>
      </c>
      <c r="Y92" s="1">
        <v>403000000</v>
      </c>
      <c r="Z92" s="1">
        <v>793000000</v>
      </c>
      <c r="AA92" s="1">
        <v>312000000</v>
      </c>
      <c r="AB92" s="1">
        <v>490000000</v>
      </c>
      <c r="AC92" s="1">
        <v>1049000000</v>
      </c>
      <c r="AD92" s="1">
        <v>716000000</v>
      </c>
      <c r="AE92" s="1">
        <v>369000000</v>
      </c>
      <c r="AF92" s="1">
        <v>354000000</v>
      </c>
      <c r="AG92" s="1">
        <v>741000000</v>
      </c>
      <c r="AH92" s="1">
        <v>133000000</v>
      </c>
      <c r="AI92" s="1">
        <v>72000000</v>
      </c>
      <c r="AJ92" s="1" t="s">
        <v>91</v>
      </c>
      <c r="AK92" s="1" t="s">
        <v>91</v>
      </c>
      <c r="AL92" s="1" t="s">
        <v>91</v>
      </c>
      <c r="AM92" s="1" t="s">
        <v>91</v>
      </c>
      <c r="AT92" s="39" t="s">
        <v>136</v>
      </c>
      <c r="AU92" s="40">
        <f>AU88*(1-AU91)</f>
        <v>3.2980829926084462E-2</v>
      </c>
    </row>
    <row r="93" spans="1:47" ht="19" x14ac:dyDescent="0.25">
      <c r="A93" s="5" t="s">
        <v>78</v>
      </c>
      <c r="B93" s="1" t="s">
        <v>91</v>
      </c>
      <c r="C93" s="1" t="s">
        <v>91</v>
      </c>
      <c r="D93" s="1" t="s">
        <v>91</v>
      </c>
      <c r="E93" s="1" t="s">
        <v>91</v>
      </c>
      <c r="F93" s="1">
        <v>27000000</v>
      </c>
      <c r="G93" s="1">
        <v>-3311000000</v>
      </c>
      <c r="H93" s="1">
        <v>-590000000</v>
      </c>
      <c r="I93" s="1">
        <v>206000000</v>
      </c>
      <c r="J93" s="1">
        <v>1129000000</v>
      </c>
      <c r="K93" s="1">
        <v>1071000000</v>
      </c>
      <c r="L93" s="1">
        <v>1512000000</v>
      </c>
      <c r="M93" s="1">
        <v>343000000</v>
      </c>
      <c r="N93" s="1">
        <v>1907000000</v>
      </c>
      <c r="O93" s="1">
        <v>-733000000</v>
      </c>
      <c r="P93" s="1">
        <v>-933000000</v>
      </c>
      <c r="Q93" s="1">
        <v>-15824000000</v>
      </c>
      <c r="R93" s="1">
        <v>-994000000</v>
      </c>
      <c r="S93" s="1">
        <v>-462000000</v>
      </c>
      <c r="T93" s="1">
        <v>-453000000</v>
      </c>
      <c r="U93" s="1">
        <v>497000000</v>
      </c>
      <c r="V93" s="1">
        <v>2253000000</v>
      </c>
      <c r="W93" s="1">
        <v>1836000000</v>
      </c>
      <c r="X93" s="1">
        <v>-925000000</v>
      </c>
      <c r="Y93" s="1">
        <v>394000000</v>
      </c>
      <c r="Z93" s="1">
        <v>-304000000</v>
      </c>
      <c r="AA93" s="1">
        <v>-53000000</v>
      </c>
      <c r="AB93" s="1">
        <v>-103000000</v>
      </c>
      <c r="AC93" s="1">
        <v>-129000000</v>
      </c>
      <c r="AD93" s="1">
        <v>-114000000</v>
      </c>
      <c r="AE93" s="1">
        <v>-90000000</v>
      </c>
      <c r="AF93" s="1">
        <v>-237000000</v>
      </c>
      <c r="AG93" s="1">
        <v>-180000000</v>
      </c>
      <c r="AH93" s="1">
        <v>-180000000</v>
      </c>
      <c r="AI93" s="1">
        <v>-13045000000</v>
      </c>
      <c r="AJ93" s="1">
        <v>-73000000</v>
      </c>
      <c r="AK93" s="1">
        <v>-143000000</v>
      </c>
      <c r="AL93" s="1">
        <v>36000000</v>
      </c>
      <c r="AM93" s="1">
        <v>-3859000000</v>
      </c>
      <c r="AT93" s="69" t="s">
        <v>137</v>
      </c>
      <c r="AU93" s="70"/>
    </row>
    <row r="94" spans="1:47" ht="20" x14ac:dyDescent="0.25">
      <c r="A94" s="6" t="s">
        <v>79</v>
      </c>
      <c r="B94" s="10" t="s">
        <v>91</v>
      </c>
      <c r="C94" s="10" t="s">
        <v>91</v>
      </c>
      <c r="D94" s="10" t="s">
        <v>91</v>
      </c>
      <c r="E94" s="10" t="s">
        <v>91</v>
      </c>
      <c r="F94" s="10">
        <v>-1219000000</v>
      </c>
      <c r="G94" s="10">
        <v>-4666000000</v>
      </c>
      <c r="H94" s="10">
        <v>-2314000000</v>
      </c>
      <c r="I94" s="10">
        <v>-2944000000</v>
      </c>
      <c r="J94" s="10">
        <v>-4221000000</v>
      </c>
      <c r="K94" s="10">
        <v>-1237000000</v>
      </c>
      <c r="L94" s="10">
        <v>-109000000</v>
      </c>
      <c r="M94" s="10">
        <v>-2055000000</v>
      </c>
      <c r="N94" s="10">
        <v>-619000000</v>
      </c>
      <c r="O94" s="10">
        <v>-2554000000</v>
      </c>
      <c r="P94" s="10">
        <v>-2682000000</v>
      </c>
      <c r="Q94" s="10">
        <v>-17506000000</v>
      </c>
      <c r="R94" s="10">
        <v>-2916000000</v>
      </c>
      <c r="S94" s="10">
        <v>-2471000000</v>
      </c>
      <c r="T94" s="10">
        <v>-2427000000</v>
      </c>
      <c r="U94" s="10">
        <v>-1416000000</v>
      </c>
      <c r="V94" s="10">
        <v>-4885000000</v>
      </c>
      <c r="W94" s="10">
        <v>-618000000</v>
      </c>
      <c r="X94" s="10">
        <v>-5281000000</v>
      </c>
      <c r="Y94" s="10">
        <v>796000000</v>
      </c>
      <c r="Z94" s="10">
        <v>-9764000000</v>
      </c>
      <c r="AA94" s="10">
        <v>259000000</v>
      </c>
      <c r="AB94" s="10">
        <v>387000000</v>
      </c>
      <c r="AC94" s="10">
        <v>920000000</v>
      </c>
      <c r="AD94" s="10">
        <v>602000000</v>
      </c>
      <c r="AE94" s="10">
        <v>177000000</v>
      </c>
      <c r="AF94" s="10">
        <v>-15000000</v>
      </c>
      <c r="AG94" s="10">
        <v>3708000000</v>
      </c>
      <c r="AH94" s="10">
        <v>-467000000</v>
      </c>
      <c r="AI94" s="10">
        <v>-12988000000</v>
      </c>
      <c r="AJ94" s="10">
        <v>-2398000000</v>
      </c>
      <c r="AK94" s="10">
        <v>-143000000</v>
      </c>
      <c r="AL94" s="10">
        <v>1212000000</v>
      </c>
      <c r="AM94" s="10">
        <v>782000000</v>
      </c>
      <c r="AT94" s="23" t="s">
        <v>138</v>
      </c>
      <c r="AU94" s="41">
        <f>[1]Treasuries!$C$8</f>
        <v>3.7450000000000004E-2</v>
      </c>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v>-4103000000</v>
      </c>
      <c r="Z95" s="1">
        <v>-1257000000</v>
      </c>
      <c r="AA95" s="1">
        <v>-781000000</v>
      </c>
      <c r="AB95" s="1">
        <v>-24000000</v>
      </c>
      <c r="AC95" s="1">
        <v>-3464000000</v>
      </c>
      <c r="AD95" s="1">
        <v>-4613000000</v>
      </c>
      <c r="AE95" s="1">
        <v>-869000000</v>
      </c>
      <c r="AF95" s="1">
        <v>-2019000000</v>
      </c>
      <c r="AG95" s="1">
        <v>-1742000000</v>
      </c>
      <c r="AH95" s="1" t="s">
        <v>91</v>
      </c>
      <c r="AI95" s="1">
        <v>-864000000</v>
      </c>
      <c r="AJ95" s="1">
        <v>-13944000000</v>
      </c>
      <c r="AK95" s="1">
        <v>-4000000000</v>
      </c>
      <c r="AL95" s="1">
        <v>-6542000000</v>
      </c>
      <c r="AM95" s="1">
        <v>-1105000000</v>
      </c>
      <c r="AT95" s="42" t="s">
        <v>139</v>
      </c>
      <c r="AU95" s="43" cm="1">
        <f t="array" ref="AU95">_FV(A1,"Beta")</f>
        <v>0.63100000000000001</v>
      </c>
    </row>
    <row r="96" spans="1:47" ht="20" x14ac:dyDescent="0.25">
      <c r="A96" s="5" t="s">
        <v>81</v>
      </c>
      <c r="B96" s="1" t="s">
        <v>91</v>
      </c>
      <c r="C96" s="1" t="s">
        <v>91</v>
      </c>
      <c r="D96" s="1" t="s">
        <v>91</v>
      </c>
      <c r="E96" s="1" t="s">
        <v>91</v>
      </c>
      <c r="F96" s="1">
        <v>79000000</v>
      </c>
      <c r="G96" s="1">
        <v>80000000</v>
      </c>
      <c r="H96" s="1">
        <v>119000000</v>
      </c>
      <c r="I96" s="1">
        <v>115000000</v>
      </c>
      <c r="J96" s="1">
        <v>39000000</v>
      </c>
      <c r="K96" s="1">
        <v>54000000</v>
      </c>
      <c r="L96" s="1">
        <v>291000000</v>
      </c>
      <c r="M96" s="1">
        <v>448000000</v>
      </c>
      <c r="N96" s="1">
        <v>205000000</v>
      </c>
      <c r="O96" s="1">
        <v>265000000</v>
      </c>
      <c r="P96" s="1">
        <v>74000000</v>
      </c>
      <c r="Q96" s="1">
        <v>112000000</v>
      </c>
      <c r="R96" s="1">
        <v>9204000000</v>
      </c>
      <c r="S96" s="1">
        <v>724000000</v>
      </c>
      <c r="T96" s="1">
        <v>443000000</v>
      </c>
      <c r="U96" s="1">
        <v>827000000</v>
      </c>
      <c r="V96" s="1">
        <v>985000000</v>
      </c>
      <c r="W96" s="1">
        <v>486000000</v>
      </c>
      <c r="X96" s="1">
        <v>423000000</v>
      </c>
      <c r="Y96" s="1">
        <v>89000000</v>
      </c>
      <c r="Z96" s="1">
        <v>89000000</v>
      </c>
      <c r="AA96" s="1">
        <v>104000000</v>
      </c>
      <c r="AB96" s="1">
        <v>29000000</v>
      </c>
      <c r="AC96" s="1" t="s">
        <v>91</v>
      </c>
      <c r="AD96" s="1" t="s">
        <v>91</v>
      </c>
      <c r="AE96" s="1" t="s">
        <v>91</v>
      </c>
      <c r="AF96" s="1" t="s">
        <v>91</v>
      </c>
      <c r="AG96" s="1" t="s">
        <v>91</v>
      </c>
      <c r="AH96" s="1" t="s">
        <v>91</v>
      </c>
      <c r="AI96" s="1" t="s">
        <v>91</v>
      </c>
      <c r="AJ96" s="1" t="s">
        <v>91</v>
      </c>
      <c r="AK96" s="1" t="s">
        <v>91</v>
      </c>
      <c r="AL96" s="1" t="s">
        <v>91</v>
      </c>
      <c r="AM96" s="1" t="s">
        <v>91</v>
      </c>
      <c r="AT96" s="23" t="s">
        <v>140</v>
      </c>
      <c r="AU96" s="41">
        <v>8.4000000000000005E-2</v>
      </c>
    </row>
    <row r="97" spans="1:47" ht="20" x14ac:dyDescent="0.25">
      <c r="A97" s="5" t="s">
        <v>82</v>
      </c>
      <c r="B97" s="1" t="s">
        <v>91</v>
      </c>
      <c r="C97" s="1" t="s">
        <v>91</v>
      </c>
      <c r="D97" s="1" t="s">
        <v>91</v>
      </c>
      <c r="E97" s="1" t="s">
        <v>91</v>
      </c>
      <c r="F97" s="1" t="s">
        <v>91</v>
      </c>
      <c r="G97" s="1">
        <v>-221000000</v>
      </c>
      <c r="H97" s="1">
        <v>-703000000</v>
      </c>
      <c r="I97" s="1">
        <v>-2449000000</v>
      </c>
      <c r="J97" s="1">
        <v>-1218000000</v>
      </c>
      <c r="K97" s="1">
        <v>-1532000000</v>
      </c>
      <c r="L97" s="1">
        <v>-2120000000</v>
      </c>
      <c r="M97" s="1">
        <v>-2770000000</v>
      </c>
      <c r="N97" s="1">
        <v>-805000000</v>
      </c>
      <c r="O97" s="1" t="s">
        <v>91</v>
      </c>
      <c r="P97" s="1">
        <v>-3329000000</v>
      </c>
      <c r="Q97" s="1">
        <v>-3597000000</v>
      </c>
      <c r="R97" s="1">
        <v>-3960000000</v>
      </c>
      <c r="S97" s="1">
        <v>-6390000000</v>
      </c>
      <c r="T97" s="1">
        <v>-1149000000</v>
      </c>
      <c r="U97" s="1">
        <v>-688000000</v>
      </c>
      <c r="V97" s="1">
        <v>-1175000000</v>
      </c>
      <c r="W97" s="1">
        <v>-1254000000</v>
      </c>
      <c r="X97" s="1" t="s">
        <v>91</v>
      </c>
      <c r="Y97" s="1">
        <v>-1166000000</v>
      </c>
      <c r="Z97" s="1" t="s">
        <v>91</v>
      </c>
      <c r="AA97" s="1" t="s">
        <v>91</v>
      </c>
      <c r="AB97" s="1">
        <v>-1327000000</v>
      </c>
      <c r="AC97" s="1">
        <v>-1082000000</v>
      </c>
      <c r="AD97" s="1">
        <v>-634000000</v>
      </c>
      <c r="AE97" s="1">
        <v>-939000000</v>
      </c>
      <c r="AF97" s="1">
        <v>-554000000</v>
      </c>
      <c r="AG97" s="1">
        <v>-1030000000</v>
      </c>
      <c r="AH97" s="1">
        <v>-2917000000</v>
      </c>
      <c r="AI97" s="1">
        <v>-1673000000</v>
      </c>
      <c r="AJ97" s="1">
        <v>-845000000</v>
      </c>
      <c r="AK97" s="1" t="s">
        <v>91</v>
      </c>
      <c r="AL97" s="1">
        <v>-1675000000</v>
      </c>
      <c r="AM97" s="1">
        <v>-1825000000</v>
      </c>
      <c r="AT97" s="39" t="s">
        <v>141</v>
      </c>
      <c r="AU97" s="40">
        <f>(AU94)+((AU95)*(AU96-AU94))</f>
        <v>6.6823050000000009E-2</v>
      </c>
    </row>
    <row r="98" spans="1:47" ht="19" x14ac:dyDescent="0.25">
      <c r="A98" s="5" t="s">
        <v>83</v>
      </c>
      <c r="B98" s="1" t="s">
        <v>91</v>
      </c>
      <c r="C98" s="1" t="s">
        <v>91</v>
      </c>
      <c r="D98" s="1" t="s">
        <v>91</v>
      </c>
      <c r="E98" s="1" t="s">
        <v>91</v>
      </c>
      <c r="F98" s="1">
        <v>-1101000000</v>
      </c>
      <c r="G98" s="1">
        <v>-1351000000</v>
      </c>
      <c r="H98" s="1">
        <v>-1678000000</v>
      </c>
      <c r="I98" s="1">
        <v>-2028000000</v>
      </c>
      <c r="J98" s="1">
        <v>-2291000000</v>
      </c>
      <c r="K98" s="1">
        <v>-2487000000</v>
      </c>
      <c r="L98" s="1">
        <v>-2939000000</v>
      </c>
      <c r="M98" s="1">
        <v>-3462000000</v>
      </c>
      <c r="N98" s="1">
        <v>-3885000000</v>
      </c>
      <c r="O98" s="1">
        <v>-3984000000</v>
      </c>
      <c r="P98" s="1">
        <v>-4338000000</v>
      </c>
      <c r="Q98" s="1">
        <v>-4500000000</v>
      </c>
      <c r="R98" s="1">
        <v>-4769000000</v>
      </c>
      <c r="S98" s="1">
        <v>-5068000000</v>
      </c>
      <c r="T98" s="1">
        <v>-5285000000</v>
      </c>
      <c r="U98" s="1">
        <v>-5672000000</v>
      </c>
      <c r="V98" s="1">
        <v>-6191000000</v>
      </c>
      <c r="W98" s="1">
        <v>-6815000000</v>
      </c>
      <c r="X98" s="1">
        <v>-6652000000</v>
      </c>
      <c r="Y98" s="1">
        <v>-1409000000</v>
      </c>
      <c r="Z98" s="1">
        <v>-2693000000</v>
      </c>
      <c r="AA98" s="1">
        <v>-2958000000</v>
      </c>
      <c r="AB98" s="1">
        <v>-3222000000</v>
      </c>
      <c r="AC98" s="1">
        <v>-3400000000</v>
      </c>
      <c r="AD98" s="1">
        <v>-3612000000</v>
      </c>
      <c r="AE98" s="1">
        <v>-3892000000</v>
      </c>
      <c r="AF98" s="1">
        <v>-4179000000</v>
      </c>
      <c r="AG98" s="1">
        <v>-4512000000</v>
      </c>
      <c r="AH98" s="1">
        <v>-4807000000</v>
      </c>
      <c r="AI98" s="1">
        <v>-5415000000</v>
      </c>
      <c r="AJ98" s="1">
        <v>-6069000000</v>
      </c>
      <c r="AK98" s="1">
        <v>-6290000000</v>
      </c>
      <c r="AL98" s="1">
        <v>-6446000000</v>
      </c>
      <c r="AM98" s="1">
        <v>-6599000000</v>
      </c>
      <c r="AT98" s="69" t="s">
        <v>142</v>
      </c>
      <c r="AU98" s="70"/>
    </row>
    <row r="99" spans="1:47" ht="20" x14ac:dyDescent="0.25">
      <c r="A99" s="5" t="s">
        <v>84</v>
      </c>
      <c r="B99" s="1" t="s">
        <v>91</v>
      </c>
      <c r="C99" s="1" t="s">
        <v>91</v>
      </c>
      <c r="D99" s="1" t="s">
        <v>91</v>
      </c>
      <c r="E99" s="1" t="s">
        <v>91</v>
      </c>
      <c r="F99" s="1">
        <v>-1424000000</v>
      </c>
      <c r="G99" s="1">
        <v>701000000</v>
      </c>
      <c r="H99" s="1">
        <v>-1683000000</v>
      </c>
      <c r="I99" s="1">
        <v>1336000000</v>
      </c>
      <c r="J99" s="1">
        <v>-60000000</v>
      </c>
      <c r="K99" s="1">
        <v>-1752000000</v>
      </c>
      <c r="L99" s="1">
        <v>-859000000</v>
      </c>
      <c r="M99" s="1">
        <v>-622000000</v>
      </c>
      <c r="N99" s="1">
        <v>-1036000000</v>
      </c>
      <c r="O99" s="1">
        <v>-175000000</v>
      </c>
      <c r="P99" s="1">
        <v>96000000</v>
      </c>
      <c r="Q99" s="1">
        <v>10643000000</v>
      </c>
      <c r="R99" s="1">
        <v>-6915000000</v>
      </c>
      <c r="S99" s="1">
        <v>2569000000</v>
      </c>
      <c r="T99" s="1">
        <v>532000000</v>
      </c>
      <c r="U99" s="1">
        <v>-2449000000</v>
      </c>
      <c r="V99" s="1">
        <v>1247000000</v>
      </c>
      <c r="W99" s="1">
        <v>-6783000000</v>
      </c>
      <c r="X99" s="1">
        <v>2550000000</v>
      </c>
      <c r="Y99" s="1">
        <v>4004000000</v>
      </c>
      <c r="Z99" s="1">
        <v>4137000000</v>
      </c>
      <c r="AA99" s="1">
        <v>1052000000</v>
      </c>
      <c r="AB99" s="1">
        <v>1500000000</v>
      </c>
      <c r="AC99" s="1">
        <v>2753000000</v>
      </c>
      <c r="AD99" s="1">
        <v>4157000000</v>
      </c>
      <c r="AE99" s="1">
        <v>1006000000</v>
      </c>
      <c r="AF99" s="1">
        <v>5000000</v>
      </c>
      <c r="AG99" s="1">
        <v>1985000000</v>
      </c>
      <c r="AH99" s="1">
        <v>-47000000</v>
      </c>
      <c r="AI99" s="1">
        <v>12668000000</v>
      </c>
      <c r="AJ99" s="1">
        <v>16146000000</v>
      </c>
      <c r="AK99" s="1">
        <v>4894000000</v>
      </c>
      <c r="AL99" s="1">
        <v>4634000000</v>
      </c>
      <c r="AM99" s="1">
        <v>-12000000</v>
      </c>
      <c r="AT99" s="23" t="s">
        <v>143</v>
      </c>
      <c r="AU99" s="24">
        <f>AU86+AU87</f>
        <v>26680000000</v>
      </c>
    </row>
    <row r="100" spans="1:47" ht="20" x14ac:dyDescent="0.25">
      <c r="A100" s="6" t="s">
        <v>85</v>
      </c>
      <c r="B100" s="10" t="s">
        <v>91</v>
      </c>
      <c r="C100" s="10" t="s">
        <v>91</v>
      </c>
      <c r="D100" s="10" t="s">
        <v>91</v>
      </c>
      <c r="E100" s="10" t="s">
        <v>91</v>
      </c>
      <c r="F100" s="10">
        <v>-2446000000</v>
      </c>
      <c r="G100" s="10">
        <v>-791000000</v>
      </c>
      <c r="H100" s="10">
        <v>-3945000000</v>
      </c>
      <c r="I100" s="10">
        <v>-3026000000</v>
      </c>
      <c r="J100" s="10">
        <v>-3530000000</v>
      </c>
      <c r="K100" s="10">
        <v>-5717000000</v>
      </c>
      <c r="L100" s="10">
        <v>-5627000000</v>
      </c>
      <c r="M100" s="10">
        <v>-6406000000</v>
      </c>
      <c r="N100" s="10">
        <v>-5521000000</v>
      </c>
      <c r="O100" s="10">
        <v>-3894000000</v>
      </c>
      <c r="P100" s="10">
        <v>-7497000000</v>
      </c>
      <c r="Q100" s="10">
        <v>2658000000</v>
      </c>
      <c r="R100" s="10">
        <v>-6440000000</v>
      </c>
      <c r="S100" s="10">
        <v>-8165000000</v>
      </c>
      <c r="T100" s="10">
        <v>-5459000000</v>
      </c>
      <c r="U100" s="10">
        <v>-7982000000</v>
      </c>
      <c r="V100" s="10">
        <v>-5134000000</v>
      </c>
      <c r="W100" s="10">
        <v>-14366000000</v>
      </c>
      <c r="X100" s="10">
        <v>-3679000000</v>
      </c>
      <c r="Y100" s="10">
        <v>-2585000000</v>
      </c>
      <c r="Z100" s="10">
        <v>276000000</v>
      </c>
      <c r="AA100" s="10">
        <v>-2583000000</v>
      </c>
      <c r="AB100" s="10">
        <v>-3044000000</v>
      </c>
      <c r="AC100" s="10">
        <v>-5193000000</v>
      </c>
      <c r="AD100" s="10">
        <v>-4702000000</v>
      </c>
      <c r="AE100" s="10">
        <v>-4694000000</v>
      </c>
      <c r="AF100" s="10">
        <v>-6747000000</v>
      </c>
      <c r="AG100" s="10">
        <v>-5299000000</v>
      </c>
      <c r="AH100" s="10">
        <v>-7771000000</v>
      </c>
      <c r="AI100" s="10">
        <v>4716000000</v>
      </c>
      <c r="AJ100" s="10">
        <v>-4712000000</v>
      </c>
      <c r="AK100" s="10">
        <v>-5396000000</v>
      </c>
      <c r="AL100" s="10">
        <v>-10029000000</v>
      </c>
      <c r="AM100" s="10">
        <v>-9541000000</v>
      </c>
      <c r="AT100" s="37" t="s">
        <v>144</v>
      </c>
      <c r="AU100" s="38">
        <f>AU99/AU103</f>
        <v>0.24841833498635188</v>
      </c>
    </row>
    <row r="101" spans="1:47" ht="20" x14ac:dyDescent="0.25">
      <c r="A101" s="5" t="s">
        <v>86</v>
      </c>
      <c r="B101" s="1" t="s">
        <v>91</v>
      </c>
      <c r="C101" s="1" t="s">
        <v>91</v>
      </c>
      <c r="D101" s="1" t="s">
        <v>91</v>
      </c>
      <c r="E101" s="1" t="s">
        <v>91</v>
      </c>
      <c r="F101" s="1">
        <v>-19000000</v>
      </c>
      <c r="G101" s="1">
        <v>100000000</v>
      </c>
      <c r="H101" s="1">
        <v>-20000000</v>
      </c>
      <c r="I101" s="1">
        <v>-17000000</v>
      </c>
      <c r="J101" s="1">
        <v>-55000000</v>
      </c>
      <c r="K101" s="1">
        <v>17000000</v>
      </c>
      <c r="L101" s="1">
        <v>3000000</v>
      </c>
      <c r="M101" s="1">
        <v>-71000000</v>
      </c>
      <c r="N101" s="1">
        <v>-158000000</v>
      </c>
      <c r="O101" s="1">
        <v>127000000</v>
      </c>
      <c r="P101" s="1">
        <v>-177000000</v>
      </c>
      <c r="Q101" s="1">
        <v>-359000000</v>
      </c>
      <c r="R101" s="1">
        <v>-21000000</v>
      </c>
      <c r="S101" s="1">
        <v>136000000</v>
      </c>
      <c r="T101" s="1">
        <v>282000000</v>
      </c>
      <c r="U101" s="1">
        <v>475000000</v>
      </c>
      <c r="V101" s="1">
        <v>-527000000</v>
      </c>
      <c r="W101" s="1">
        <v>160000000</v>
      </c>
      <c r="X101" s="1">
        <v>347000000</v>
      </c>
      <c r="Y101" s="1">
        <v>-126000000</v>
      </c>
      <c r="Z101" s="1" t="s">
        <v>91</v>
      </c>
      <c r="AA101" s="1" t="s">
        <v>91</v>
      </c>
      <c r="AB101" s="1" t="s">
        <v>91</v>
      </c>
      <c r="AC101" s="1" t="s">
        <v>91</v>
      </c>
      <c r="AD101" s="1" t="s">
        <v>91</v>
      </c>
      <c r="AE101" s="1" t="s">
        <v>91</v>
      </c>
      <c r="AF101" s="1" t="s">
        <v>91</v>
      </c>
      <c r="AG101" s="1" t="s">
        <v>91</v>
      </c>
      <c r="AH101" s="1" t="s">
        <v>91</v>
      </c>
      <c r="AI101" s="1" t="s">
        <v>91</v>
      </c>
      <c r="AJ101" s="1" t="s">
        <v>91</v>
      </c>
      <c r="AK101" s="1" t="s">
        <v>91</v>
      </c>
      <c r="AL101" s="1" t="s">
        <v>91</v>
      </c>
      <c r="AM101" s="1" t="s">
        <v>91</v>
      </c>
      <c r="AT101" s="42" t="s">
        <v>145</v>
      </c>
      <c r="AU101" s="44" cm="1">
        <f t="array" ref="AU101">_FV(A1,"Market cap",TRUE)</f>
        <v>80719480000</v>
      </c>
    </row>
    <row r="102" spans="1:47" ht="20" x14ac:dyDescent="0.25">
      <c r="A102" s="6" t="s">
        <v>87</v>
      </c>
      <c r="B102" s="10" t="s">
        <v>91</v>
      </c>
      <c r="C102" s="10" t="s">
        <v>91</v>
      </c>
      <c r="D102" s="10" t="s">
        <v>91</v>
      </c>
      <c r="E102" s="10" t="s">
        <v>91</v>
      </c>
      <c r="F102" s="10">
        <v>-2446000000</v>
      </c>
      <c r="G102" s="10">
        <v>-791000000</v>
      </c>
      <c r="H102" s="10">
        <v>-3945000000</v>
      </c>
      <c r="I102" s="10">
        <v>-3026000000</v>
      </c>
      <c r="J102" s="10">
        <v>-839000000</v>
      </c>
      <c r="K102" s="10">
        <v>2000000</v>
      </c>
      <c r="L102" s="10">
        <v>954000000</v>
      </c>
      <c r="M102" s="10">
        <v>-898000000</v>
      </c>
      <c r="N102" s="10">
        <v>2042000000</v>
      </c>
      <c r="O102" s="10">
        <v>1799000000</v>
      </c>
      <c r="P102" s="10">
        <v>1019000000</v>
      </c>
      <c r="Q102" s="10">
        <v>-4163000000</v>
      </c>
      <c r="R102" s="10">
        <v>-484000000</v>
      </c>
      <c r="S102" s="10">
        <v>112000000</v>
      </c>
      <c r="T102" s="10">
        <v>3212000000</v>
      </c>
      <c r="U102" s="10">
        <v>1967000000</v>
      </c>
      <c r="V102" s="10">
        <v>514000000</v>
      </c>
      <c r="W102" s="10">
        <v>-1238000000</v>
      </c>
      <c r="X102" s="10">
        <v>1717000000</v>
      </c>
      <c r="Y102" s="10">
        <v>3074000000</v>
      </c>
      <c r="Z102" s="10">
        <v>-6045000000</v>
      </c>
      <c r="AA102" s="10">
        <v>443000000</v>
      </c>
      <c r="AB102" s="10">
        <v>956000000</v>
      </c>
      <c r="AC102" s="10">
        <v>-370000000</v>
      </c>
      <c r="AD102" s="10">
        <v>275000000</v>
      </c>
      <c r="AE102" s="10">
        <v>146000000</v>
      </c>
      <c r="AF102" s="10">
        <v>-952000000</v>
      </c>
      <c r="AG102" s="10">
        <v>2200000000</v>
      </c>
      <c r="AH102" s="10">
        <v>-3316000000</v>
      </c>
      <c r="AI102" s="10">
        <v>119000000</v>
      </c>
      <c r="AJ102" s="10">
        <v>727000000</v>
      </c>
      <c r="AK102" s="10">
        <v>2846000000</v>
      </c>
      <c r="AL102" s="10">
        <v>-412000000</v>
      </c>
      <c r="AM102" s="10">
        <v>-503000000</v>
      </c>
      <c r="AT102" s="37" t="s">
        <v>146</v>
      </c>
      <c r="AU102" s="38">
        <f>AU101/AU103</f>
        <v>0.75158166501364809</v>
      </c>
    </row>
    <row r="103" spans="1:47" ht="20" x14ac:dyDescent="0.25">
      <c r="A103" s="5" t="s">
        <v>88</v>
      </c>
      <c r="B103" s="1" t="s">
        <v>91</v>
      </c>
      <c r="C103" s="1" t="s">
        <v>91</v>
      </c>
      <c r="D103" s="1" t="s">
        <v>91</v>
      </c>
      <c r="E103" s="1" t="s">
        <v>91</v>
      </c>
      <c r="F103" s="1">
        <v>168000000</v>
      </c>
      <c r="G103" s="1">
        <v>118000000</v>
      </c>
      <c r="H103" s="1">
        <v>146000000</v>
      </c>
      <c r="I103" s="1">
        <v>126000000</v>
      </c>
      <c r="J103" s="1">
        <v>1021000000</v>
      </c>
      <c r="K103" s="1">
        <v>182000000</v>
      </c>
      <c r="L103" s="1">
        <v>184000000</v>
      </c>
      <c r="M103" s="1">
        <v>1138000000</v>
      </c>
      <c r="N103" s="1">
        <v>240000000</v>
      </c>
      <c r="O103" s="1">
        <v>2282000000</v>
      </c>
      <c r="P103" s="1">
        <v>4081000000</v>
      </c>
      <c r="Q103" s="1">
        <v>5100000000</v>
      </c>
      <c r="R103" s="1">
        <v>937000000</v>
      </c>
      <c r="S103" s="1">
        <v>453000000</v>
      </c>
      <c r="T103" s="1">
        <v>565000000</v>
      </c>
      <c r="U103" s="1">
        <v>3777000000</v>
      </c>
      <c r="V103" s="1">
        <v>5744000000</v>
      </c>
      <c r="W103" s="1">
        <v>6258000000</v>
      </c>
      <c r="X103" s="1">
        <v>4781000000</v>
      </c>
      <c r="Y103" s="1">
        <v>4842000000</v>
      </c>
      <c r="Z103" s="1">
        <v>7916000000</v>
      </c>
      <c r="AA103" s="1">
        <v>1871000000</v>
      </c>
      <c r="AB103" s="1">
        <v>2314000000</v>
      </c>
      <c r="AC103" s="1">
        <v>3270000000</v>
      </c>
      <c r="AD103" s="1">
        <v>2900000000</v>
      </c>
      <c r="AE103" s="1">
        <v>3175000000</v>
      </c>
      <c r="AF103" s="1">
        <v>3321000000</v>
      </c>
      <c r="AG103" s="1">
        <v>2369000000</v>
      </c>
      <c r="AH103" s="1">
        <v>4569000000</v>
      </c>
      <c r="AI103" s="1">
        <v>1314000000</v>
      </c>
      <c r="AJ103" s="1">
        <v>1433000000</v>
      </c>
      <c r="AK103" s="1">
        <v>2160000000</v>
      </c>
      <c r="AL103" s="1">
        <v>5006000000</v>
      </c>
      <c r="AM103" s="1">
        <v>4594000000</v>
      </c>
      <c r="AT103" s="39" t="s">
        <v>147</v>
      </c>
      <c r="AU103" s="45">
        <f>AU99+AU101</f>
        <v>107399480000</v>
      </c>
    </row>
    <row r="104" spans="1:47" ht="20" thickBot="1" x14ac:dyDescent="0.3">
      <c r="A104" s="7" t="s">
        <v>89</v>
      </c>
      <c r="B104" s="11" t="s">
        <v>91</v>
      </c>
      <c r="C104" s="11" t="s">
        <v>91</v>
      </c>
      <c r="D104" s="11" t="s">
        <v>91</v>
      </c>
      <c r="E104" s="11" t="s">
        <v>91</v>
      </c>
      <c r="F104" s="11" t="s">
        <v>91</v>
      </c>
      <c r="G104" s="11" t="s">
        <v>91</v>
      </c>
      <c r="H104" s="11" t="s">
        <v>91</v>
      </c>
      <c r="I104" s="11" t="s">
        <v>91</v>
      </c>
      <c r="J104" s="11">
        <v>182000000</v>
      </c>
      <c r="K104" s="11">
        <v>184000000</v>
      </c>
      <c r="L104" s="11">
        <v>1138000000</v>
      </c>
      <c r="M104" s="11">
        <v>240000000</v>
      </c>
      <c r="N104" s="11">
        <v>2282000000</v>
      </c>
      <c r="O104" s="11">
        <v>4081000000</v>
      </c>
      <c r="P104" s="11">
        <v>5100000000</v>
      </c>
      <c r="Q104" s="11">
        <v>937000000</v>
      </c>
      <c r="R104" s="11">
        <v>453000000</v>
      </c>
      <c r="S104" s="11">
        <v>565000000</v>
      </c>
      <c r="T104" s="11">
        <v>3777000000</v>
      </c>
      <c r="U104" s="11">
        <v>5744000000</v>
      </c>
      <c r="V104" s="11">
        <v>6258000000</v>
      </c>
      <c r="W104" s="11">
        <v>5020000000</v>
      </c>
      <c r="X104" s="11">
        <v>6498000000</v>
      </c>
      <c r="Y104" s="11">
        <v>7916000000</v>
      </c>
      <c r="Z104" s="11">
        <v>1871000000</v>
      </c>
      <c r="AA104" s="11">
        <v>2314000000</v>
      </c>
      <c r="AB104" s="11">
        <v>3270000000</v>
      </c>
      <c r="AC104" s="11">
        <v>2900000000</v>
      </c>
      <c r="AD104" s="11">
        <v>3175000000</v>
      </c>
      <c r="AE104" s="11">
        <v>3321000000</v>
      </c>
      <c r="AF104" s="11">
        <v>2369000000</v>
      </c>
      <c r="AG104" s="11">
        <v>4569000000</v>
      </c>
      <c r="AH104" s="11">
        <v>1253000000</v>
      </c>
      <c r="AI104" s="11">
        <v>1433000000</v>
      </c>
      <c r="AJ104" s="11">
        <v>2160000000</v>
      </c>
      <c r="AK104" s="11">
        <v>5006000000</v>
      </c>
      <c r="AL104" s="11">
        <v>4594000000</v>
      </c>
      <c r="AM104" s="11">
        <v>4091000000</v>
      </c>
      <c r="AT104" s="69" t="s">
        <v>148</v>
      </c>
      <c r="AU104" s="70"/>
    </row>
    <row r="105" spans="1:47" ht="21" thickTop="1" x14ac:dyDescent="0.25">
      <c r="A105" s="14" t="s">
        <v>108</v>
      </c>
      <c r="C105" s="1" t="e">
        <f t="shared" ref="C105:AL105" si="11">(C22*(1-$AU$91))+C77+C88+C81</f>
        <v>#VALUE!</v>
      </c>
      <c r="D105" s="1" t="e">
        <f t="shared" si="11"/>
        <v>#VALUE!</v>
      </c>
      <c r="E105" s="1" t="e">
        <f t="shared" si="11"/>
        <v>#VALUE!</v>
      </c>
      <c r="F105" s="1">
        <f t="shared" si="11"/>
        <v>4424952902.9638653</v>
      </c>
      <c r="G105" s="1">
        <f t="shared" si="11"/>
        <v>6092503721.7485447</v>
      </c>
      <c r="H105" s="1">
        <f t="shared" si="11"/>
        <v>6426836784.4092569</v>
      </c>
      <c r="I105" s="1">
        <f t="shared" si="11"/>
        <v>7499809581.8107986</v>
      </c>
      <c r="J105" s="1">
        <f t="shared" si="11"/>
        <v>3404455542.021924</v>
      </c>
      <c r="K105" s="1">
        <f t="shared" si="11"/>
        <v>8120961699.8240623</v>
      </c>
      <c r="L105" s="1">
        <f t="shared" si="11"/>
        <v>7587106239.0039253</v>
      </c>
      <c r="M105" s="1">
        <f t="shared" si="11"/>
        <v>7801743808.3637829</v>
      </c>
      <c r="N105" s="1">
        <f t="shared" si="11"/>
        <v>10172629855.190147</v>
      </c>
      <c r="O105" s="1">
        <f t="shared" si="11"/>
        <v>10413508458.519421</v>
      </c>
      <c r="P105" s="1">
        <f t="shared" si="11"/>
        <v>12398258898.362431</v>
      </c>
      <c r="Q105" s="1">
        <f t="shared" si="11"/>
        <v>11997772228.989037</v>
      </c>
      <c r="R105" s="1">
        <f t="shared" si="11"/>
        <v>11606792529.435648</v>
      </c>
      <c r="S105" s="1">
        <f t="shared" si="11"/>
        <v>11426083096.494789</v>
      </c>
      <c r="T105" s="1">
        <f t="shared" si="11"/>
        <v>11790048856.408175</v>
      </c>
      <c r="U105" s="1">
        <f t="shared" si="11"/>
        <v>11503591555.01421</v>
      </c>
      <c r="V105" s="1">
        <f t="shared" si="11"/>
        <v>12219062390.039248</v>
      </c>
      <c r="W105" s="1">
        <f t="shared" si="11"/>
        <v>11505506834.483692</v>
      </c>
      <c r="X105" s="1">
        <f t="shared" si="11"/>
        <v>8015338882.1220722</v>
      </c>
      <c r="Y105" s="1">
        <f t="shared" si="11"/>
        <v>4133343212.884016</v>
      </c>
      <c r="Z105" s="1">
        <f t="shared" si="11"/>
        <v>4268788740.0189476</v>
      </c>
      <c r="AA105" s="1">
        <f t="shared" si="11"/>
        <v>4777328867.2350788</v>
      </c>
      <c r="AB105" s="1">
        <f t="shared" si="11"/>
        <v>4676516308.0254431</v>
      </c>
      <c r="AC105" s="1">
        <f t="shared" si="11"/>
        <v>6955909324.6718092</v>
      </c>
      <c r="AD105" s="1">
        <f t="shared" si="11"/>
        <v>5846154554.0668564</v>
      </c>
      <c r="AE105" s="1">
        <f t="shared" si="11"/>
        <v>5868198132.3589115</v>
      </c>
      <c r="AF105" s="1">
        <f t="shared" si="11"/>
        <v>6750236297.1985378</v>
      </c>
      <c r="AG105" s="1">
        <f t="shared" si="11"/>
        <v>6559047773.7176886</v>
      </c>
      <c r="AH105" s="1">
        <f t="shared" si="11"/>
        <v>5629430098.7955065</v>
      </c>
      <c r="AI105" s="1">
        <f t="shared" si="11"/>
        <v>8174415482.4739475</v>
      </c>
      <c r="AJ105" s="1">
        <f t="shared" si="11"/>
        <v>7982090539.9918795</v>
      </c>
      <c r="AK105" s="1">
        <f t="shared" si="11"/>
        <v>8756793476.7898216</v>
      </c>
      <c r="AL105" s="1">
        <f t="shared" si="11"/>
        <v>9095707402.8961964</v>
      </c>
      <c r="AM105" s="1">
        <f>(AM22*(1-$AU$91))+AM77+AM88+AM81</f>
        <v>8876290025.7138996</v>
      </c>
      <c r="AN105" s="46">
        <f>AM105*(1+$AU$106)</f>
        <v>9037976143.3311577</v>
      </c>
      <c r="AO105" s="46">
        <f t="shared" ref="AO105:AR105" si="12">AN105*(1+$AU$106)</f>
        <v>9202607455.4558525</v>
      </c>
      <c r="AP105" s="46">
        <f t="shared" si="12"/>
        <v>9370237610.2973309</v>
      </c>
      <c r="AQ105" s="46">
        <f t="shared" si="12"/>
        <v>9540921233.2942429</v>
      </c>
      <c r="AR105" s="46">
        <f t="shared" si="12"/>
        <v>9714713944.9152603</v>
      </c>
      <c r="AS105" s="47" t="s">
        <v>149</v>
      </c>
      <c r="AT105" s="48" t="s">
        <v>150</v>
      </c>
      <c r="AU105" s="49">
        <f>(AU100*AU92)+(AU102*AU97)</f>
        <v>5.841602203699621E-2</v>
      </c>
    </row>
    <row r="106" spans="1:47" ht="19" x14ac:dyDescent="0.25">
      <c r="A106" s="14" t="s">
        <v>107</v>
      </c>
      <c r="B106" s="1"/>
      <c r="C106" s="15" t="e">
        <f t="shared" ref="C106:AM106" si="13">(C107/B107)-1</f>
        <v>#VALUE!</v>
      </c>
      <c r="D106" s="15" t="e">
        <f t="shared" si="13"/>
        <v>#VALUE!</v>
      </c>
      <c r="E106" s="15" t="e">
        <f t="shared" si="13"/>
        <v>#VALUE!</v>
      </c>
      <c r="F106" s="15" t="e">
        <f t="shared" si="13"/>
        <v>#VALUE!</v>
      </c>
      <c r="G106" s="15">
        <f t="shared" si="13"/>
        <v>0.687604690117253</v>
      </c>
      <c r="H106" s="15">
        <f t="shared" si="13"/>
        <v>0.12531017369727038</v>
      </c>
      <c r="I106" s="15">
        <f t="shared" si="13"/>
        <v>0.17067254685777278</v>
      </c>
      <c r="J106" s="15">
        <f t="shared" si="13"/>
        <v>-0.58297231116971182</v>
      </c>
      <c r="K106" s="15">
        <f t="shared" si="13"/>
        <v>1.354561878952123</v>
      </c>
      <c r="L106" s="15">
        <f t="shared" si="13"/>
        <v>-2.819873393439476E-2</v>
      </c>
      <c r="M106" s="15">
        <f t="shared" si="13"/>
        <v>3.3557046979865834E-2</v>
      </c>
      <c r="N106" s="15">
        <f t="shared" si="13"/>
        <v>0.23491214667685245</v>
      </c>
      <c r="O106" s="15">
        <f t="shared" si="13"/>
        <v>-2.5827404887101779E-2</v>
      </c>
      <c r="P106" s="15">
        <f t="shared" si="13"/>
        <v>0.52817907604381653</v>
      </c>
      <c r="Q106" s="15">
        <f t="shared" si="13"/>
        <v>-2.7425722002908826E-2</v>
      </c>
      <c r="R106" s="15">
        <f t="shared" si="13"/>
        <v>-0.25539414654988246</v>
      </c>
      <c r="S106" s="15">
        <f t="shared" si="13"/>
        <v>0.2341127528331659</v>
      </c>
      <c r="T106" s="15">
        <f t="shared" si="13"/>
        <v>2.7781006625595683E-2</v>
      </c>
      <c r="U106" s="15">
        <f t="shared" si="13"/>
        <v>1.5268038905225101E-2</v>
      </c>
      <c r="V106" s="15">
        <f t="shared" si="13"/>
        <v>-1.3701682076417532E-2</v>
      </c>
      <c r="W106" s="15">
        <f t="shared" si="13"/>
        <v>0.25728484300880949</v>
      </c>
      <c r="X106" s="15">
        <f t="shared" si="13"/>
        <v>-0.20535393460294649</v>
      </c>
      <c r="Y106" s="15">
        <f t="shared" si="13"/>
        <v>-0.47546913859371465</v>
      </c>
      <c r="Z106" s="15">
        <f t="shared" si="13"/>
        <v>-0.31681034482758619</v>
      </c>
      <c r="AA106" s="15">
        <f t="shared" si="13"/>
        <v>-0.1801261829652997</v>
      </c>
      <c r="AB106" s="15">
        <f t="shared" si="13"/>
        <v>0.34974990380915738</v>
      </c>
      <c r="AC106" s="15">
        <f t="shared" si="13"/>
        <v>7.7251995438996524E-2</v>
      </c>
      <c r="AD106" s="15">
        <f t="shared" si="13"/>
        <v>0.12304842550939399</v>
      </c>
      <c r="AE106" s="15">
        <f t="shared" si="13"/>
        <v>6.0320452403393121E-2</v>
      </c>
      <c r="AF106" s="15">
        <f t="shared" si="13"/>
        <v>0.24022222222222211</v>
      </c>
      <c r="AG106" s="15">
        <f t="shared" si="13"/>
        <v>-0.35459595054649706</v>
      </c>
      <c r="AH106" s="15">
        <f t="shared" si="13"/>
        <v>0.31121599111604659</v>
      </c>
      <c r="AI106" s="15">
        <f t="shared" si="13"/>
        <v>0.72623332627567216</v>
      </c>
      <c r="AJ106" s="15">
        <f t="shared" si="13"/>
        <v>-6.8931681589598948E-2</v>
      </c>
      <c r="AK106" s="15">
        <f t="shared" si="13"/>
        <v>7.4166776445791172E-2</v>
      </c>
      <c r="AL106" s="15">
        <f t="shared" si="13"/>
        <v>1.0056414029923966E-2</v>
      </c>
      <c r="AM106" s="15">
        <f t="shared" si="13"/>
        <v>-2.2462360369111201E-2</v>
      </c>
      <c r="AN106" s="50">
        <v>8677000000</v>
      </c>
      <c r="AO106" s="50">
        <v>8982000000</v>
      </c>
      <c r="AP106" s="50">
        <v>9194000000</v>
      </c>
      <c r="AQ106" s="50">
        <v>11894000000</v>
      </c>
      <c r="AR106" s="50">
        <v>12361000000</v>
      </c>
      <c r="AS106" s="47" t="s">
        <v>151</v>
      </c>
      <c r="AT106" s="51" t="s">
        <v>152</v>
      </c>
      <c r="AU106" s="52">
        <f>(SUM(AN4:AR4)/5)</f>
        <v>1.8215506382606696E-2</v>
      </c>
    </row>
    <row r="107" spans="1:47" ht="19" x14ac:dyDescent="0.25">
      <c r="A107" s="25" t="s">
        <v>106</v>
      </c>
      <c r="B107" s="1" t="s">
        <v>91</v>
      </c>
      <c r="C107" s="1" t="s">
        <v>91</v>
      </c>
      <c r="D107" s="1" t="s">
        <v>91</v>
      </c>
      <c r="E107" s="1" t="s">
        <v>91</v>
      </c>
      <c r="F107" s="1">
        <v>2388000000</v>
      </c>
      <c r="G107" s="1">
        <v>4030000000</v>
      </c>
      <c r="H107" s="1">
        <v>4535000000</v>
      </c>
      <c r="I107" s="1">
        <v>5309000000</v>
      </c>
      <c r="J107" s="1">
        <v>2214000000</v>
      </c>
      <c r="K107" s="1">
        <v>5213000000</v>
      </c>
      <c r="L107" s="1">
        <v>5066000000</v>
      </c>
      <c r="M107" s="1">
        <v>5236000000</v>
      </c>
      <c r="N107" s="1">
        <v>6466000000</v>
      </c>
      <c r="O107" s="1">
        <v>6299000000</v>
      </c>
      <c r="P107" s="1">
        <v>9626000000</v>
      </c>
      <c r="Q107" s="1">
        <v>9362000000</v>
      </c>
      <c r="R107" s="1">
        <v>6971000000</v>
      </c>
      <c r="S107" s="1">
        <v>8603000000</v>
      </c>
      <c r="T107" s="1">
        <v>8842000000</v>
      </c>
      <c r="U107" s="1">
        <v>8977000000</v>
      </c>
      <c r="V107" s="1">
        <v>8854000000</v>
      </c>
      <c r="W107" s="1">
        <v>11132000000</v>
      </c>
      <c r="X107" s="1">
        <v>8846000000</v>
      </c>
      <c r="Y107" s="1">
        <v>4640000000</v>
      </c>
      <c r="Z107" s="1">
        <v>3170000000</v>
      </c>
      <c r="AA107" s="1">
        <v>2599000000</v>
      </c>
      <c r="AB107" s="1">
        <v>3508000000</v>
      </c>
      <c r="AC107" s="1">
        <v>3779000000</v>
      </c>
      <c r="AD107" s="1">
        <v>4244000000</v>
      </c>
      <c r="AE107" s="1">
        <v>4500000000</v>
      </c>
      <c r="AF107" s="1">
        <v>5581000000</v>
      </c>
      <c r="AG107" s="1">
        <v>3602000000</v>
      </c>
      <c r="AH107" s="1">
        <v>4723000000</v>
      </c>
      <c r="AI107" s="1">
        <v>8153000000</v>
      </c>
      <c r="AJ107" s="1">
        <v>7591000000</v>
      </c>
      <c r="AK107" s="1">
        <v>8154000000</v>
      </c>
      <c r="AL107" s="1">
        <v>8236000000</v>
      </c>
      <c r="AM107" s="1">
        <v>8051000000</v>
      </c>
      <c r="AN107" s="47"/>
      <c r="AO107" s="47"/>
      <c r="AP107" s="47"/>
      <c r="AQ107" s="47"/>
      <c r="AR107" s="56">
        <f>AR105*(1+AU107)/(AU108-AU107)</f>
        <v>202657316143.54562</v>
      </c>
      <c r="AS107" s="53" t="s">
        <v>153</v>
      </c>
      <c r="AT107" s="54" t="s">
        <v>154</v>
      </c>
      <c r="AU107" s="55">
        <v>0.01</v>
      </c>
    </row>
    <row r="108" spans="1:47" ht="19" x14ac:dyDescent="0.25">
      <c r="A108" s="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56">
        <f>AN107+AN105</f>
        <v>9037976143.3311577</v>
      </c>
      <c r="AO108" s="56">
        <f>AO107+AO105</f>
        <v>9202607455.4558525</v>
      </c>
      <c r="AP108" s="56">
        <f>AP107+AP105</f>
        <v>9370237610.2973309</v>
      </c>
      <c r="AQ108" s="56">
        <f>AQ107+AQ105</f>
        <v>9540921233.2942429</v>
      </c>
      <c r="AR108" s="56">
        <f>AR107+AR105</f>
        <v>212372030088.46088</v>
      </c>
      <c r="AS108" s="53" t="s">
        <v>147</v>
      </c>
      <c r="AT108" s="57" t="s">
        <v>155</v>
      </c>
      <c r="AU108" s="58">
        <f>AU105</f>
        <v>5.841602203699621E-2</v>
      </c>
    </row>
    <row r="109" spans="1:47" ht="19" x14ac:dyDescent="0.25">
      <c r="AN109" s="71" t="s">
        <v>156</v>
      </c>
      <c r="AO109" s="72"/>
    </row>
    <row r="110" spans="1:47" ht="20" x14ac:dyDescent="0.25">
      <c r="AN110" s="59" t="s">
        <v>157</v>
      </c>
      <c r="AO110" s="44">
        <f>NPV(AU108,AN108,AO108,AP108,AQ108,AR108)</f>
        <v>192147212142.95825</v>
      </c>
    </row>
    <row r="111" spans="1:47" ht="20" x14ac:dyDescent="0.25">
      <c r="AN111" s="59" t="s">
        <v>158</v>
      </c>
      <c r="AO111" s="44">
        <f>AM40</f>
        <v>4030000000</v>
      </c>
    </row>
    <row r="112" spans="1:47" ht="20" x14ac:dyDescent="0.25">
      <c r="AN112" s="59" t="s">
        <v>143</v>
      </c>
      <c r="AO112" s="44">
        <f>AU99</f>
        <v>26680000000</v>
      </c>
    </row>
    <row r="113" spans="40:41" ht="20" x14ac:dyDescent="0.25">
      <c r="AN113" s="59" t="s">
        <v>159</v>
      </c>
      <c r="AO113" s="44">
        <f>AO110+AO111-AO112</f>
        <v>169497212142.95825</v>
      </c>
    </row>
    <row r="114" spans="40:41" ht="20" x14ac:dyDescent="0.25">
      <c r="AN114" s="59" t="s">
        <v>160</v>
      </c>
      <c r="AO114" s="60">
        <f>AM34*(1+(AS16*5))</f>
        <v>1770972147.009902</v>
      </c>
    </row>
    <row r="115" spans="40:41" ht="20" x14ac:dyDescent="0.25">
      <c r="AN115" s="61" t="s">
        <v>161</v>
      </c>
      <c r="AO115" s="62">
        <f>AO113/AO114</f>
        <v>95.708570250038235</v>
      </c>
    </row>
    <row r="116" spans="40:41" ht="20" x14ac:dyDescent="0.25">
      <c r="AN116" s="59" t="s">
        <v>162</v>
      </c>
      <c r="AO116" s="63" cm="1">
        <f t="array" ref="AO116">_FV(A1,"Price")</f>
        <v>45.53</v>
      </c>
    </row>
    <row r="117" spans="40:41" ht="20" x14ac:dyDescent="0.25">
      <c r="AN117" s="64" t="s">
        <v>163</v>
      </c>
      <c r="AO117" s="65">
        <f>AO115/AO116-1</f>
        <v>1.1020990610594823</v>
      </c>
    </row>
    <row r="118" spans="40:41" ht="20" x14ac:dyDescent="0.25">
      <c r="AN118" s="64" t="s">
        <v>164</v>
      </c>
      <c r="AO118" s="66" t="str">
        <f>IF(AO115&gt;AO116,"BUY","SELL")</f>
        <v>BUY</v>
      </c>
    </row>
  </sheetData>
  <mergeCells count="6">
    <mergeCell ref="AN109:AO109"/>
    <mergeCell ref="AT83:AU83"/>
    <mergeCell ref="AT84:AU84"/>
    <mergeCell ref="AT93:AU93"/>
    <mergeCell ref="AT98:AU98"/>
    <mergeCell ref="AT104:AU104"/>
  </mergeCells>
  <hyperlinks>
    <hyperlink ref="A1" r:id="rId1" tooltip="https://roic.ai/company/MO" display="ROIC.AI | M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764180/000095013095000460/0000950130-95-000460-index.html" xr:uid="{00000000-0004-0000-0000-00001C000000}"/>
    <hyperlink ref="K74" r:id="rId21" tooltip="https://www.sec.gov/Archives/edgar/data/764180/000095013095000460/0000950130-95-000460-index.html" xr:uid="{00000000-0004-0000-0000-00001D000000}"/>
    <hyperlink ref="L36" r:id="rId22" tooltip="https://www.sec.gov/Archives/edgar/data/764180/000095014696000483/0000950146-96-000483-index.html" xr:uid="{00000000-0004-0000-0000-00001F000000}"/>
    <hyperlink ref="L74" r:id="rId23" tooltip="https://www.sec.gov/Archives/edgar/data/764180/000095014696000483/0000950146-96-000483-index.html" xr:uid="{00000000-0004-0000-0000-000020000000}"/>
    <hyperlink ref="M36" r:id="rId24" tooltip="https://sec.gov" xr:uid="{00000000-0004-0000-0000-000022000000}"/>
    <hyperlink ref="M74" r:id="rId25" tooltip="https://sec.gov" xr:uid="{00000000-0004-0000-0000-000023000000}"/>
    <hyperlink ref="N36" r:id="rId26" tooltip="https://www.sec.gov/Archives/edgar/data/764180/0001047469-98-008784-index.html" xr:uid="{00000000-0004-0000-0000-000025000000}"/>
    <hyperlink ref="N74" r:id="rId27" tooltip="https://www.sec.gov/Archives/edgar/data/764180/0001047469-98-008784-index.html"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764180/000095011701000619/0000950117-01-000619-index.htm" xr:uid="{00000000-0004-0000-0000-00002E000000}"/>
    <hyperlink ref="Q74" r:id="rId33" tooltip="https://www.sec.gov/Archives/edgar/data/764180/000095011701000619/0000950117-01-000619-index.htm" xr:uid="{00000000-0004-0000-0000-00002F000000}"/>
    <hyperlink ref="R36" r:id="rId34" tooltip="https://sec.gov" xr:uid="{00000000-0004-0000-0000-000031000000}"/>
    <hyperlink ref="R74" r:id="rId35" tooltip="https://sec.gov" xr:uid="{00000000-0004-0000-0000-000032000000}"/>
    <hyperlink ref="S36" r:id="rId36" tooltip="https://sec.gov" xr:uid="{00000000-0004-0000-0000-000034000000}"/>
    <hyperlink ref="S74" r:id="rId37" tooltip="https://sec.gov" xr:uid="{00000000-0004-0000-0000-000035000000}"/>
    <hyperlink ref="T36" r:id="rId38" tooltip="https://www.sec.gov/Archives/edgar/data/764180/000119312504040664/d10k.htm" xr:uid="{00000000-0004-0000-0000-000037000000}"/>
    <hyperlink ref="T74" r:id="rId39" tooltip="https://www.sec.gov/Archives/edgar/data/764180/000119312504040664/d10k.htm" xr:uid="{00000000-0004-0000-0000-000038000000}"/>
    <hyperlink ref="U36" r:id="rId40" tooltip="https://www.sec.gov/Archives/edgar/data/764180/000095012305003146/y06457e10vk.htm" xr:uid="{00000000-0004-0000-0000-00003A000000}"/>
    <hyperlink ref="U74" r:id="rId41" tooltip="https://www.sec.gov/Archives/edgar/data/764180/000095012305003146/y06457e10vk.htm" xr:uid="{00000000-0004-0000-0000-00003B000000}"/>
    <hyperlink ref="V36" r:id="rId42" tooltip="https://www.sec.gov/Archives/edgar/data/764180/000119312506051165/d10k.htm" xr:uid="{00000000-0004-0000-0000-00003D000000}"/>
    <hyperlink ref="V74" r:id="rId43" tooltip="https://www.sec.gov/Archives/edgar/data/764180/000119312506051165/d10k.htm" xr:uid="{00000000-0004-0000-0000-00003E000000}"/>
    <hyperlink ref="W36" r:id="rId44" tooltip="https://www.sec.gov/Archives/edgar/data/764180/000119312507044345/d10k.htm" xr:uid="{00000000-0004-0000-0000-000040000000}"/>
    <hyperlink ref="W74" r:id="rId45" tooltip="https://www.sec.gov/Archives/edgar/data/764180/000119312507044345/d10k.htm" xr:uid="{00000000-0004-0000-0000-000041000000}"/>
    <hyperlink ref="X36" r:id="rId46" tooltip="https://www.sec.gov/Archives/edgar/data/764180/000119312508041586/d10k.htm" xr:uid="{00000000-0004-0000-0000-000043000000}"/>
    <hyperlink ref="X74" r:id="rId47" tooltip="https://www.sec.gov/Archives/edgar/data/764180/000119312508041586/d10k.htm" xr:uid="{00000000-0004-0000-0000-000044000000}"/>
    <hyperlink ref="Y36" r:id="rId48" tooltip="https://www.sec.gov/Archives/edgar/data/764180/000119312509041005/0001193125-09-041005-index.html" xr:uid="{00000000-0004-0000-0000-000046000000}"/>
    <hyperlink ref="Y74" r:id="rId49" tooltip="https://www.sec.gov/Archives/edgar/data/764180/000119312509041005/0001193125-09-041005-index.html" xr:uid="{00000000-0004-0000-0000-000047000000}"/>
    <hyperlink ref="Z36" r:id="rId50" tooltip="https://www.sec.gov/Archives/edgar/data/764180/000119312510039027/0001193125-10-039027-index.html" xr:uid="{00000000-0004-0000-0000-000049000000}"/>
    <hyperlink ref="Z74" r:id="rId51" tooltip="https://www.sec.gov/Archives/edgar/data/764180/000119312510039027/0001193125-10-039027-index.html" xr:uid="{00000000-0004-0000-0000-00004A000000}"/>
    <hyperlink ref="AA36" r:id="rId52" tooltip="https://www.sec.gov/Archives/edgar/data/764180/000119312511045778/d10k.htm" xr:uid="{00000000-0004-0000-0000-00004C000000}"/>
    <hyperlink ref="AA74" r:id="rId53" tooltip="https://www.sec.gov/Archives/edgar/data/764180/000119312511045778/d10k.htm" xr:uid="{00000000-0004-0000-0000-00004D000000}"/>
    <hyperlink ref="AB36" r:id="rId54" tooltip="https://www.sec.gov/Archives/edgar/data/764180/000119312512064660/0001193125-12-064660-index.html" xr:uid="{00000000-0004-0000-0000-00004F000000}"/>
    <hyperlink ref="AB74" r:id="rId55" tooltip="https://www.sec.gov/Archives/edgar/data/764180/000119312512064660/0001193125-12-064660-index.html" xr:uid="{00000000-0004-0000-0000-000050000000}"/>
    <hyperlink ref="AC36" r:id="rId56" tooltip="https://www.sec.gov/Archives/edgar/data/764180/000076418013000024/0000764180-13-000024-index.html" xr:uid="{00000000-0004-0000-0000-000052000000}"/>
    <hyperlink ref="AC74" r:id="rId57" tooltip="https://www.sec.gov/Archives/edgar/data/764180/000076418013000024/0000764180-13-000024-index.html" xr:uid="{00000000-0004-0000-0000-000053000000}"/>
    <hyperlink ref="AD36" r:id="rId58" tooltip="https://www.sec.gov/Archives/edgar/data/764180/000076418014000025/a2013form10-kq42013.htm" xr:uid="{00000000-0004-0000-0000-000055000000}"/>
    <hyperlink ref="AD74" r:id="rId59" tooltip="https://www.sec.gov/Archives/edgar/data/764180/000076418014000025/a2013form10-kq42013.htm" xr:uid="{00000000-0004-0000-0000-000056000000}"/>
    <hyperlink ref="AE36" r:id="rId60" tooltip="https://www.sec.gov/Archives/edgar/data/764180/000076418015000022/a2014form10-kq42014.htm" xr:uid="{00000000-0004-0000-0000-000058000000}"/>
    <hyperlink ref="AE74" r:id="rId61" tooltip="https://www.sec.gov/Archives/edgar/data/764180/000076418015000022/a2014form10-kq42014.htm" xr:uid="{00000000-0004-0000-0000-000059000000}"/>
    <hyperlink ref="AF36" r:id="rId62" tooltip="https://www.sec.gov/Archives/edgar/data/764180/000076418016000128/0000764180-16-000128-index.html" xr:uid="{00000000-0004-0000-0000-00005B000000}"/>
    <hyperlink ref="AF74" r:id="rId63" tooltip="https://www.sec.gov/Archives/edgar/data/764180/000076418016000128/0000764180-16-000128-index.html" xr:uid="{00000000-0004-0000-0000-00005C000000}"/>
    <hyperlink ref="AG36" r:id="rId64" tooltip="https://www.sec.gov/Archives/edgar/data/764180/000076418017000028/0000764180-17-000028-index.html" xr:uid="{00000000-0004-0000-0000-00005E000000}"/>
    <hyperlink ref="AG74" r:id="rId65" tooltip="https://www.sec.gov/Archives/edgar/data/764180/000076418017000028/0000764180-17-000028-index.html" xr:uid="{00000000-0004-0000-0000-00005F000000}"/>
    <hyperlink ref="AH36" r:id="rId66" tooltip="https://www.sec.gov/Archives/edgar/data/764180/000076418018000028/0000764180-18-000028-index.html" xr:uid="{00000000-0004-0000-0000-000061000000}"/>
    <hyperlink ref="AH74" r:id="rId67" tooltip="https://www.sec.gov/Archives/edgar/data/764180/000076418018000028/0000764180-18-000028-index.html" xr:uid="{00000000-0004-0000-0000-000062000000}"/>
    <hyperlink ref="AI36" r:id="rId68" tooltip="https://www.sec.gov/Archives/edgar/data/764180/000076418019000023/0000764180-19-000023-index.html" xr:uid="{00000000-0004-0000-0000-000064000000}"/>
    <hyperlink ref="AI74" r:id="rId69" tooltip="https://www.sec.gov/Archives/edgar/data/764180/000076418019000023/0000764180-19-000023-index.html" xr:uid="{00000000-0004-0000-0000-000065000000}"/>
    <hyperlink ref="AJ36" r:id="rId70" tooltip="https://www.sec.gov/Archives/edgar/data/764180/000076418020000018/0000764180-20-000018-index.html" xr:uid="{00000000-0004-0000-0000-000067000000}"/>
    <hyperlink ref="AJ74" r:id="rId71" tooltip="https://www.sec.gov/Archives/edgar/data/764180/000076418020000018/0000764180-20-000018-index.html" xr:uid="{00000000-0004-0000-0000-000068000000}"/>
    <hyperlink ref="AK36" r:id="rId72" tooltip="https://www.sec.gov/Archives/edgar/data/764180/000076418021000037/0000764180-21-000037-index.htm" xr:uid="{00000000-0004-0000-0000-00006A000000}"/>
    <hyperlink ref="AK74" r:id="rId73" tooltip="https://www.sec.gov/Archives/edgar/data/764180/000076418021000037/0000764180-21-000037-index.htm" xr:uid="{00000000-0004-0000-0000-00006B000000}"/>
    <hyperlink ref="AL36" r:id="rId74" tooltip="https://www.sec.gov/Archives/edgar/data/764180/000076418022000019/0000764180-22-000019-index.htm" xr:uid="{00000000-0004-0000-0000-00006D000000}"/>
    <hyperlink ref="AL74" r:id="rId75" tooltip="https://www.sec.gov/Archives/edgar/data/764180/000076418022000019/0000764180-22-000019-index.htm" xr:uid="{00000000-0004-0000-0000-00006E000000}"/>
    <hyperlink ref="AM36" r:id="rId76" tooltip="https://www.sec.gov/Archives/edgar/data/764180/000076418023000020/0000764180-23-000020-index.htm" xr:uid="{00000000-0004-0000-0000-000070000000}"/>
    <hyperlink ref="AM74" r:id="rId77" tooltip="https://www.sec.gov/Archives/edgar/data/764180/000076418023000020/0000764180-23-000020-index.htm" xr:uid="{00000000-0004-0000-0000-000071000000}"/>
    <hyperlink ref="AN1" r:id="rId78" display="https://finbox.com/NYSE:MO/explorer/revenue_proj" xr:uid="{EC48FCC3-1DAC-0341-A339-C9AF307444CD}"/>
    <hyperlink ref="AS106" r:id="rId79" xr:uid="{FBF918D5-E96F-7C47-AF56-68EEDC8180DE}"/>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2023-03-13T18:05:53Z</dcterms:created>
  <dcterms:modified xsi:type="dcterms:W3CDTF">2023-06-13T07:15:57Z</dcterms:modified>
</cp:coreProperties>
</file>