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2C3B28B-1F44-2649-81ED-C6675040A4D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8" i="1" l="1"/>
  <c r="X108" i="1"/>
  <c r="Y108" i="1"/>
  <c r="Z108" i="1"/>
  <c r="B105" i="1"/>
  <c r="C105" i="1"/>
  <c r="D105" i="1"/>
  <c r="E105" i="1"/>
  <c r="F105" i="1"/>
  <c r="G105" i="1"/>
  <c r="H105" i="1"/>
  <c r="I105" i="1"/>
  <c r="J105" i="1"/>
  <c r="K105" i="1"/>
  <c r="L105" i="1"/>
  <c r="M105" i="1"/>
  <c r="N105" i="1"/>
  <c r="O105" i="1"/>
  <c r="P105" i="1"/>
  <c r="Q105" i="1"/>
  <c r="R105" i="1"/>
  <c r="S105" i="1"/>
  <c r="T105" i="1"/>
  <c r="U105" i="1"/>
  <c r="V105" i="1"/>
  <c r="AD94" i="1"/>
  <c r="X116" i="1" a="1"/>
  <c r="X116" i="1" s="1"/>
  <c r="X114" i="1"/>
  <c r="AD101" i="1" a="1"/>
  <c r="AD101" i="1" s="1"/>
  <c r="AD95" i="1" a="1"/>
  <c r="AD95" i="1" s="1"/>
  <c r="X111" i="1"/>
  <c r="AD90" i="1"/>
  <c r="AD89" i="1"/>
  <c r="AD91" i="1" s="1"/>
  <c r="AD87" i="1"/>
  <c r="AD86" i="1"/>
  <c r="AD99" i="1" s="1"/>
  <c r="AD85" i="1"/>
  <c r="AD88" i="1" s="1"/>
  <c r="AA30" i="1"/>
  <c r="Z30" i="1"/>
  <c r="Y30" i="1"/>
  <c r="X30" i="1"/>
  <c r="W30" i="1"/>
  <c r="AA29" i="1"/>
  <c r="Z29" i="1"/>
  <c r="Y29" i="1"/>
  <c r="X29" i="1"/>
  <c r="W29" i="1"/>
  <c r="AA21" i="1"/>
  <c r="Z21" i="1"/>
  <c r="Y21" i="1"/>
  <c r="X21" i="1"/>
  <c r="W21" i="1"/>
  <c r="AA20" i="1"/>
  <c r="Z20" i="1"/>
  <c r="Y20" i="1"/>
  <c r="X20" i="1"/>
  <c r="W20" i="1"/>
  <c r="AB19" i="1"/>
  <c r="AB16" i="1"/>
  <c r="AE13" i="1"/>
  <c r="AD13" i="1"/>
  <c r="AC13" i="1"/>
  <c r="AB13" i="1"/>
  <c r="AE10" i="1"/>
  <c r="AD10" i="1"/>
  <c r="AC10" i="1"/>
  <c r="AB10" i="1"/>
  <c r="AE7" i="1"/>
  <c r="AD7" i="1"/>
  <c r="AC7" i="1"/>
  <c r="AB7" i="1"/>
  <c r="AE4" i="1"/>
  <c r="AD4" i="1"/>
  <c r="AC4" i="1"/>
  <c r="AB4" i="1"/>
  <c r="AA4" i="1"/>
  <c r="Z4" i="1"/>
  <c r="Y4" i="1"/>
  <c r="X4" i="1"/>
  <c r="W4" i="1"/>
  <c r="V106" i="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97" i="1" l="1"/>
  <c r="AD106" i="1"/>
  <c r="W105" i="1" s="1"/>
  <c r="X105" i="1" s="1"/>
  <c r="Y105" i="1" s="1"/>
  <c r="Z105" i="1" s="1"/>
  <c r="AA105" i="1" s="1"/>
  <c r="AD92" i="1"/>
  <c r="AE16" i="1"/>
  <c r="AC16" i="1"/>
  <c r="AD16" i="1"/>
  <c r="AE19" i="1"/>
  <c r="AD19" i="1"/>
  <c r="AC19" i="1"/>
  <c r="AD103" i="1"/>
  <c r="AD102" i="1" s="1"/>
  <c r="X112" i="1"/>
  <c r="AD100" i="1" l="1"/>
  <c r="AD105" i="1" s="1"/>
  <c r="AD108" i="1" s="1"/>
  <c r="AA107" i="1" l="1"/>
  <c r="AA108" i="1" s="1"/>
  <c r="X110" i="1" l="1"/>
  <c r="X113" i="1" s="1"/>
  <c r="X115" i="1" s="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<sst xmlns="http://schemas.openxmlformats.org/spreadsheetml/2006/main" count="495" uniqueCount="165">
  <si>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</si>
  <si>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</si>
  <si>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</si>
  <si>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</si>
  <si>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</si>
  <si>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</si>
  <si>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</si>
  <si>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</si>
  <si>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</si>
  <si>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</si>
  <si>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</si>
  <si>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</si>
  <si>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</si>
  <si>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</si>
  <si>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</si>
  <si>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</si>
  <si>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</si>
  <si>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</si>
  <si>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</si>
  <si>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</si>
  <si>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</si>
  <si>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</si>
  <si>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</si>
  <si>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</si>
  <si>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</si>
  <si>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</si>
  <si>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</si>
  <si>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</si>
  <si>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</si>
  <si>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</si>
  <si>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</si>
  <si>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</si>
  <si>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</si>
  <si>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</si>
  <si>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</si>
  <si>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</si>
  <si>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</si>
  <si>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</si>
  <si>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</si>
  <si>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</si>
  <si>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</si>
  <si>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</si>
  <si>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</si>
  <si>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</si>
  <si>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</si>
  <si>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</si>
  <si>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</si>
  <si>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</si>
  <si>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</si>
  <si>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</si>
  <si>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</si>
  <si>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</si>
  <si>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</si>
  <si>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</si>
  <si>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</si>
  <si>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</si>
  <si>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</si>
  <si>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</si>
  <si>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</si>
  <si>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</si>
  <si>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</si>
  <si>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</si>
  <si>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</si>
  <si>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</si>
  <si>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</si>
  <si>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</si>
  <si>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</si>
  <si>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</si>
  <si>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</si>
  <si>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</si>
  <si>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</si>
  <si>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</si>
  <si>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</si>
  <si>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</si>
  <si>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</si>
  <si>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</si>
  <si>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</si>
  <si>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</si>
  <si>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</si>
  <si>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</si>
  <si>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</si>
  <si>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</si>
  <si>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</si>
  <si>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</si>
  <si>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</si>
  <si>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</si>
  <si>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</si>
  <si>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</si>
  <si>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</si>
  <si>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</si>
  <si>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</si>
  <si>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</si>
  <si>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</si>
  <si>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</si>
  <si>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</si>
  <si>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</si>
  <si>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</si>
  <si>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</si>
  <si>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</si>
  <si>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</si>
  <si>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</si>
  <si>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</si>
  <si>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</si>
  <si>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</si>
  <si>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</si>
  <si>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</si>
  <si>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</si>
  <si>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</si>
  <si>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</si>
  <si>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Levered FCF</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</si>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</sst>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1" fillId="0" borderId="0" xfId="0" applyFont="1" applyAlignment="1">
      <alignment indent="1"/>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9"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10" fontId="11" fillId="8" borderId="10" xfId="0" applyNumberFormat="1" applyFont="1" applyFill="1" applyBorder="1"/>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BUD</a:t>
            </a:r>
            <a:endParaRPr lang="en-US"/>
          </a:p>
        </c:rich>
      </c:tx>
      <c:layout>
        <c:manualLayout>
          <c:xMode val="edge"/>
          <c:yMode val="edge"/>
          <c:x val="0.46669088932361164"/>
          <c:y val="3.190429047809751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95033694265536E-2"/>
          <c:y val="0.14231972244104668"/>
          <c:w val="0.85698093702645006"/>
          <c:h val="0.6820465304398123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7337062027</c:v>
                </c:pt>
                <c:pt idx="1">
                  <c:v>8871201340</c:v>
                </c:pt>
                <c:pt idx="2">
                  <c:v>11614792322</c:v>
                </c:pt>
                <c:pt idx="3">
                  <c:v>13805355853</c:v>
                </c:pt>
                <c:pt idx="4">
                  <c:v>17563911362</c:v>
                </c:pt>
                <c:pt idx="5">
                  <c:v>21038972400</c:v>
                </c:pt>
                <c:pt idx="6">
                  <c:v>23507000000</c:v>
                </c:pt>
                <c:pt idx="7">
                  <c:v>36758000000</c:v>
                </c:pt>
                <c:pt idx="8">
                  <c:v>36297000000</c:v>
                </c:pt>
                <c:pt idx="9">
                  <c:v>39046000000</c:v>
                </c:pt>
                <c:pt idx="10">
                  <c:v>39758000000</c:v>
                </c:pt>
                <c:pt idx="11">
                  <c:v>43195000000</c:v>
                </c:pt>
                <c:pt idx="12">
                  <c:v>47063000000</c:v>
                </c:pt>
                <c:pt idx="13">
                  <c:v>43604000000</c:v>
                </c:pt>
                <c:pt idx="14">
                  <c:v>45517000000</c:v>
                </c:pt>
                <c:pt idx="15">
                  <c:v>56444000000</c:v>
                </c:pt>
                <c:pt idx="16">
                  <c:v>54619000000</c:v>
                </c:pt>
                <c:pt idx="17">
                  <c:v>52329000000</c:v>
                </c:pt>
                <c:pt idx="18">
                  <c:v>46881000000</c:v>
                </c:pt>
                <c:pt idx="19">
                  <c:v>54304000000</c:v>
                </c:pt>
                <c:pt idx="20">
                  <c:v>57786000000</c:v>
                </c:pt>
              </c:numCache>
            </c:numRef>
          </c:val>
          <c:extLst>
            <c:ext xmlns:c16="http://schemas.microsoft.com/office/drawing/2014/chart" uri="{C3380CC4-5D6E-409C-BE32-E72D297353CC}">
              <c16:uniqueId val="{00000000-5969-0844-B6A8-37B37995707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1'!$B$28:$V$28</c:f>
              <c:numCache>
                <c:formatCode>#,###,,;\(#,###,,\);\ \-\ \-</c:formatCode>
                <c:ptCount val="21"/>
                <c:pt idx="0">
                  <c:v>490046906</c:v>
                </c:pt>
                <c:pt idx="1">
                  <c:v>635996121</c:v>
                </c:pt>
                <c:pt idx="2">
                  <c:v>974677367</c:v>
                </c:pt>
                <c:pt idx="3">
                  <c:v>1660527531</c:v>
                </c:pt>
                <c:pt idx="4">
                  <c:v>2805896871</c:v>
                </c:pt>
                <c:pt idx="5">
                  <c:v>4443990844</c:v>
                </c:pt>
                <c:pt idx="6">
                  <c:v>1927000000</c:v>
                </c:pt>
                <c:pt idx="7">
                  <c:v>4613000000</c:v>
                </c:pt>
                <c:pt idx="8">
                  <c:v>4026000000</c:v>
                </c:pt>
                <c:pt idx="9">
                  <c:v>5855000000</c:v>
                </c:pt>
                <c:pt idx="10">
                  <c:v>7243000000</c:v>
                </c:pt>
                <c:pt idx="11">
                  <c:v>14394000000</c:v>
                </c:pt>
                <c:pt idx="12">
                  <c:v>9216000000</c:v>
                </c:pt>
                <c:pt idx="13">
                  <c:v>8273000000</c:v>
                </c:pt>
                <c:pt idx="14">
                  <c:v>1241000000</c:v>
                </c:pt>
                <c:pt idx="15">
                  <c:v>7996000000</c:v>
                </c:pt>
                <c:pt idx="16">
                  <c:v>4368000000</c:v>
                </c:pt>
                <c:pt idx="17">
                  <c:v>9171000000</c:v>
                </c:pt>
                <c:pt idx="18">
                  <c:v>1405000000</c:v>
                </c:pt>
                <c:pt idx="19">
                  <c:v>4670000000</c:v>
                </c:pt>
                <c:pt idx="20">
                  <c:v>5969000000</c:v>
                </c:pt>
              </c:numCache>
            </c:numRef>
          </c:val>
          <c:extLst>
            <c:ext xmlns:c16="http://schemas.microsoft.com/office/drawing/2014/chart" uri="{C3380CC4-5D6E-409C-BE32-E72D297353CC}">
              <c16:uniqueId val="{00000001-5969-0844-B6A8-37B37995707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459615728</c:v>
                </c:pt>
                <c:pt idx="1">
                  <c:v>591917182</c:v>
                </c:pt>
                <c:pt idx="2">
                  <c:v>710335105</c:v>
                </c:pt>
                <c:pt idx="3">
                  <c:v>1308761000</c:v>
                </c:pt>
                <c:pt idx="4">
                  <c:v>2516860457</c:v>
                </c:pt>
                <c:pt idx="5">
                  <c:v>3620219575</c:v>
                </c:pt>
                <c:pt idx="6">
                  <c:v>3506000000</c:v>
                </c:pt>
                <c:pt idx="7">
                  <c:v>7411000000</c:v>
                </c:pt>
                <c:pt idx="8">
                  <c:v>7561000000</c:v>
                </c:pt>
                <c:pt idx="9">
                  <c:v>9110000000</c:v>
                </c:pt>
                <c:pt idx="10">
                  <c:v>10004000000</c:v>
                </c:pt>
                <c:pt idx="11">
                  <c:v>9995000000</c:v>
                </c:pt>
                <c:pt idx="12">
                  <c:v>9749000000</c:v>
                </c:pt>
                <c:pt idx="13">
                  <c:v>9372000000</c:v>
                </c:pt>
                <c:pt idx="14">
                  <c:v>5131000000</c:v>
                </c:pt>
                <c:pt idx="15">
                  <c:v>10689000000</c:v>
                </c:pt>
                <c:pt idx="16">
                  <c:v>9577000000</c:v>
                </c:pt>
                <c:pt idx="17">
                  <c:v>8222000000</c:v>
                </c:pt>
                <c:pt idx="18">
                  <c:v>7110000000</c:v>
                </c:pt>
                <c:pt idx="19">
                  <c:v>9159000000</c:v>
                </c:pt>
                <c:pt idx="20">
                  <c:v>8138000000</c:v>
                </c:pt>
              </c:numCache>
            </c:numRef>
          </c:val>
          <c:extLst>
            <c:ext xmlns:c16="http://schemas.microsoft.com/office/drawing/2014/chart" uri="{C3380CC4-5D6E-409C-BE32-E72D297353CC}">
              <c16:uniqueId val="{00000002-5969-0844-B6A8-37B37995707A}"/>
            </c:ext>
          </c:extLst>
        </c:ser>
        <c:dLbls>
          <c:showLegendKey val="0"/>
          <c:showVal val="0"/>
          <c:showCatName val="0"/>
          <c:showSerName val="0"/>
          <c:showPercent val="0"/>
          <c:showBubbleSize val="0"/>
        </c:dLbls>
        <c:gapWidth val="100"/>
        <c:overlap val="-24"/>
        <c:axId val="1342152975"/>
        <c:axId val="1341536223"/>
      </c:barChart>
      <c:catAx>
        <c:axId val="1342152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41536223"/>
        <c:crosses val="autoZero"/>
        <c:auto val="1"/>
        <c:lblAlgn val="ctr"/>
        <c:lblOffset val="100"/>
        <c:noMultiLvlLbl val="0"/>
      </c:catAx>
      <c:valAx>
        <c:axId val="13415362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42152975"/>
        <c:crosses val="autoZero"/>
        <c:crossBetween val="between"/>
      </c:valAx>
      <c:spPr>
        <a:noFill/>
        <a:ln>
          <a:noFill/>
        </a:ln>
        <a:effectLst/>
      </c:spPr>
    </c:plotArea>
    <c:legend>
      <c:legendPos val="b"/>
      <c:layout>
        <c:manualLayout>
          <c:xMode val="edge"/>
          <c:yMode val="edge"/>
          <c:x val="0.35067347823645417"/>
          <c:y val="0.90030306982496811"/>
          <c:w val="0.31456025231087698"/>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23813</xdr:colOff>
      <xdr:row>108</xdr:row>
      <xdr:rowOff>17462</xdr:rowOff>
    </xdr:from>
    <xdr:to>
      <xdr:col>29</xdr:col>
      <xdr:colOff>1587500</xdr:colOff>
      <xdr:row>128</xdr:row>
      <xdr:rowOff>206374</xdr:rowOff>
    </xdr:to>
    <xdr:graphicFrame macro="">
      <xdr:nvGraphicFramePr>
        <xdr:cNvPr id="2" name="Chart 1">
          <a:extLst>
            <a:ext uri="{FF2B5EF4-FFF2-40B4-BE49-F238E27FC236}">
              <a16:creationId xmlns:a16="http://schemas.microsoft.com/office/drawing/2014/main" id="{E11ADB3F-C2A7-64E4-B49D-E1EED917F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https://www.bing.com/financeapi/forcetrigger?t=a1oz3m&amp;q=XNYS%3aBUD&amp;form=skydnc</v>
    <v>Learn more on Bing</v>
  </rv>
  <rv s="1">
    <v>0</v>
    <v>Anheuser-Busch Inbev SA (XNYS:BUD)</v>
    <v>2</v>
    <v>3</v>
    <v>Finance</v>
    <v>4</v>
    <v>en-US</v>
    <v>a1oz3m</v>
    <v>268435456</v>
    <v>1</v>
    <v>Powered by Refinitiv</v>
    <v>67.09</v>
    <v>44.51</v>
    <v>1.2484</v>
    <v>-0.01</v>
    <v>-1.8130000000000002E-4</v>
    <v>0.04</v>
    <v>7.2530000000000001E-4</v>
    <v>USD</v>
    <v>Anheuser-Busch Inbev SA is a Belgium-based company. The Company is primarily engaged in the manufacturing of beer. The Company operates through seven segments: North America, Mexico, Latin America North, Latin America South, Europe, Asia Pacific, and Global Export and Holding Companies. The Company's brand portfolio includes global brands, such as Budweiser, Corona and Stella Artois; international brands, including Beck's, Leffe and Hoegaarden, and local champions, such as Bud Light, Skol, Brahma, Antarctica, Quilmes, Victoria, Modelo Especial, Michelob Ultra, Harbin, Sedrin, Klinskoye, Sibirskaya Korona, Chernigivske, Cass and Jupiler. The Company's soft drinks business consists of both own production and agreements with PepsiCo related to bottling and distribution arrangements between its various subsidiaries and PepsiCo. Ambev, which is a subsidiary of the Company, is a PepsiCo bottler. Brands that are distributed under these agreements are Pepsi, 7UP and Gatorade.</v>
    <v>166632</v>
    <v>New York Stock Exchange</v>
    <v>XNYS</v>
    <v>XNYS</v>
    <v>Brouwerijplein 1, LEUVEN (LOUVAIN), VLAAMS-BRABANT, 3000 BE</v>
    <v>55.5</v>
    <v>Beverages</v>
    <v>Stock</v>
    <v>45089.999984501563</v>
    <v>0</v>
    <v>54.78</v>
    <v>89173160000</v>
    <v>Anheuser-Busch Inbev SA</v>
    <v>Anheuser-Busch Inbev SA</v>
    <v>55.5</v>
    <v>15.1525</v>
    <v>55.16</v>
    <v>55.15</v>
    <v>55.19</v>
    <v>1737197000</v>
    <v>BUD</v>
    <v>Anheuser-Busch Inbev SA (XNYS:BUD)</v>
    <v>3128906</v>
    <v>2848598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4" formatCode="#,##0.00"/>
    </x:dxf>
  </dxfs>
  <richProperties>
    <rPr n="NumberFormat" t="s"/>
    <rPr n="IsTitleField" t="b"/>
  </richProperties>
  <richStyles>
    <rSty dxfid="1">
      <rpv i="0">_([$$-en-US]* #,##0.00_);_([$$-en-US]* (#,##0.00);_([$$-en-US]* "-"??_);_(@_)</rpv>
    </rSty>
    <rSty dxfid="5">
      <rpv i="0">#,##0.00</rpv>
    </rSty>
    <rSty>
      <rpv i="1">1</rpv>
    </rSty>
    <rSty dxfid="4">
      <rpv i="0">#,##0</rpv>
    </rSty>
    <rSty dxfid="3"/>
    <rSty dxfid="1">
      <rpv i="0">_([$€-x-euro2] * #,##0_);_([$€-x-euro2] * (#,##0);_([$€-x-euro2] * "-"_);_(@_)</rpv>
    </rSty>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BUD"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finbox.com/NYSE:CRM/explorer/fcf_unlev_proj/"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finbox.com/NYSE:BU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drawing" Target="../drawings/drawing1.xml"/><Relationship Id="rId20" Type="http://schemas.openxmlformats.org/officeDocument/2006/relationships/hyperlink" Target="https://sec.gov/" TargetMode="External"/><Relationship Id="rId41"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P86" activePane="bottomRight" state="frozen"/>
      <selection pane="topRight"/>
      <selection pane="bottomLeft"/>
      <selection pane="bottomRight" activeCell="X99" sqref="X99"/>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33">
        <v>2023</v>
      </c>
      <c r="X1" s="33">
        <v>2024</v>
      </c>
      <c r="Y1" s="33">
        <v>2025</v>
      </c>
      <c r="Z1" s="33">
        <v>2026</v>
      </c>
      <c r="AA1" s="3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7337062027</v>
      </c>
      <c r="C3" s="1">
        <v>8871201340</v>
      </c>
      <c r="D3" s="1">
        <v>11614792322</v>
      </c>
      <c r="E3" s="1">
        <v>13805355853</v>
      </c>
      <c r="F3" s="1">
        <v>17563911362</v>
      </c>
      <c r="G3" s="1">
        <v>21038972400</v>
      </c>
      <c r="H3" s="1">
        <v>23507000000</v>
      </c>
      <c r="I3" s="1">
        <v>36758000000</v>
      </c>
      <c r="J3" s="1">
        <v>36297000000</v>
      </c>
      <c r="K3" s="1">
        <v>39046000000</v>
      </c>
      <c r="L3" s="1">
        <v>39758000000</v>
      </c>
      <c r="M3" s="1">
        <v>43195000000</v>
      </c>
      <c r="N3" s="1">
        <v>47063000000</v>
      </c>
      <c r="O3" s="1">
        <v>43604000000</v>
      </c>
      <c r="P3" s="1">
        <v>45517000000</v>
      </c>
      <c r="Q3" s="1">
        <v>56444000000</v>
      </c>
      <c r="R3" s="1">
        <v>54619000000</v>
      </c>
      <c r="S3" s="1">
        <v>52329000000</v>
      </c>
      <c r="T3" s="1">
        <v>46881000000</v>
      </c>
      <c r="U3" s="1">
        <v>54304000000</v>
      </c>
      <c r="V3" s="1">
        <v>57786000000</v>
      </c>
      <c r="W3" s="34">
        <v>62364000000</v>
      </c>
      <c r="X3" s="34">
        <v>65489000000</v>
      </c>
      <c r="Y3" s="34">
        <v>68600000000</v>
      </c>
      <c r="Z3" s="34">
        <v>72597000000</v>
      </c>
      <c r="AA3" s="34">
        <v>75784000000</v>
      </c>
      <c r="AB3" s="18" t="s">
        <v>113</v>
      </c>
      <c r="AC3" s="19" t="s">
        <v>114</v>
      </c>
      <c r="AD3" s="19" t="s">
        <v>115</v>
      </c>
      <c r="AE3" s="19" t="s">
        <v>116</v>
      </c>
    </row>
    <row r="4" spans="1:31" ht="19" x14ac:dyDescent="0.25">
      <c r="A4" s="14" t="s">
        <v>93</v>
      </c>
      <c r="B4" s="1"/>
      <c r="C4" s="15">
        <f>(C3/B3)-1</f>
        <v>0.20909449959049664</v>
      </c>
      <c r="D4" s="15">
        <f>(D3/C3)-1</f>
        <v>0.30926938492864831</v>
      </c>
      <c r="E4" s="15">
        <f>(E3/D3)-1</f>
        <v>0.18860117945034394</v>
      </c>
      <c r="F4" s="15">
        <f t="shared" ref="F4:V4" si="0">(F3/E3)-1</f>
        <v>0.27225343185798723</v>
      </c>
      <c r="G4" s="15">
        <f t="shared" si="0"/>
        <v>0.19785234429720422</v>
      </c>
      <c r="H4" s="16">
        <f t="shared" si="0"/>
        <v>0.11730742134535044</v>
      </c>
      <c r="I4" s="16">
        <f t="shared" si="0"/>
        <v>0.56370442846811586</v>
      </c>
      <c r="J4" s="16">
        <f t="shared" si="0"/>
        <v>-1.254148756733231E-2</v>
      </c>
      <c r="K4" s="16">
        <f t="shared" si="0"/>
        <v>7.5736286745460957E-2</v>
      </c>
      <c r="L4" s="16">
        <f t="shared" si="0"/>
        <v>1.8234902422783472E-2</v>
      </c>
      <c r="M4" s="16">
        <f t="shared" si="0"/>
        <v>8.6448010463302971E-2</v>
      </c>
      <c r="N4" s="16">
        <f t="shared" si="0"/>
        <v>8.9547401319597153E-2</v>
      </c>
      <c r="O4" s="16">
        <f t="shared" si="0"/>
        <v>-7.3497227121092967E-2</v>
      </c>
      <c r="P4" s="16">
        <f t="shared" si="0"/>
        <v>4.3872121823685939E-2</v>
      </c>
      <c r="Q4" s="16">
        <f t="shared" si="0"/>
        <v>0.24006415185535079</v>
      </c>
      <c r="R4" s="16">
        <f t="shared" si="0"/>
        <v>-3.2332931755368111E-2</v>
      </c>
      <c r="S4" s="16">
        <f t="shared" si="0"/>
        <v>-4.1926802028598109E-2</v>
      </c>
      <c r="T4" s="16">
        <f t="shared" si="0"/>
        <v>-0.10411053144527893</v>
      </c>
      <c r="U4" s="16">
        <f t="shared" si="0"/>
        <v>0.15833706618886123</v>
      </c>
      <c r="V4" s="16">
        <f t="shared" si="0"/>
        <v>6.412050677666481E-2</v>
      </c>
      <c r="W4" s="16">
        <f>(W3/V3)-1</f>
        <v>7.9223341293738869E-2</v>
      </c>
      <c r="X4" s="16">
        <f t="shared" ref="X4:AA4" si="1">(X3/W3)-1</f>
        <v>5.0109037265088752E-2</v>
      </c>
      <c r="Y4" s="16">
        <f t="shared" si="1"/>
        <v>4.7504161004138012E-2</v>
      </c>
      <c r="Z4" s="16">
        <f t="shared" si="1"/>
        <v>5.8265306122448957E-2</v>
      </c>
      <c r="AA4" s="16">
        <f t="shared" si="1"/>
        <v>4.3899885670206862E-2</v>
      </c>
      <c r="AB4" s="17">
        <f>(U4+T4+V4)/3</f>
        <v>3.944901384008237E-2</v>
      </c>
      <c r="AC4" s="17">
        <f>(U20+T20+V20)/3</f>
        <v>-2.0748439174092932E-2</v>
      </c>
      <c r="AD4" s="17">
        <f>(U29+T29+V29)/3</f>
        <v>0.58506739330814517</v>
      </c>
      <c r="AE4" s="17">
        <f>(U106+T106+V106)/3</f>
        <v>1.3821234527351955E-2</v>
      </c>
    </row>
    <row r="5" spans="1:31" ht="19" x14ac:dyDescent="0.25">
      <c r="A5" s="5" t="s">
        <v>2</v>
      </c>
      <c r="B5" s="1">
        <v>3586681637</v>
      </c>
      <c r="C5" s="1">
        <v>4263063108</v>
      </c>
      <c r="D5" s="1">
        <v>5416982974</v>
      </c>
      <c r="E5" s="1">
        <v>6019116201</v>
      </c>
      <c r="F5" s="1">
        <v>7228549935</v>
      </c>
      <c r="G5" s="1">
        <v>8654701328</v>
      </c>
      <c r="H5" s="1">
        <v>10336000000</v>
      </c>
      <c r="I5" s="1">
        <v>17198000000</v>
      </c>
      <c r="J5" s="1">
        <v>16151000000</v>
      </c>
      <c r="K5" s="1">
        <v>16634000000</v>
      </c>
      <c r="L5" s="1">
        <v>16447000000</v>
      </c>
      <c r="M5" s="1">
        <v>17594000000</v>
      </c>
      <c r="N5" s="1">
        <v>18756000000</v>
      </c>
      <c r="O5" s="1">
        <v>17137000000</v>
      </c>
      <c r="P5" s="1">
        <v>17803000000</v>
      </c>
      <c r="Q5" s="1">
        <v>21386000000</v>
      </c>
      <c r="R5" s="1">
        <v>20359000000</v>
      </c>
      <c r="S5" s="1">
        <v>20362000000</v>
      </c>
      <c r="T5" s="1">
        <v>19634000000</v>
      </c>
      <c r="U5" s="1">
        <v>23097000000</v>
      </c>
      <c r="V5" s="1">
        <v>26305000000</v>
      </c>
    </row>
    <row r="6" spans="1:31" ht="20" x14ac:dyDescent="0.25">
      <c r="A6" s="6" t="s">
        <v>3</v>
      </c>
      <c r="B6" s="10">
        <v>3750380390</v>
      </c>
      <c r="C6" s="10">
        <v>4608138232</v>
      </c>
      <c r="D6" s="10">
        <v>6197809348</v>
      </c>
      <c r="E6" s="10">
        <v>7786239651</v>
      </c>
      <c r="F6" s="10">
        <v>10335361427</v>
      </c>
      <c r="G6" s="10">
        <v>12384271072</v>
      </c>
      <c r="H6" s="10">
        <v>13171000000</v>
      </c>
      <c r="I6" s="10">
        <v>19560000000</v>
      </c>
      <c r="J6" s="10">
        <v>20146000000</v>
      </c>
      <c r="K6" s="10">
        <v>22412000000</v>
      </c>
      <c r="L6" s="10">
        <v>23311000000</v>
      </c>
      <c r="M6" s="10">
        <v>25601000000</v>
      </c>
      <c r="N6" s="10">
        <v>28307000000</v>
      </c>
      <c r="O6" s="10">
        <v>26467000000</v>
      </c>
      <c r="P6" s="10">
        <v>27714000000</v>
      </c>
      <c r="Q6" s="10">
        <v>35058000000</v>
      </c>
      <c r="R6" s="10">
        <v>34260000000</v>
      </c>
      <c r="S6" s="10">
        <v>31967000000</v>
      </c>
      <c r="T6" s="10">
        <v>27247000000</v>
      </c>
      <c r="U6" s="10">
        <v>31207000000</v>
      </c>
      <c r="V6" s="10">
        <v>31481000000</v>
      </c>
      <c r="AB6" s="18" t="s">
        <v>117</v>
      </c>
      <c r="AC6" s="19" t="s">
        <v>118</v>
      </c>
      <c r="AD6" s="19" t="s">
        <v>119</v>
      </c>
      <c r="AE6" s="19" t="s">
        <v>120</v>
      </c>
    </row>
    <row r="7" spans="1:31" ht="19" x14ac:dyDescent="0.25">
      <c r="A7" s="5" t="s">
        <v>4</v>
      </c>
      <c r="B7" s="2">
        <v>0.51119999999999999</v>
      </c>
      <c r="C7" s="2">
        <v>0.51939999999999997</v>
      </c>
      <c r="D7" s="2">
        <v>0.53359999999999996</v>
      </c>
      <c r="E7" s="2">
        <v>0.56399999999999995</v>
      </c>
      <c r="F7" s="2">
        <v>0.58840000000000003</v>
      </c>
      <c r="G7" s="2">
        <v>0.58860000000000001</v>
      </c>
      <c r="H7" s="2">
        <v>0.56030000000000002</v>
      </c>
      <c r="I7" s="2">
        <v>0.53210000000000002</v>
      </c>
      <c r="J7" s="2">
        <v>0.55500000000000005</v>
      </c>
      <c r="K7" s="2">
        <v>0.57399999999999995</v>
      </c>
      <c r="L7" s="2">
        <v>0.58630000000000004</v>
      </c>
      <c r="M7" s="2">
        <v>0.5927</v>
      </c>
      <c r="N7" s="2">
        <v>0.60150000000000003</v>
      </c>
      <c r="O7" s="2">
        <v>0.60699999999999998</v>
      </c>
      <c r="P7" s="2">
        <v>0.6089</v>
      </c>
      <c r="Q7" s="2">
        <v>0.62109999999999999</v>
      </c>
      <c r="R7" s="2">
        <v>0.62729999999999997</v>
      </c>
      <c r="S7" s="2">
        <v>0.6109</v>
      </c>
      <c r="T7" s="2">
        <v>0.58120000000000005</v>
      </c>
      <c r="U7" s="2">
        <v>0.57469999999999999</v>
      </c>
      <c r="V7" s="2">
        <v>0.54479999999999995</v>
      </c>
      <c r="AB7" s="17">
        <f>V7</f>
        <v>0.54479999999999995</v>
      </c>
      <c r="AC7" s="20">
        <f>V21</f>
        <v>0.3014</v>
      </c>
      <c r="AD7" s="20">
        <f>V30</f>
        <v>0.1033</v>
      </c>
      <c r="AE7" s="20">
        <f>V107/V3</f>
        <v>0.14082995881355345</v>
      </c>
    </row>
    <row r="8" spans="1:31"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row>
    <row r="9" spans="1:31" ht="19" customHeight="1" x14ac:dyDescent="0.25">
      <c r="A9" s="14" t="s">
        <v>94</v>
      </c>
      <c r="B9" s="15" t="e">
        <f>B8/B3</f>
        <v>#VALUE!</v>
      </c>
      <c r="C9" s="15" t="e">
        <f t="shared" ref="C9:V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t="e">
        <f t="shared" si="2"/>
        <v>#VALUE!</v>
      </c>
      <c r="N9" s="15" t="e">
        <f t="shared" si="2"/>
        <v>#VALUE!</v>
      </c>
      <c r="O9" s="15" t="e">
        <f t="shared" si="2"/>
        <v>#VALUE!</v>
      </c>
      <c r="P9" s="15" t="e">
        <f t="shared" si="2"/>
        <v>#VALUE!</v>
      </c>
      <c r="Q9" s="15" t="e">
        <f t="shared" si="2"/>
        <v>#VALUE!</v>
      </c>
      <c r="R9" s="15" t="e">
        <f t="shared" si="2"/>
        <v>#VALUE!</v>
      </c>
      <c r="S9" s="15" t="e">
        <f t="shared" si="2"/>
        <v>#VALUE!</v>
      </c>
      <c r="T9" s="15" t="e">
        <f t="shared" si="2"/>
        <v>#VALUE!</v>
      </c>
      <c r="U9" s="15" t="e">
        <f t="shared" si="2"/>
        <v>#VALUE!</v>
      </c>
      <c r="V9" s="15" t="e">
        <f t="shared" si="2"/>
        <v>#VALUE!</v>
      </c>
      <c r="AB9" s="18" t="s">
        <v>95</v>
      </c>
      <c r="AC9" s="19" t="s">
        <v>96</v>
      </c>
      <c r="AD9" s="19" t="s">
        <v>97</v>
      </c>
      <c r="AE9" s="19" t="s">
        <v>98</v>
      </c>
    </row>
    <row r="10" spans="1:31" ht="19" x14ac:dyDescent="0.25">
      <c r="A10" s="5" t="s">
        <v>6</v>
      </c>
      <c r="B10" s="1">
        <v>622265129</v>
      </c>
      <c r="C10" s="1">
        <v>774529930</v>
      </c>
      <c r="D10" s="1">
        <v>986877779</v>
      </c>
      <c r="E10" s="1">
        <v>1114519549</v>
      </c>
      <c r="F10" s="1">
        <v>1443862266</v>
      </c>
      <c r="G10" s="1">
        <v>1443422223</v>
      </c>
      <c r="H10" s="1">
        <v>4203000000</v>
      </c>
      <c r="I10" s="1">
        <v>4981000000</v>
      </c>
      <c r="J10" s="1">
        <v>4873000000</v>
      </c>
      <c r="K10" s="1">
        <v>5356000000</v>
      </c>
      <c r="L10" s="1">
        <v>2187000000</v>
      </c>
      <c r="M10" s="1">
        <v>2539000000</v>
      </c>
      <c r="N10" s="1">
        <v>2791000000</v>
      </c>
      <c r="O10" s="1">
        <v>2560000000</v>
      </c>
      <c r="P10" s="1">
        <v>2883000000</v>
      </c>
      <c r="Q10" s="1">
        <v>3841000000</v>
      </c>
      <c r="R10" s="1">
        <v>3465000000</v>
      </c>
      <c r="S10" s="1">
        <v>3548000000</v>
      </c>
      <c r="T10" s="1">
        <v>3404000000</v>
      </c>
      <c r="U10" s="1">
        <v>4394000000</v>
      </c>
      <c r="V10" s="1">
        <v>4414000000</v>
      </c>
      <c r="AB10" s="17" t="e">
        <f>V9</f>
        <v>#VALUE!</v>
      </c>
      <c r="AC10" s="20">
        <f>V13</f>
        <v>0.30379330633717511</v>
      </c>
      <c r="AD10" s="20">
        <f>V80</f>
        <v>7.752742878898003E-3</v>
      </c>
      <c r="AE10" s="20">
        <f>V89</f>
        <v>8.9294984944450206E-2</v>
      </c>
    </row>
    <row r="11" spans="1:31" ht="19" x14ac:dyDescent="0.25">
      <c r="A11" s="5" t="s">
        <v>7</v>
      </c>
      <c r="B11" s="1">
        <v>2177403276</v>
      </c>
      <c r="C11" s="1">
        <v>2714003249</v>
      </c>
      <c r="D11" s="1">
        <v>3384936558</v>
      </c>
      <c r="E11" s="1">
        <v>3920361005</v>
      </c>
      <c r="F11" s="1">
        <v>4838390371</v>
      </c>
      <c r="G11" s="1">
        <v>5573942584</v>
      </c>
      <c r="H11" s="1">
        <v>3510000000</v>
      </c>
      <c r="I11" s="1">
        <v>4992000000</v>
      </c>
      <c r="J11" s="1">
        <v>4712000000</v>
      </c>
      <c r="K11" s="1">
        <v>5143000000</v>
      </c>
      <c r="L11" s="1">
        <v>9043000000</v>
      </c>
      <c r="M11" s="1">
        <v>10019000000</v>
      </c>
      <c r="N11" s="1">
        <v>11594000000</v>
      </c>
      <c r="O11" s="1">
        <v>11172000000</v>
      </c>
      <c r="P11" s="1">
        <v>12288000000</v>
      </c>
      <c r="Q11" s="1">
        <v>14258000000</v>
      </c>
      <c r="R11" s="1">
        <v>13653000000</v>
      </c>
      <c r="S11" s="1">
        <v>12873000000</v>
      </c>
      <c r="T11" s="1">
        <v>11965000000</v>
      </c>
      <c r="U11" s="1">
        <v>13181000000</v>
      </c>
      <c r="V11" s="1">
        <v>13141000000</v>
      </c>
    </row>
    <row r="12" spans="1:31" ht="20" x14ac:dyDescent="0.25">
      <c r="A12" s="5" t="s">
        <v>8</v>
      </c>
      <c r="B12" s="1">
        <v>2799668405</v>
      </c>
      <c r="C12" s="1">
        <v>3488533179</v>
      </c>
      <c r="D12" s="1">
        <v>4371814337</v>
      </c>
      <c r="E12" s="1">
        <v>5034880553</v>
      </c>
      <c r="F12" s="1">
        <v>6282252636</v>
      </c>
      <c r="G12" s="1">
        <v>7017364807</v>
      </c>
      <c r="H12" s="1">
        <v>7713000000</v>
      </c>
      <c r="I12" s="1">
        <v>9973000000</v>
      </c>
      <c r="J12" s="1">
        <v>9585000000</v>
      </c>
      <c r="K12" s="1">
        <v>10499000000</v>
      </c>
      <c r="L12" s="1">
        <v>11230000000</v>
      </c>
      <c r="M12" s="1">
        <v>12558000000</v>
      </c>
      <c r="N12" s="1">
        <v>14385000000</v>
      </c>
      <c r="O12" s="1">
        <v>13732000000</v>
      </c>
      <c r="P12" s="1">
        <v>15171000000</v>
      </c>
      <c r="Q12" s="1">
        <v>18099000000</v>
      </c>
      <c r="R12" s="1">
        <v>17118000000</v>
      </c>
      <c r="S12" s="1">
        <v>16421000000</v>
      </c>
      <c r="T12" s="1">
        <v>15369000000</v>
      </c>
      <c r="U12" s="1">
        <v>17575000000</v>
      </c>
      <c r="V12" s="1">
        <v>17555000000</v>
      </c>
      <c r="AB12" s="18" t="s">
        <v>121</v>
      </c>
      <c r="AC12" s="19" t="s">
        <v>122</v>
      </c>
      <c r="AD12" s="19" t="s">
        <v>123</v>
      </c>
      <c r="AE12" s="19" t="s">
        <v>124</v>
      </c>
    </row>
    <row r="13" spans="1:31" ht="19" x14ac:dyDescent="0.25">
      <c r="A13" s="14" t="s">
        <v>99</v>
      </c>
      <c r="B13" s="15">
        <f>B12/B3</f>
        <v>0.38157894736304099</v>
      </c>
      <c r="C13" s="15">
        <f t="shared" ref="C13:V13" si="3">C12/C3</f>
        <v>0.39324247588320432</v>
      </c>
      <c r="D13" s="15">
        <f t="shared" si="3"/>
        <v>0.37640056023379664</v>
      </c>
      <c r="E13" s="15">
        <f t="shared" si="3"/>
        <v>0.3647048729936132</v>
      </c>
      <c r="F13" s="15">
        <f t="shared" si="3"/>
        <v>0.35767959120949699</v>
      </c>
      <c r="G13" s="15">
        <f t="shared" si="3"/>
        <v>0.33354123355378329</v>
      </c>
      <c r="H13" s="15">
        <f t="shared" si="3"/>
        <v>0.3281150295656613</v>
      </c>
      <c r="I13" s="15">
        <f t="shared" si="3"/>
        <v>0.27131508787202785</v>
      </c>
      <c r="J13" s="15">
        <f t="shared" si="3"/>
        <v>0.2640714108604017</v>
      </c>
      <c r="K13" s="15">
        <f t="shared" si="3"/>
        <v>0.26888797828202632</v>
      </c>
      <c r="L13" s="15">
        <f t="shared" si="3"/>
        <v>0.28245887620101617</v>
      </c>
      <c r="M13" s="15">
        <f t="shared" si="3"/>
        <v>0.2907280935293437</v>
      </c>
      <c r="N13" s="15">
        <f t="shared" si="3"/>
        <v>0.30565412319656632</v>
      </c>
      <c r="O13" s="15">
        <f t="shared" si="3"/>
        <v>0.31492523621686086</v>
      </c>
      <c r="P13" s="15">
        <f t="shared" si="3"/>
        <v>0.33330404024869831</v>
      </c>
      <c r="Q13" s="15">
        <f t="shared" si="3"/>
        <v>0.32065409963857983</v>
      </c>
      <c r="R13" s="15">
        <f t="shared" si="3"/>
        <v>0.31340742232556434</v>
      </c>
      <c r="S13" s="15">
        <f t="shared" si="3"/>
        <v>0.3138030537560435</v>
      </c>
      <c r="T13" s="15">
        <f t="shared" si="3"/>
        <v>0.32783003775516734</v>
      </c>
      <c r="U13" s="15">
        <f t="shared" si="3"/>
        <v>0.32364098408956982</v>
      </c>
      <c r="V13" s="15">
        <f t="shared" si="3"/>
        <v>0.30379330633717511</v>
      </c>
      <c r="AB13" s="17">
        <f>V28/V72</f>
        <v>8.1323741791329465E-2</v>
      </c>
      <c r="AC13" s="20">
        <f>V28/V54</f>
        <v>2.8030975425348569E-2</v>
      </c>
      <c r="AD13" s="20">
        <f>V22/(V72+V56+V61)</f>
        <v>9.4641727894438324E-2</v>
      </c>
      <c r="AE13" s="21">
        <f>V67/V72</f>
        <v>1.7529769203520531</v>
      </c>
    </row>
    <row r="14" spans="1:31" ht="19" x14ac:dyDescent="0.25">
      <c r="A14" s="5" t="s">
        <v>9</v>
      </c>
      <c r="B14" s="1">
        <v>186784474</v>
      </c>
      <c r="C14" s="1">
        <v>62969913</v>
      </c>
      <c r="D14" s="1">
        <v>50157250</v>
      </c>
      <c r="E14" s="1">
        <v>-156340681</v>
      </c>
      <c r="F14" s="1">
        <v>-260000792</v>
      </c>
      <c r="G14" s="1">
        <v>-956449473</v>
      </c>
      <c r="H14" s="1">
        <v>-339000000</v>
      </c>
      <c r="I14" s="1">
        <v>-2135000000</v>
      </c>
      <c r="J14" s="1">
        <v>-588000000</v>
      </c>
      <c r="K14" s="1">
        <v>-694000000</v>
      </c>
      <c r="L14" s="1">
        <v>-587000000</v>
      </c>
      <c r="M14" s="1">
        <v>-1081000000</v>
      </c>
      <c r="N14" s="1">
        <v>-1347000000</v>
      </c>
      <c r="O14" s="1">
        <v>-951000000</v>
      </c>
      <c r="P14" s="1">
        <v>-625000000</v>
      </c>
      <c r="Q14" s="1">
        <v>-632000000</v>
      </c>
      <c r="R14" s="1">
        <v>-260000000</v>
      </c>
      <c r="S14" s="1">
        <v>-623000000</v>
      </c>
      <c r="T14" s="1">
        <v>-204000000</v>
      </c>
      <c r="U14" s="1">
        <v>-441000000</v>
      </c>
      <c r="V14" s="1">
        <v>-338000000</v>
      </c>
    </row>
    <row r="15" spans="1:31" ht="20" x14ac:dyDescent="0.25">
      <c r="A15" s="5" t="s">
        <v>10</v>
      </c>
      <c r="B15" s="1">
        <v>2986452879</v>
      </c>
      <c r="C15" s="1">
        <v>3551503092</v>
      </c>
      <c r="D15" s="1">
        <v>4421971587</v>
      </c>
      <c r="E15" s="1">
        <v>4878539873</v>
      </c>
      <c r="F15" s="1">
        <v>6022251844</v>
      </c>
      <c r="G15" s="1">
        <v>6060915334</v>
      </c>
      <c r="H15" s="1">
        <v>7374000000</v>
      </c>
      <c r="I15" s="1">
        <v>7838000000</v>
      </c>
      <c r="J15" s="1">
        <v>8997000000</v>
      </c>
      <c r="K15" s="1">
        <v>9805000000</v>
      </c>
      <c r="L15" s="1">
        <v>10643000000</v>
      </c>
      <c r="M15" s="1">
        <v>11477000000</v>
      </c>
      <c r="N15" s="1">
        <v>13038000000</v>
      </c>
      <c r="O15" s="1">
        <v>12781000000</v>
      </c>
      <c r="P15" s="1">
        <v>14546000000</v>
      </c>
      <c r="Q15" s="1">
        <v>17467000000</v>
      </c>
      <c r="R15" s="1">
        <v>16858000000</v>
      </c>
      <c r="S15" s="1">
        <v>15798000000</v>
      </c>
      <c r="T15" s="1">
        <v>15165000000</v>
      </c>
      <c r="U15" s="1">
        <v>17134000000</v>
      </c>
      <c r="V15" s="1">
        <v>17217000000</v>
      </c>
      <c r="AB15" s="18" t="s">
        <v>125</v>
      </c>
      <c r="AC15" s="19" t="s">
        <v>126</v>
      </c>
      <c r="AD15" s="19" t="s">
        <v>127</v>
      </c>
      <c r="AE15" s="19" t="s">
        <v>128</v>
      </c>
    </row>
    <row r="16" spans="1:31" ht="19" x14ac:dyDescent="0.25">
      <c r="A16" s="5" t="s">
        <v>11</v>
      </c>
      <c r="B16" s="1">
        <v>6573134516</v>
      </c>
      <c r="C16" s="1">
        <v>7814566200</v>
      </c>
      <c r="D16" s="1">
        <v>9838954560</v>
      </c>
      <c r="E16" s="1">
        <v>10897656074</v>
      </c>
      <c r="F16" s="1">
        <v>13250801779</v>
      </c>
      <c r="G16" s="1">
        <v>14715616662</v>
      </c>
      <c r="H16" s="1">
        <v>17710000000</v>
      </c>
      <c r="I16" s="1">
        <v>25036000000</v>
      </c>
      <c r="J16" s="1">
        <v>25148000000</v>
      </c>
      <c r="K16" s="1">
        <v>26439000000</v>
      </c>
      <c r="L16" s="1">
        <v>27090000000</v>
      </c>
      <c r="M16" s="1">
        <v>29071000000</v>
      </c>
      <c r="N16" s="1">
        <v>31794000000</v>
      </c>
      <c r="O16" s="1">
        <v>29918000000</v>
      </c>
      <c r="P16" s="1">
        <v>32349000000</v>
      </c>
      <c r="Q16" s="1">
        <v>38853000000</v>
      </c>
      <c r="R16" s="1">
        <v>37217000000</v>
      </c>
      <c r="S16" s="1">
        <v>36160000000</v>
      </c>
      <c r="T16" s="1">
        <v>34799000000</v>
      </c>
      <c r="U16" s="1">
        <v>40231000000</v>
      </c>
      <c r="V16" s="1">
        <v>43522000000</v>
      </c>
      <c r="AB16" s="35">
        <f>(U35+T35+S35+R35+V35)/5</f>
        <v>-2.6221250256361849E-3</v>
      </c>
      <c r="AC16" s="36">
        <f>AD101/V3</f>
        <v>1.5431620115598934</v>
      </c>
      <c r="AD16" s="36">
        <f>AD101/V28</f>
        <v>14.939380130675154</v>
      </c>
      <c r="AE16" s="37">
        <f>AD101/V107</f>
        <v>10.957625952322438</v>
      </c>
    </row>
    <row r="17" spans="1:31" ht="19" x14ac:dyDescent="0.25">
      <c r="A17" s="5" t="s">
        <v>12</v>
      </c>
      <c r="B17" s="1">
        <v>-140613031</v>
      </c>
      <c r="C17" s="1">
        <v>-164981172</v>
      </c>
      <c r="D17" s="1">
        <v>-233163431</v>
      </c>
      <c r="E17" s="1">
        <v>-534163992</v>
      </c>
      <c r="F17" s="1">
        <v>843352822</v>
      </c>
      <c r="G17" s="1">
        <v>1039555601</v>
      </c>
      <c r="H17" s="1">
        <v>1888000000</v>
      </c>
      <c r="I17" s="1">
        <v>4920000000</v>
      </c>
      <c r="J17" s="1">
        <v>4261000000</v>
      </c>
      <c r="K17" s="1">
        <v>3575000000</v>
      </c>
      <c r="L17" s="1">
        <v>2278000000</v>
      </c>
      <c r="M17" s="1">
        <v>2521000000</v>
      </c>
      <c r="N17" s="1">
        <v>2457000000</v>
      </c>
      <c r="O17" s="1">
        <v>2249000000</v>
      </c>
      <c r="P17" s="1">
        <v>4841000000</v>
      </c>
      <c r="Q17" s="1">
        <v>5007000000</v>
      </c>
      <c r="R17" s="1">
        <v>4612000000</v>
      </c>
      <c r="S17" s="1">
        <v>4894000000</v>
      </c>
      <c r="T17" s="1">
        <v>4650000000</v>
      </c>
      <c r="U17" s="1">
        <v>4340000000</v>
      </c>
      <c r="V17" s="1">
        <v>4443000000</v>
      </c>
    </row>
    <row r="18" spans="1:31" ht="20" x14ac:dyDescent="0.25">
      <c r="A18" s="5" t="s">
        <v>13</v>
      </c>
      <c r="B18" s="1">
        <v>561402772</v>
      </c>
      <c r="C18" s="1">
        <v>681334458</v>
      </c>
      <c r="D18" s="1">
        <v>908252901</v>
      </c>
      <c r="E18" s="1">
        <v>1051746396</v>
      </c>
      <c r="F18" s="1">
        <v>1335638586</v>
      </c>
      <c r="G18" s="1">
        <v>1501742313</v>
      </c>
      <c r="H18" s="1">
        <v>1912000000</v>
      </c>
      <c r="I18" s="1">
        <v>2818000000</v>
      </c>
      <c r="J18" s="1">
        <v>2788000000</v>
      </c>
      <c r="K18" s="1">
        <v>2783000000</v>
      </c>
      <c r="L18" s="1">
        <v>2747000000</v>
      </c>
      <c r="M18" s="1">
        <v>2985000000</v>
      </c>
      <c r="N18" s="1">
        <v>3353000000</v>
      </c>
      <c r="O18" s="1">
        <v>3153000000</v>
      </c>
      <c r="P18" s="1">
        <v>3477000000</v>
      </c>
      <c r="Q18" s="1">
        <v>4276000000</v>
      </c>
      <c r="R18" s="1">
        <v>4260000000</v>
      </c>
      <c r="S18" s="1">
        <v>4657000000</v>
      </c>
      <c r="T18" s="1">
        <v>4829000000</v>
      </c>
      <c r="U18" s="1">
        <v>5052000000</v>
      </c>
      <c r="V18" s="1">
        <v>5078000000</v>
      </c>
      <c r="AB18" s="18" t="s">
        <v>129</v>
      </c>
      <c r="AC18" s="19" t="s">
        <v>130</v>
      </c>
      <c r="AD18" s="19" t="s">
        <v>131</v>
      </c>
      <c r="AE18" s="19" t="s">
        <v>132</v>
      </c>
    </row>
    <row r="19" spans="1:31" ht="19" x14ac:dyDescent="0.25">
      <c r="A19" s="6" t="s">
        <v>14</v>
      </c>
      <c r="B19" s="10">
        <v>1080831506</v>
      </c>
      <c r="C19" s="10">
        <v>1385338085</v>
      </c>
      <c r="D19" s="10">
        <v>2006289990</v>
      </c>
      <c r="E19" s="10">
        <v>2641209982</v>
      </c>
      <c r="F19" s="10">
        <v>5685702596</v>
      </c>
      <c r="G19" s="10">
        <v>7931532215</v>
      </c>
      <c r="H19" s="10">
        <v>6401000000</v>
      </c>
      <c r="I19" s="10">
        <v>14137000000</v>
      </c>
      <c r="J19" s="10">
        <v>12995000000</v>
      </c>
      <c r="K19" s="10">
        <v>14069000000</v>
      </c>
      <c r="L19" s="10">
        <v>13985000000</v>
      </c>
      <c r="M19" s="10">
        <v>21916000000</v>
      </c>
      <c r="N19" s="10">
        <v>17525000000</v>
      </c>
      <c r="O19" s="10">
        <v>16269000000</v>
      </c>
      <c r="P19" s="10">
        <v>11172000000</v>
      </c>
      <c r="Q19" s="10">
        <v>19199000000</v>
      </c>
      <c r="R19" s="10">
        <v>16079000000</v>
      </c>
      <c r="S19" s="10">
        <v>21508000000</v>
      </c>
      <c r="T19" s="10">
        <v>12816000000</v>
      </c>
      <c r="U19" s="10">
        <v>16412000000</v>
      </c>
      <c r="V19" s="10">
        <v>17418000000</v>
      </c>
      <c r="W19" s="38">
        <v>21000000000</v>
      </c>
      <c r="X19" s="38">
        <v>22430000000</v>
      </c>
      <c r="Y19" s="38">
        <v>24000000000</v>
      </c>
      <c r="Z19" s="38">
        <v>25647000000</v>
      </c>
      <c r="AA19" s="38">
        <v>26771000000</v>
      </c>
      <c r="AB19" s="39">
        <f>V40-V56-V61</f>
        <v>-69994000000</v>
      </c>
      <c r="AC19" s="36">
        <f>AD101/W3</f>
        <v>1.4298819831954332</v>
      </c>
      <c r="AD19" s="36">
        <f>AD101/W28</f>
        <v>13.618381185094686</v>
      </c>
      <c r="AE19" s="37">
        <f>AD101/W106</f>
        <v>6.8902148045124401</v>
      </c>
    </row>
    <row r="20" spans="1:31" ht="19" customHeight="1" x14ac:dyDescent="0.25">
      <c r="A20" s="14" t="s">
        <v>100</v>
      </c>
      <c r="B20" s="1"/>
      <c r="C20" s="15">
        <f>(C19/B19)-1</f>
        <v>0.28173362574055094</v>
      </c>
      <c r="D20" s="15">
        <f>(D19/C19)-1</f>
        <v>0.44823131026532059</v>
      </c>
      <c r="E20" s="15">
        <f>(E19/D19)-1</f>
        <v>0.31646471605034532</v>
      </c>
      <c r="F20" s="15">
        <f t="shared" ref="F20:AA20" si="4">(F19/E19)-1</f>
        <v>1.1526885914972285</v>
      </c>
      <c r="G20" s="15">
        <f t="shared" si="4"/>
        <v>0.39499597122438024</v>
      </c>
      <c r="H20" s="15">
        <f t="shared" si="4"/>
        <v>-0.19296803864775069</v>
      </c>
      <c r="I20" s="15">
        <f t="shared" si="4"/>
        <v>1.2085611623183876</v>
      </c>
      <c r="J20" s="15">
        <f t="shared" si="4"/>
        <v>-8.0780929475843477E-2</v>
      </c>
      <c r="K20" s="15">
        <f t="shared" si="4"/>
        <v>8.2647171989226553E-2</v>
      </c>
      <c r="L20" s="15">
        <f t="shared" si="4"/>
        <v>-5.9705736015353006E-3</v>
      </c>
      <c r="M20" s="15">
        <f t="shared" si="4"/>
        <v>0.56710761530210951</v>
      </c>
      <c r="N20" s="15">
        <f t="shared" si="4"/>
        <v>-0.20035590436210993</v>
      </c>
      <c r="O20" s="15">
        <f t="shared" si="4"/>
        <v>-7.166904422253928E-2</v>
      </c>
      <c r="P20" s="15">
        <f t="shared" si="4"/>
        <v>-0.31329522404573118</v>
      </c>
      <c r="Q20" s="15">
        <f t="shared" si="4"/>
        <v>0.71849266022198344</v>
      </c>
      <c r="R20" s="15">
        <f t="shared" si="4"/>
        <v>-0.16250846398249907</v>
      </c>
      <c r="S20" s="15">
        <f t="shared" si="4"/>
        <v>0.33764537595621613</v>
      </c>
      <c r="T20" s="15">
        <f t="shared" si="4"/>
        <v>-0.40412869629905157</v>
      </c>
      <c r="U20" s="15">
        <f t="shared" si="4"/>
        <v>0.28058676654182269</v>
      </c>
      <c r="V20" s="15">
        <f t="shared" si="4"/>
        <v>6.1296612234950087E-2</v>
      </c>
      <c r="W20" s="16">
        <f t="shared" si="4"/>
        <v>0.20564932828108851</v>
      </c>
      <c r="X20" s="16">
        <f t="shared" si="4"/>
        <v>6.8095238095237987E-2</v>
      </c>
      <c r="Y20" s="16">
        <f t="shared" si="4"/>
        <v>6.9995541685242912E-2</v>
      </c>
      <c r="Z20" s="16">
        <f t="shared" si="4"/>
        <v>6.8624999999999936E-2</v>
      </c>
      <c r="AA20" s="16">
        <f t="shared" si="4"/>
        <v>4.3825788591258297E-2</v>
      </c>
    </row>
    <row r="21" spans="1:31" ht="19" x14ac:dyDescent="0.25">
      <c r="A21" s="5" t="s">
        <v>15</v>
      </c>
      <c r="B21" s="2">
        <v>0.14729999999999999</v>
      </c>
      <c r="C21" s="2">
        <v>0.15620000000000001</v>
      </c>
      <c r="D21" s="2">
        <v>0.17269999999999999</v>
      </c>
      <c r="E21" s="2">
        <v>0.1913</v>
      </c>
      <c r="F21" s="2">
        <v>0.32369999999999999</v>
      </c>
      <c r="G21" s="2">
        <v>0.377</v>
      </c>
      <c r="H21" s="2">
        <v>0.27229999999999999</v>
      </c>
      <c r="I21" s="2">
        <v>0.3846</v>
      </c>
      <c r="J21" s="2">
        <v>0.35799999999999998</v>
      </c>
      <c r="K21" s="2">
        <v>0.36030000000000001</v>
      </c>
      <c r="L21" s="2">
        <v>0.3518</v>
      </c>
      <c r="M21" s="2">
        <v>0.50739999999999996</v>
      </c>
      <c r="N21" s="2">
        <v>0.37240000000000001</v>
      </c>
      <c r="O21" s="2">
        <v>0.37309999999999999</v>
      </c>
      <c r="P21" s="2">
        <v>0.24540000000000001</v>
      </c>
      <c r="Q21" s="2">
        <v>0.34010000000000001</v>
      </c>
      <c r="R21" s="2">
        <v>0.2944</v>
      </c>
      <c r="S21" s="2">
        <v>0.41099999999999998</v>
      </c>
      <c r="T21" s="2">
        <v>0.27339999999999998</v>
      </c>
      <c r="U21" s="2">
        <v>0.30220000000000002</v>
      </c>
      <c r="V21" s="2">
        <v>0.3014</v>
      </c>
      <c r="W21" s="40">
        <f>W19/W3</f>
        <v>0.33673273042139695</v>
      </c>
      <c r="X21" s="40">
        <f t="shared" ref="X21:AA21" si="5">X19/X3</f>
        <v>0.34250026722044924</v>
      </c>
      <c r="Y21" s="40">
        <f t="shared" si="5"/>
        <v>0.3498542274052478</v>
      </c>
      <c r="Z21" s="40">
        <f t="shared" si="5"/>
        <v>0.35327906111822804</v>
      </c>
      <c r="AA21" s="40">
        <f t="shared" si="5"/>
        <v>0.35325398501002853</v>
      </c>
    </row>
    <row r="22" spans="1:31" ht="19" x14ac:dyDescent="0.25">
      <c r="A22" s="6" t="s">
        <v>16</v>
      </c>
      <c r="B22" s="10">
        <v>763927511</v>
      </c>
      <c r="C22" s="10">
        <v>1056635140</v>
      </c>
      <c r="D22" s="10">
        <v>1775837762</v>
      </c>
      <c r="E22" s="10">
        <v>2603309211</v>
      </c>
      <c r="F22" s="10">
        <v>4129657248</v>
      </c>
      <c r="G22" s="10">
        <v>6260661641</v>
      </c>
      <c r="H22" s="10">
        <v>5340000000</v>
      </c>
      <c r="I22" s="10">
        <v>11569000000</v>
      </c>
      <c r="J22" s="10">
        <v>10897000000</v>
      </c>
      <c r="K22" s="10">
        <v>12329000000</v>
      </c>
      <c r="L22" s="10">
        <v>12733000000</v>
      </c>
      <c r="M22" s="10">
        <v>20443000000</v>
      </c>
      <c r="N22" s="10">
        <v>15111000000</v>
      </c>
      <c r="O22" s="10">
        <v>13904000000</v>
      </c>
      <c r="P22" s="10">
        <v>12882000000</v>
      </c>
      <c r="Q22" s="10">
        <v>17152000000</v>
      </c>
      <c r="R22" s="10">
        <v>17106000000</v>
      </c>
      <c r="S22" s="10">
        <v>16098000000</v>
      </c>
      <c r="T22" s="10">
        <v>9620000000</v>
      </c>
      <c r="U22" s="10">
        <v>13824000000</v>
      </c>
      <c r="V22" s="10">
        <v>14517000000</v>
      </c>
    </row>
    <row r="23" spans="1:31" ht="19" x14ac:dyDescent="0.25">
      <c r="A23" s="5" t="s">
        <v>17</v>
      </c>
      <c r="B23" s="2">
        <v>0.1041</v>
      </c>
      <c r="C23" s="2">
        <v>0.1191</v>
      </c>
      <c r="D23" s="2">
        <v>0.15290000000000001</v>
      </c>
      <c r="E23" s="2">
        <v>0.18859999999999999</v>
      </c>
      <c r="F23" s="2">
        <v>0.2351</v>
      </c>
      <c r="G23" s="2">
        <v>0.29759999999999998</v>
      </c>
      <c r="H23" s="2">
        <v>0.22720000000000001</v>
      </c>
      <c r="I23" s="2">
        <v>0.31469999999999998</v>
      </c>
      <c r="J23" s="2">
        <v>0.30020000000000002</v>
      </c>
      <c r="K23" s="2">
        <v>0.31580000000000003</v>
      </c>
      <c r="L23" s="2">
        <v>0.32029999999999997</v>
      </c>
      <c r="M23" s="2">
        <v>0.4733</v>
      </c>
      <c r="N23" s="2">
        <v>0.3211</v>
      </c>
      <c r="O23" s="2">
        <v>0.31890000000000002</v>
      </c>
      <c r="P23" s="2">
        <v>0.28299999999999997</v>
      </c>
      <c r="Q23" s="2">
        <v>0.3039</v>
      </c>
      <c r="R23" s="2">
        <v>0.31319999999999998</v>
      </c>
      <c r="S23" s="2">
        <v>0.30759999999999998</v>
      </c>
      <c r="T23" s="2">
        <v>0.20519999999999999</v>
      </c>
      <c r="U23" s="2">
        <v>0.25459999999999999</v>
      </c>
      <c r="V23" s="2">
        <v>0.25119999999999998</v>
      </c>
    </row>
    <row r="24" spans="1:31" ht="19" x14ac:dyDescent="0.25">
      <c r="A24" s="5" t="s">
        <v>18</v>
      </c>
      <c r="B24" s="1">
        <v>-66109112</v>
      </c>
      <c r="C24" s="1">
        <v>-120902233</v>
      </c>
      <c r="D24" s="1">
        <v>-201984600</v>
      </c>
      <c r="E24" s="1">
        <v>-479681634</v>
      </c>
      <c r="F24" s="1">
        <v>-622946060</v>
      </c>
      <c r="G24" s="1">
        <v>-870427340</v>
      </c>
      <c r="H24" s="1">
        <v>-1540000000</v>
      </c>
      <c r="I24" s="1">
        <v>-3906000000</v>
      </c>
      <c r="J24" s="1">
        <v>-3215000000</v>
      </c>
      <c r="K24" s="1">
        <v>-2514000000</v>
      </c>
      <c r="L24" s="1">
        <v>-1582000000</v>
      </c>
      <c r="M24" s="1">
        <v>-1909000000</v>
      </c>
      <c r="N24" s="1">
        <v>-1310000000</v>
      </c>
      <c r="O24" s="1">
        <v>-1443000000</v>
      </c>
      <c r="P24" s="1">
        <v>-8548000000</v>
      </c>
      <c r="Q24" s="1">
        <v>-6076000000</v>
      </c>
      <c r="R24" s="1">
        <v>-8576000000</v>
      </c>
      <c r="S24" s="1">
        <v>-3322000000</v>
      </c>
      <c r="T24" s="1">
        <v>-7541000000</v>
      </c>
      <c r="U24" s="1">
        <v>-5361000000</v>
      </c>
      <c r="V24" s="1">
        <v>-4993000000</v>
      </c>
    </row>
    <row r="25" spans="1:31" ht="19" x14ac:dyDescent="0.25">
      <c r="A25" s="6" t="s">
        <v>19</v>
      </c>
      <c r="B25" s="10">
        <v>697818399</v>
      </c>
      <c r="C25" s="10">
        <v>935732907</v>
      </c>
      <c r="D25" s="10">
        <v>1573853161</v>
      </c>
      <c r="E25" s="10">
        <v>2123627578</v>
      </c>
      <c r="F25" s="10">
        <v>3506711188</v>
      </c>
      <c r="G25" s="10">
        <v>5390234301</v>
      </c>
      <c r="H25" s="10">
        <v>3800000000</v>
      </c>
      <c r="I25" s="10">
        <v>7663000000</v>
      </c>
      <c r="J25" s="10">
        <v>7682000000</v>
      </c>
      <c r="K25" s="10">
        <v>9815000000</v>
      </c>
      <c r="L25" s="10">
        <v>11151000000</v>
      </c>
      <c r="M25" s="10">
        <v>18534000000</v>
      </c>
      <c r="N25" s="10">
        <v>13801000000</v>
      </c>
      <c r="O25" s="10">
        <v>12461000000</v>
      </c>
      <c r="P25" s="10">
        <v>4334000000</v>
      </c>
      <c r="Q25" s="10">
        <v>11076000000</v>
      </c>
      <c r="R25" s="10">
        <v>8530000000</v>
      </c>
      <c r="S25" s="10">
        <v>12776000000</v>
      </c>
      <c r="T25" s="10">
        <v>2079000000</v>
      </c>
      <c r="U25" s="10">
        <v>8463000000</v>
      </c>
      <c r="V25" s="10">
        <v>9524000000</v>
      </c>
    </row>
    <row r="26" spans="1:31" ht="19" x14ac:dyDescent="0.25">
      <c r="A26" s="5" t="s">
        <v>20</v>
      </c>
      <c r="B26" s="2">
        <v>9.5100000000000004E-2</v>
      </c>
      <c r="C26" s="2">
        <v>0.1055</v>
      </c>
      <c r="D26" s="2">
        <v>0.13550000000000001</v>
      </c>
      <c r="E26" s="2">
        <v>0.15379999999999999</v>
      </c>
      <c r="F26" s="2">
        <v>0.19969999999999999</v>
      </c>
      <c r="G26" s="2">
        <v>0.25619999999999998</v>
      </c>
      <c r="H26" s="2">
        <v>0.16170000000000001</v>
      </c>
      <c r="I26" s="2">
        <v>0.20849999999999999</v>
      </c>
      <c r="J26" s="2">
        <v>0.21160000000000001</v>
      </c>
      <c r="K26" s="2">
        <v>0.25140000000000001</v>
      </c>
      <c r="L26" s="2">
        <v>0.28050000000000003</v>
      </c>
      <c r="M26" s="2">
        <v>0.42909999999999998</v>
      </c>
      <c r="N26" s="2">
        <v>0.29320000000000002</v>
      </c>
      <c r="O26" s="2">
        <v>0.2858</v>
      </c>
      <c r="P26" s="2">
        <v>9.5200000000000007E-2</v>
      </c>
      <c r="Q26" s="2">
        <v>0.19620000000000001</v>
      </c>
      <c r="R26" s="2">
        <v>0.15620000000000001</v>
      </c>
      <c r="S26" s="2">
        <v>0.24410000000000001</v>
      </c>
      <c r="T26" s="2">
        <v>4.4299999999999999E-2</v>
      </c>
      <c r="U26" s="2">
        <v>0.15579999999999999</v>
      </c>
      <c r="V26" s="2">
        <v>0.1648</v>
      </c>
    </row>
    <row r="27" spans="1:31" ht="19" x14ac:dyDescent="0.25">
      <c r="A27" s="5" t="s">
        <v>21</v>
      </c>
      <c r="B27" s="1">
        <v>169994858</v>
      </c>
      <c r="C27" s="1">
        <v>232988678</v>
      </c>
      <c r="D27" s="1">
        <v>356523154</v>
      </c>
      <c r="E27" s="1">
        <v>463100046</v>
      </c>
      <c r="F27" s="1">
        <v>700814317</v>
      </c>
      <c r="G27" s="1">
        <v>946243457</v>
      </c>
      <c r="H27" s="1">
        <v>674000000</v>
      </c>
      <c r="I27" s="1">
        <v>1786000000</v>
      </c>
      <c r="J27" s="1">
        <v>1920000000</v>
      </c>
      <c r="K27" s="1">
        <v>1856000000</v>
      </c>
      <c r="L27" s="1">
        <v>1717000000</v>
      </c>
      <c r="M27" s="1">
        <v>2016000000</v>
      </c>
      <c r="N27" s="1">
        <v>2499000000</v>
      </c>
      <c r="O27" s="1">
        <v>2594000000</v>
      </c>
      <c r="P27" s="1">
        <v>1613000000</v>
      </c>
      <c r="Q27" s="1">
        <v>1920000000</v>
      </c>
      <c r="R27" s="1">
        <v>2839000000</v>
      </c>
      <c r="S27" s="1">
        <v>2786000000</v>
      </c>
      <c r="T27" s="1">
        <v>1932000000</v>
      </c>
      <c r="U27" s="1">
        <v>2350000000</v>
      </c>
      <c r="V27" s="1">
        <v>1928000000</v>
      </c>
    </row>
    <row r="28" spans="1:31" ht="20" thickBot="1" x14ac:dyDescent="0.3">
      <c r="A28" s="7" t="s">
        <v>22</v>
      </c>
      <c r="B28" s="11">
        <v>490046906</v>
      </c>
      <c r="C28" s="11">
        <v>635996121</v>
      </c>
      <c r="D28" s="11">
        <v>974677367</v>
      </c>
      <c r="E28" s="11">
        <v>1660527531</v>
      </c>
      <c r="F28" s="11">
        <v>2805896871</v>
      </c>
      <c r="G28" s="11">
        <v>4443990844</v>
      </c>
      <c r="H28" s="11">
        <v>1927000000</v>
      </c>
      <c r="I28" s="11">
        <v>4613000000</v>
      </c>
      <c r="J28" s="11">
        <v>4026000000</v>
      </c>
      <c r="K28" s="11">
        <v>5855000000</v>
      </c>
      <c r="L28" s="11">
        <v>7243000000</v>
      </c>
      <c r="M28" s="11">
        <v>14394000000</v>
      </c>
      <c r="N28" s="11">
        <v>9216000000</v>
      </c>
      <c r="O28" s="11">
        <v>8273000000</v>
      </c>
      <c r="P28" s="11">
        <v>1241000000</v>
      </c>
      <c r="Q28" s="11">
        <v>7996000000</v>
      </c>
      <c r="R28" s="11">
        <v>4368000000</v>
      </c>
      <c r="S28" s="11">
        <v>9171000000</v>
      </c>
      <c r="T28" s="11">
        <v>1405000000</v>
      </c>
      <c r="U28" s="11">
        <v>4670000000</v>
      </c>
      <c r="V28" s="11">
        <v>5969000000</v>
      </c>
      <c r="W28" s="41">
        <v>6548000000</v>
      </c>
      <c r="X28" s="41">
        <v>7627000000</v>
      </c>
      <c r="Y28" s="41">
        <v>8688000000</v>
      </c>
      <c r="Z28" s="41">
        <v>9729000000</v>
      </c>
      <c r="AA28" s="41">
        <v>10739000000</v>
      </c>
    </row>
    <row r="29" spans="1:31" ht="20" customHeight="1" thickTop="1" x14ac:dyDescent="0.25">
      <c r="A29" s="14" t="s">
        <v>101</v>
      </c>
      <c r="B29" s="1"/>
      <c r="C29" s="15">
        <f>(C28/B28)-1</f>
        <v>0.29782703086793894</v>
      </c>
      <c r="D29" s="15">
        <f>(D28/C28)-1</f>
        <v>0.53252093026523339</v>
      </c>
      <c r="E29" s="15">
        <f>(E28/D28)-1</f>
        <v>0.70366891365396822</v>
      </c>
      <c r="F29" s="15">
        <f t="shared" ref="F29:AA29" si="6">(F28/E28)-1</f>
        <v>0.68976233071561155</v>
      </c>
      <c r="G29" s="15">
        <f t="shared" si="6"/>
        <v>0.58380405564093163</v>
      </c>
      <c r="H29" s="15">
        <f t="shared" si="6"/>
        <v>-0.56638074477544986</v>
      </c>
      <c r="I29" s="15">
        <f t="shared" si="6"/>
        <v>1.3938764919564091</v>
      </c>
      <c r="J29" s="15">
        <f t="shared" si="6"/>
        <v>-0.12724907869065682</v>
      </c>
      <c r="K29" s="15">
        <f t="shared" si="6"/>
        <v>0.4542970690511674</v>
      </c>
      <c r="L29" s="15">
        <f t="shared" si="6"/>
        <v>0.23706233988044412</v>
      </c>
      <c r="M29" s="15">
        <f t="shared" si="6"/>
        <v>0.98729808090570215</v>
      </c>
      <c r="N29" s="15">
        <f t="shared" si="6"/>
        <v>-0.35973322217590664</v>
      </c>
      <c r="O29" s="15">
        <f t="shared" si="6"/>
        <v>-0.10232204861111116</v>
      </c>
      <c r="P29" s="15">
        <f t="shared" si="6"/>
        <v>-0.84999395624320073</v>
      </c>
      <c r="Q29" s="15">
        <f t="shared" si="6"/>
        <v>5.443190975020145</v>
      </c>
      <c r="R29" s="15">
        <f t="shared" si="6"/>
        <v>-0.45372686343171587</v>
      </c>
      <c r="S29" s="15">
        <f t="shared" si="6"/>
        <v>1.099587912087912</v>
      </c>
      <c r="T29" s="15">
        <f t="shared" si="6"/>
        <v>-0.846799694689783</v>
      </c>
      <c r="U29" s="15">
        <f t="shared" si="6"/>
        <v>2.3238434163701069</v>
      </c>
      <c r="V29" s="15">
        <f t="shared" si="6"/>
        <v>0.27815845824411145</v>
      </c>
      <c r="W29" s="16">
        <f t="shared" si="6"/>
        <v>9.7001172725749596E-2</v>
      </c>
      <c r="X29" s="16">
        <f t="shared" si="6"/>
        <v>0.16478313989004278</v>
      </c>
      <c r="Y29" s="16">
        <f t="shared" si="6"/>
        <v>0.1391110528385997</v>
      </c>
      <c r="Z29" s="16">
        <f t="shared" si="6"/>
        <v>0.11982044198895037</v>
      </c>
      <c r="AA29" s="16">
        <f t="shared" si="6"/>
        <v>0.10381334155617217</v>
      </c>
    </row>
    <row r="30" spans="1:31" ht="19" x14ac:dyDescent="0.25">
      <c r="A30" s="5" t="s">
        <v>23</v>
      </c>
      <c r="B30" s="2">
        <v>6.6799999999999998E-2</v>
      </c>
      <c r="C30" s="2">
        <v>7.17E-2</v>
      </c>
      <c r="D30" s="2">
        <v>8.3900000000000002E-2</v>
      </c>
      <c r="E30" s="2">
        <v>0.1203</v>
      </c>
      <c r="F30" s="2">
        <v>0.1598</v>
      </c>
      <c r="G30" s="2">
        <v>0.2112</v>
      </c>
      <c r="H30" s="2">
        <v>8.2000000000000003E-2</v>
      </c>
      <c r="I30" s="2">
        <v>0.1255</v>
      </c>
      <c r="J30" s="2">
        <v>0.1109</v>
      </c>
      <c r="K30" s="2">
        <v>0.15</v>
      </c>
      <c r="L30" s="2">
        <v>0.1822</v>
      </c>
      <c r="M30" s="2">
        <v>0.3332</v>
      </c>
      <c r="N30" s="2">
        <v>0.1958</v>
      </c>
      <c r="O30" s="2">
        <v>0.18970000000000001</v>
      </c>
      <c r="P30" s="2">
        <v>2.7300000000000001E-2</v>
      </c>
      <c r="Q30" s="2">
        <v>0.14169999999999999</v>
      </c>
      <c r="R30" s="2">
        <v>0.08</v>
      </c>
      <c r="S30" s="2">
        <v>0.17530000000000001</v>
      </c>
      <c r="T30" s="2">
        <v>0.03</v>
      </c>
      <c r="U30" s="2">
        <v>8.5999999999999993E-2</v>
      </c>
      <c r="V30" s="2">
        <v>0.1033</v>
      </c>
      <c r="W30" s="42">
        <f>W28/W3</f>
        <v>0.10499647232377654</v>
      </c>
      <c r="X30" s="42">
        <f t="shared" ref="X30:AA30" si="7">X28/X3</f>
        <v>0.1164623066469178</v>
      </c>
      <c r="Y30" s="42">
        <f t="shared" si="7"/>
        <v>0.12664723032069972</v>
      </c>
      <c r="Z30" s="42">
        <f t="shared" si="7"/>
        <v>0.13401380222323236</v>
      </c>
      <c r="AA30" s="42">
        <f t="shared" si="7"/>
        <v>0.14170537316583975</v>
      </c>
    </row>
    <row r="31" spans="1:31" ht="19" x14ac:dyDescent="0.25">
      <c r="A31" s="5" t="s">
        <v>24</v>
      </c>
      <c r="B31" s="12">
        <v>0.71</v>
      </c>
      <c r="C31" s="12">
        <v>0.92</v>
      </c>
      <c r="D31" s="12">
        <v>1.27</v>
      </c>
      <c r="E31" s="12">
        <v>1.1200000000000001</v>
      </c>
      <c r="F31" s="12">
        <v>1.91</v>
      </c>
      <c r="G31" s="12">
        <v>3.28</v>
      </c>
      <c r="H31" s="12">
        <v>1.93</v>
      </c>
      <c r="I31" s="12">
        <v>2.91</v>
      </c>
      <c r="J31" s="12">
        <v>2.5299999999999998</v>
      </c>
      <c r="K31" s="12">
        <v>3.67</v>
      </c>
      <c r="L31" s="12">
        <v>4.53</v>
      </c>
      <c r="M31" s="12">
        <v>8.9</v>
      </c>
      <c r="N31" s="12">
        <v>5.64</v>
      </c>
      <c r="O31" s="12">
        <v>5.05</v>
      </c>
      <c r="P31" s="12">
        <v>0.72</v>
      </c>
      <c r="Q31" s="12">
        <v>4.0599999999999996</v>
      </c>
      <c r="R31" s="12">
        <v>2.21</v>
      </c>
      <c r="S31" s="12">
        <v>4.62</v>
      </c>
      <c r="T31" s="12">
        <v>0.7</v>
      </c>
      <c r="U31" s="12">
        <v>2.33</v>
      </c>
      <c r="V31" s="12">
        <v>3.01</v>
      </c>
      <c r="W31" s="43">
        <v>3.3</v>
      </c>
      <c r="X31" s="43">
        <v>3.84</v>
      </c>
      <c r="Y31" s="43">
        <v>4.38</v>
      </c>
      <c r="Z31" s="43">
        <v>4.9000000000000004</v>
      </c>
      <c r="AA31" s="43">
        <v>5.41</v>
      </c>
    </row>
    <row r="32" spans="1:31" ht="19" x14ac:dyDescent="0.25">
      <c r="A32" s="5" t="s">
        <v>25</v>
      </c>
      <c r="B32" s="12">
        <v>0.7</v>
      </c>
      <c r="C32" s="12">
        <v>0.91</v>
      </c>
      <c r="D32" s="12">
        <v>1.26</v>
      </c>
      <c r="E32" s="12">
        <v>1.1100000000000001</v>
      </c>
      <c r="F32" s="12">
        <v>1.9</v>
      </c>
      <c r="G32" s="12">
        <v>3.27</v>
      </c>
      <c r="H32" s="12">
        <v>1.93</v>
      </c>
      <c r="I32" s="12">
        <v>2.91</v>
      </c>
      <c r="J32" s="12">
        <v>2.5</v>
      </c>
      <c r="K32" s="12">
        <v>3.63</v>
      </c>
      <c r="L32" s="12">
        <v>4.45</v>
      </c>
      <c r="M32" s="12">
        <v>8.7200000000000006</v>
      </c>
      <c r="N32" s="12">
        <v>5.54</v>
      </c>
      <c r="O32" s="12">
        <v>4.96</v>
      </c>
      <c r="P32" s="12">
        <v>0.71</v>
      </c>
      <c r="Q32" s="12">
        <v>3.98</v>
      </c>
      <c r="R32" s="12">
        <v>2.17</v>
      </c>
      <c r="S32" s="12">
        <v>4.53</v>
      </c>
      <c r="T32" s="12">
        <v>0.69</v>
      </c>
      <c r="U32" s="12">
        <v>2.2799999999999998</v>
      </c>
      <c r="V32" s="12">
        <v>3.01</v>
      </c>
    </row>
    <row r="33" spans="1:22" ht="19" x14ac:dyDescent="0.25">
      <c r="A33" s="5" t="s">
        <v>26</v>
      </c>
      <c r="B33" s="1">
        <v>689407343</v>
      </c>
      <c r="C33" s="1">
        <v>691006896</v>
      </c>
      <c r="D33" s="1">
        <v>767785440</v>
      </c>
      <c r="E33" s="1">
        <v>959731800</v>
      </c>
      <c r="F33" s="1">
        <v>972528224</v>
      </c>
      <c r="G33" s="1">
        <v>975727330</v>
      </c>
      <c r="H33" s="1">
        <v>999000000</v>
      </c>
      <c r="I33" s="1">
        <v>1585223368</v>
      </c>
      <c r="J33" s="1">
        <v>1592000000</v>
      </c>
      <c r="K33" s="1">
        <v>1595000000</v>
      </c>
      <c r="L33" s="1">
        <v>1600000000</v>
      </c>
      <c r="M33" s="1">
        <v>1617000000</v>
      </c>
      <c r="N33" s="1">
        <v>1634000000</v>
      </c>
      <c r="O33" s="1">
        <v>1638000000</v>
      </c>
      <c r="P33" s="1">
        <v>1717000000</v>
      </c>
      <c r="Q33" s="1">
        <v>1971000000</v>
      </c>
      <c r="R33" s="1">
        <v>1975000000</v>
      </c>
      <c r="S33" s="1">
        <v>1985064935</v>
      </c>
      <c r="T33" s="1">
        <v>1998000000</v>
      </c>
      <c r="U33" s="1">
        <v>2007000000</v>
      </c>
      <c r="V33" s="1">
        <v>1982785119</v>
      </c>
    </row>
    <row r="34" spans="1:22" ht="19" x14ac:dyDescent="0.25">
      <c r="A34" s="5" t="s">
        <v>27</v>
      </c>
      <c r="B34" s="1">
        <v>695805555</v>
      </c>
      <c r="C34" s="1">
        <v>694206002</v>
      </c>
      <c r="D34" s="1">
        <v>772584099</v>
      </c>
      <c r="E34" s="1">
        <v>964530459</v>
      </c>
      <c r="F34" s="1">
        <v>980525989</v>
      </c>
      <c r="G34" s="1">
        <v>980525989</v>
      </c>
      <c r="H34" s="1">
        <v>1000000000</v>
      </c>
      <c r="I34" s="1">
        <v>1585223368</v>
      </c>
      <c r="J34" s="1">
        <v>1611000000</v>
      </c>
      <c r="K34" s="1">
        <v>1614000000</v>
      </c>
      <c r="L34" s="1">
        <v>1628000000</v>
      </c>
      <c r="M34" s="1">
        <v>1650000000</v>
      </c>
      <c r="N34" s="1">
        <v>1665000000</v>
      </c>
      <c r="O34" s="1">
        <v>1668000000</v>
      </c>
      <c r="P34" s="1">
        <v>1755000000</v>
      </c>
      <c r="Q34" s="1">
        <v>2010000000</v>
      </c>
      <c r="R34" s="1">
        <v>2011000000</v>
      </c>
      <c r="S34" s="1">
        <v>2024503311</v>
      </c>
      <c r="T34" s="1">
        <v>2037000000</v>
      </c>
      <c r="U34" s="1">
        <v>2045000000</v>
      </c>
      <c r="V34" s="1">
        <v>1982785119</v>
      </c>
    </row>
    <row r="35" spans="1:22" ht="20" customHeight="1" x14ac:dyDescent="0.25">
      <c r="A35" s="14" t="s">
        <v>102</v>
      </c>
      <c r="B35" s="1"/>
      <c r="C35" s="22">
        <f>(C34-B34)/B34</f>
        <v>-2.2988505747126436E-3</v>
      </c>
      <c r="D35" s="22">
        <f t="shared" ref="D35:V35" si="8">(D34-C34)/C34</f>
        <v>0.11290322580645161</v>
      </c>
      <c r="E35" s="22">
        <f t="shared" si="8"/>
        <v>0.2484472049689441</v>
      </c>
      <c r="F35" s="22">
        <f t="shared" si="8"/>
        <v>1.658374792703151E-2</v>
      </c>
      <c r="G35" s="22">
        <f t="shared" si="8"/>
        <v>0</v>
      </c>
      <c r="H35" s="22">
        <f t="shared" si="8"/>
        <v>1.9860780049145644E-2</v>
      </c>
      <c r="I35" s="22">
        <f t="shared" si="8"/>
        <v>0.58522336799999997</v>
      </c>
      <c r="J35" s="22">
        <f t="shared" si="8"/>
        <v>1.6260567766245546E-2</v>
      </c>
      <c r="K35" s="22">
        <f t="shared" si="8"/>
        <v>1.8621973929236499E-3</v>
      </c>
      <c r="L35" s="22">
        <f t="shared" si="8"/>
        <v>8.6741016109045856E-3</v>
      </c>
      <c r="M35" s="22">
        <f t="shared" si="8"/>
        <v>1.3513513513513514E-2</v>
      </c>
      <c r="N35" s="22">
        <f t="shared" si="8"/>
        <v>9.0909090909090905E-3</v>
      </c>
      <c r="O35" s="22">
        <f t="shared" si="8"/>
        <v>1.8018018018018018E-3</v>
      </c>
      <c r="P35" s="22">
        <f t="shared" si="8"/>
        <v>5.2158273381294966E-2</v>
      </c>
      <c r="Q35" s="22">
        <f t="shared" si="8"/>
        <v>0.14529914529914531</v>
      </c>
      <c r="R35" s="22">
        <f t="shared" si="8"/>
        <v>4.9751243781094524E-4</v>
      </c>
      <c r="S35" s="22">
        <f t="shared" si="8"/>
        <v>6.7147245151665839E-3</v>
      </c>
      <c r="T35" s="22">
        <f t="shared" si="8"/>
        <v>6.1727184796883739E-3</v>
      </c>
      <c r="U35" s="22">
        <f t="shared" si="8"/>
        <v>3.9273441335297005E-3</v>
      </c>
      <c r="V35" s="22">
        <f t="shared" si="8"/>
        <v>-3.0422924694376529E-2</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v>225610460</v>
      </c>
      <c r="C38" s="1">
        <v>560432225</v>
      </c>
      <c r="D38" s="1">
        <v>1323066912</v>
      </c>
      <c r="E38" s="1">
        <v>726036645</v>
      </c>
      <c r="F38" s="1">
        <v>826195410</v>
      </c>
      <c r="G38" s="1">
        <v>1930394973</v>
      </c>
      <c r="H38" s="1">
        <v>2936000000</v>
      </c>
      <c r="I38" s="1">
        <v>3689000000</v>
      </c>
      <c r="J38" s="1">
        <v>4511000000</v>
      </c>
      <c r="K38" s="1">
        <v>5320000000</v>
      </c>
      <c r="L38" s="1">
        <v>7051000000</v>
      </c>
      <c r="M38" s="1">
        <v>9839000000</v>
      </c>
      <c r="N38" s="1">
        <v>8357000000</v>
      </c>
      <c r="O38" s="1">
        <v>6923000000</v>
      </c>
      <c r="P38" s="1">
        <v>8579000000</v>
      </c>
      <c r="Q38" s="1">
        <v>10472000000</v>
      </c>
      <c r="R38" s="1">
        <v>7074000000</v>
      </c>
      <c r="S38" s="1">
        <v>7238000000</v>
      </c>
      <c r="T38" s="1">
        <v>15251000000</v>
      </c>
      <c r="U38" s="1">
        <v>12097000000</v>
      </c>
      <c r="V38" s="1">
        <v>9900000000</v>
      </c>
    </row>
    <row r="39" spans="1:22" ht="19" x14ac:dyDescent="0.25">
      <c r="A39" s="5" t="s">
        <v>31</v>
      </c>
      <c r="B39" s="1">
        <v>32529880</v>
      </c>
      <c r="C39" s="1" t="s">
        <v>91</v>
      </c>
      <c r="D39" s="1">
        <v>2711203</v>
      </c>
      <c r="E39" s="1">
        <v>207269842</v>
      </c>
      <c r="F39" s="1">
        <v>294315617</v>
      </c>
      <c r="G39" s="1">
        <v>260982402</v>
      </c>
      <c r="H39" s="1">
        <v>270000000</v>
      </c>
      <c r="I39" s="1">
        <v>55000000</v>
      </c>
      <c r="J39" s="1">
        <v>641000000</v>
      </c>
      <c r="K39" s="1">
        <v>103000000</v>
      </c>
      <c r="L39" s="1">
        <v>6827000000</v>
      </c>
      <c r="M39" s="1">
        <v>123000000</v>
      </c>
      <c r="N39" s="1">
        <v>301000000</v>
      </c>
      <c r="O39" s="1">
        <v>55000000</v>
      </c>
      <c r="P39" s="1">
        <v>5659000000</v>
      </c>
      <c r="Q39" s="1">
        <v>1304000000</v>
      </c>
      <c r="R39" s="1">
        <v>87000000</v>
      </c>
      <c r="S39" s="1">
        <v>92000000</v>
      </c>
      <c r="T39" s="1">
        <v>396000000</v>
      </c>
      <c r="U39" s="1">
        <v>374000000</v>
      </c>
      <c r="V39" s="1">
        <v>97000000</v>
      </c>
    </row>
    <row r="40" spans="1:22" ht="19" x14ac:dyDescent="0.25">
      <c r="A40" s="5" t="s">
        <v>32</v>
      </c>
      <c r="B40" s="1">
        <v>258140340</v>
      </c>
      <c r="C40" s="1">
        <v>560432225</v>
      </c>
      <c r="D40" s="1">
        <v>1325778115</v>
      </c>
      <c r="E40" s="1">
        <v>933306487</v>
      </c>
      <c r="F40" s="1">
        <v>1120511027</v>
      </c>
      <c r="G40" s="1">
        <v>2191377375</v>
      </c>
      <c r="H40" s="1">
        <v>3206000000</v>
      </c>
      <c r="I40" s="1">
        <v>3744000000</v>
      </c>
      <c r="J40" s="1">
        <v>5152000000</v>
      </c>
      <c r="K40" s="1">
        <v>5423000000</v>
      </c>
      <c r="L40" s="1">
        <v>13878000000</v>
      </c>
      <c r="M40" s="1">
        <v>9962000000</v>
      </c>
      <c r="N40" s="1">
        <v>8658000000</v>
      </c>
      <c r="O40" s="1">
        <v>6978000000</v>
      </c>
      <c r="P40" s="1">
        <v>14238000000</v>
      </c>
      <c r="Q40" s="1">
        <v>11776000000</v>
      </c>
      <c r="R40" s="1">
        <v>7161000000</v>
      </c>
      <c r="S40" s="1">
        <v>7330000000</v>
      </c>
      <c r="T40" s="1">
        <v>15647000000</v>
      </c>
      <c r="U40" s="1">
        <v>12471000000</v>
      </c>
      <c r="V40" s="1">
        <v>9997000000</v>
      </c>
    </row>
    <row r="41" spans="1:22" ht="19" x14ac:dyDescent="0.25">
      <c r="A41" s="5" t="s">
        <v>33</v>
      </c>
      <c r="B41" s="1">
        <v>1649579735</v>
      </c>
      <c r="C41" s="1">
        <v>1900431974</v>
      </c>
      <c r="D41" s="1">
        <v>2680023859</v>
      </c>
      <c r="E41" s="1">
        <v>2784522273</v>
      </c>
      <c r="F41" s="1">
        <v>3393208304</v>
      </c>
      <c r="G41" s="1">
        <v>3747065770</v>
      </c>
      <c r="H41" s="1">
        <v>5200000000</v>
      </c>
      <c r="I41" s="1">
        <v>4689000000</v>
      </c>
      <c r="J41" s="1">
        <v>5004000000</v>
      </c>
      <c r="K41" s="1">
        <v>4433000000</v>
      </c>
      <c r="L41" s="1">
        <v>3367000000</v>
      </c>
      <c r="M41" s="1">
        <v>4471000000</v>
      </c>
      <c r="N41" s="1">
        <v>4517000000</v>
      </c>
      <c r="O41" s="1">
        <v>4673000000</v>
      </c>
      <c r="P41" s="1">
        <v>7187000000</v>
      </c>
      <c r="Q41" s="1">
        <v>7046000000</v>
      </c>
      <c r="R41" s="1">
        <v>6503000000</v>
      </c>
      <c r="S41" s="1">
        <v>6250000000</v>
      </c>
      <c r="T41" s="1">
        <v>5134000000</v>
      </c>
      <c r="U41" s="1">
        <v>5077000000</v>
      </c>
      <c r="V41" s="1">
        <v>5734000000</v>
      </c>
    </row>
    <row r="42" spans="1:22" ht="19" x14ac:dyDescent="0.25">
      <c r="A42" s="5" t="s">
        <v>34</v>
      </c>
      <c r="B42" s="1">
        <v>465911834</v>
      </c>
      <c r="C42" s="1">
        <v>579323199</v>
      </c>
      <c r="D42" s="1">
        <v>1148194339</v>
      </c>
      <c r="E42" s="1">
        <v>1100306759</v>
      </c>
      <c r="F42" s="1">
        <v>1342237591</v>
      </c>
      <c r="G42" s="1">
        <v>1631504513</v>
      </c>
      <c r="H42" s="1">
        <v>2903000000</v>
      </c>
      <c r="I42" s="1">
        <v>2354000000</v>
      </c>
      <c r="J42" s="1">
        <v>2409000000</v>
      </c>
      <c r="K42" s="1">
        <v>2466000000</v>
      </c>
      <c r="L42" s="1">
        <v>2461000000</v>
      </c>
      <c r="M42" s="1">
        <v>2872000000</v>
      </c>
      <c r="N42" s="1">
        <v>2888000000</v>
      </c>
      <c r="O42" s="1">
        <v>2759000000</v>
      </c>
      <c r="P42" s="1">
        <v>3824000000</v>
      </c>
      <c r="Q42" s="1">
        <v>4018000000</v>
      </c>
      <c r="R42" s="1">
        <v>4111000000</v>
      </c>
      <c r="S42" s="1">
        <v>4322000000</v>
      </c>
      <c r="T42" s="1">
        <v>4391000000</v>
      </c>
      <c r="U42" s="1">
        <v>5284000000</v>
      </c>
      <c r="V42" s="1">
        <v>6525000000</v>
      </c>
    </row>
    <row r="43" spans="1:22" ht="19" x14ac:dyDescent="0.25">
      <c r="A43" s="5" t="s">
        <v>35</v>
      </c>
      <c r="B43" s="1">
        <v>97589641</v>
      </c>
      <c r="C43" s="1">
        <v>40300744</v>
      </c>
      <c r="D43" s="1">
        <v>176228175</v>
      </c>
      <c r="E43" s="1">
        <v>230957824</v>
      </c>
      <c r="F43" s="1">
        <v>431574919</v>
      </c>
      <c r="G43" s="1">
        <v>505926779</v>
      </c>
      <c r="H43" s="1">
        <v>51000000</v>
      </c>
      <c r="I43" s="1">
        <v>66000000</v>
      </c>
      <c r="J43" s="1">
        <v>32000000</v>
      </c>
      <c r="K43" s="1">
        <v>1000000</v>
      </c>
      <c r="L43" s="1">
        <v>924000000</v>
      </c>
      <c r="M43" s="1">
        <v>1385000000</v>
      </c>
      <c r="N43" s="1">
        <v>2478000000</v>
      </c>
      <c r="O43" s="1">
        <v>3884000000</v>
      </c>
      <c r="P43" s="1">
        <v>17812000000</v>
      </c>
      <c r="Q43" s="1">
        <v>1120000000</v>
      </c>
      <c r="R43" s="1">
        <v>506000000</v>
      </c>
      <c r="S43" s="1">
        <v>10912000000</v>
      </c>
      <c r="T43" s="1">
        <v>1347000000</v>
      </c>
      <c r="U43" s="1">
        <v>1117000000</v>
      </c>
      <c r="V43" s="1">
        <v>930000000</v>
      </c>
    </row>
    <row r="44" spans="1:22" ht="19" x14ac:dyDescent="0.25">
      <c r="A44" s="6" t="s">
        <v>36</v>
      </c>
      <c r="B44" s="10">
        <v>2471221549</v>
      </c>
      <c r="C44" s="10">
        <v>3080488143</v>
      </c>
      <c r="D44" s="10">
        <v>5330224488</v>
      </c>
      <c r="E44" s="10">
        <v>5049093342</v>
      </c>
      <c r="F44" s="10">
        <v>6287531840</v>
      </c>
      <c r="G44" s="10">
        <v>8075874437</v>
      </c>
      <c r="H44" s="10">
        <v>11360000000</v>
      </c>
      <c r="I44" s="10">
        <v>10853000000</v>
      </c>
      <c r="J44" s="10">
        <v>12597000000</v>
      </c>
      <c r="K44" s="10">
        <v>12323000000</v>
      </c>
      <c r="L44" s="10">
        <v>20630000000</v>
      </c>
      <c r="M44" s="10">
        <v>18690000000</v>
      </c>
      <c r="N44" s="10">
        <v>18541000000</v>
      </c>
      <c r="O44" s="10">
        <v>18294000000</v>
      </c>
      <c r="P44" s="10">
        <v>43061000000</v>
      </c>
      <c r="Q44" s="10">
        <v>23960000000</v>
      </c>
      <c r="R44" s="10">
        <v>18281000000</v>
      </c>
      <c r="S44" s="10">
        <v>28814000000</v>
      </c>
      <c r="T44" s="10">
        <v>26519000000</v>
      </c>
      <c r="U44" s="10">
        <v>23949000000</v>
      </c>
      <c r="V44" s="10">
        <v>23186000000</v>
      </c>
    </row>
    <row r="45" spans="1:22" ht="19" x14ac:dyDescent="0.25">
      <c r="A45" s="5" t="s">
        <v>37</v>
      </c>
      <c r="B45" s="1">
        <v>3685320629</v>
      </c>
      <c r="C45" s="1">
        <v>4208908983</v>
      </c>
      <c r="D45" s="1">
        <v>7181975925</v>
      </c>
      <c r="E45" s="1">
        <v>7102841373</v>
      </c>
      <c r="F45" s="1">
        <v>8316065937</v>
      </c>
      <c r="G45" s="1">
        <v>9665096884</v>
      </c>
      <c r="H45" s="1">
        <v>19674000000</v>
      </c>
      <c r="I45" s="1">
        <v>16461000000</v>
      </c>
      <c r="J45" s="1">
        <v>15893000000</v>
      </c>
      <c r="K45" s="1">
        <v>16022000000</v>
      </c>
      <c r="L45" s="1">
        <v>16461000000</v>
      </c>
      <c r="M45" s="1">
        <v>20889000000</v>
      </c>
      <c r="N45" s="1">
        <v>20263000000</v>
      </c>
      <c r="O45" s="1">
        <v>18952000000</v>
      </c>
      <c r="P45" s="1">
        <v>27522000000</v>
      </c>
      <c r="Q45" s="1">
        <v>27184000000</v>
      </c>
      <c r="R45" s="1">
        <v>25910000000</v>
      </c>
      <c r="S45" s="1">
        <v>27544000000</v>
      </c>
      <c r="T45" s="1">
        <v>26419000000</v>
      </c>
      <c r="U45" s="1">
        <v>26677000000</v>
      </c>
      <c r="V45" s="1">
        <v>26671000000</v>
      </c>
    </row>
    <row r="46" spans="1:22" ht="19" x14ac:dyDescent="0.25">
      <c r="A46" s="5" t="s">
        <v>38</v>
      </c>
      <c r="B46" s="1">
        <v>3838525872</v>
      </c>
      <c r="C46" s="1">
        <v>4715187084</v>
      </c>
      <c r="D46" s="1">
        <v>10111430431</v>
      </c>
      <c r="E46" s="1">
        <v>13156305149</v>
      </c>
      <c r="F46" s="1">
        <v>16240150985</v>
      </c>
      <c r="G46" s="1">
        <v>20170003062</v>
      </c>
      <c r="H46" s="1">
        <v>49556000000</v>
      </c>
      <c r="I46" s="1">
        <v>52125000000</v>
      </c>
      <c r="J46" s="1">
        <v>52498000000</v>
      </c>
      <c r="K46" s="1">
        <v>51302000000</v>
      </c>
      <c r="L46" s="1">
        <v>51766000000</v>
      </c>
      <c r="M46" s="1">
        <v>69926000000</v>
      </c>
      <c r="N46" s="1">
        <v>70758000000</v>
      </c>
      <c r="O46" s="1">
        <v>65061000000</v>
      </c>
      <c r="P46" s="1">
        <v>136532000000</v>
      </c>
      <c r="Q46" s="1">
        <v>140940000000</v>
      </c>
      <c r="R46" s="1">
        <v>133311000000</v>
      </c>
      <c r="S46" s="1">
        <v>128114000000</v>
      </c>
      <c r="T46" s="1">
        <v>120971000000</v>
      </c>
      <c r="U46" s="1">
        <v>115796000000</v>
      </c>
      <c r="V46" s="1">
        <v>113010000000</v>
      </c>
    </row>
    <row r="47" spans="1:22" ht="19" x14ac:dyDescent="0.25">
      <c r="A47" s="5" t="s">
        <v>39</v>
      </c>
      <c r="B47" s="1">
        <v>139563680</v>
      </c>
      <c r="C47" s="1">
        <v>287142803</v>
      </c>
      <c r="D47" s="1">
        <v>333477931</v>
      </c>
      <c r="E47" s="1">
        <v>639575511</v>
      </c>
      <c r="F47" s="1">
        <v>1669548232</v>
      </c>
      <c r="G47" s="1">
        <v>1822502807</v>
      </c>
      <c r="H47" s="1">
        <v>23673000000</v>
      </c>
      <c r="I47" s="1">
        <v>23165000000</v>
      </c>
      <c r="J47" s="1">
        <v>23359000000</v>
      </c>
      <c r="K47" s="1">
        <v>23818000000</v>
      </c>
      <c r="L47" s="1">
        <v>24371000000</v>
      </c>
      <c r="M47" s="1">
        <v>29338000000</v>
      </c>
      <c r="N47" s="1">
        <v>29923000000</v>
      </c>
      <c r="O47" s="1">
        <v>29677000000</v>
      </c>
      <c r="P47" s="1">
        <v>44569000000</v>
      </c>
      <c r="Q47" s="1">
        <v>45874000000</v>
      </c>
      <c r="R47" s="1">
        <v>44831000000</v>
      </c>
      <c r="S47" s="1">
        <v>42452000000</v>
      </c>
      <c r="T47" s="1">
        <v>41527000000</v>
      </c>
      <c r="U47" s="1">
        <v>40430000000</v>
      </c>
      <c r="V47" s="1">
        <v>40210000000</v>
      </c>
    </row>
    <row r="48" spans="1:22" ht="19" x14ac:dyDescent="0.25">
      <c r="A48" s="5" t="s">
        <v>40</v>
      </c>
      <c r="B48" s="1">
        <v>3978089552</v>
      </c>
      <c r="C48" s="1">
        <v>5002329887</v>
      </c>
      <c r="D48" s="1">
        <v>10444908361</v>
      </c>
      <c r="E48" s="1">
        <v>13795880660</v>
      </c>
      <c r="F48" s="1">
        <v>17909699217</v>
      </c>
      <c r="G48" s="1">
        <v>21992505868</v>
      </c>
      <c r="H48" s="1">
        <v>73229000000</v>
      </c>
      <c r="I48" s="1">
        <v>75290000000</v>
      </c>
      <c r="J48" s="1">
        <v>75857000000</v>
      </c>
      <c r="K48" s="1">
        <v>75120000000</v>
      </c>
      <c r="L48" s="1">
        <v>76137000000</v>
      </c>
      <c r="M48" s="1">
        <v>99264000000</v>
      </c>
      <c r="N48" s="1">
        <v>100681000000</v>
      </c>
      <c r="O48" s="1">
        <v>94738000000</v>
      </c>
      <c r="P48" s="1">
        <v>181101000000</v>
      </c>
      <c r="Q48" s="1">
        <v>186814000000</v>
      </c>
      <c r="R48" s="1">
        <v>178142000000</v>
      </c>
      <c r="S48" s="1">
        <v>170566000000</v>
      </c>
      <c r="T48" s="1">
        <v>162498000000</v>
      </c>
      <c r="U48" s="1">
        <v>156226000000</v>
      </c>
      <c r="V48" s="1">
        <v>153220000000</v>
      </c>
    </row>
    <row r="49" spans="1:22" ht="19" x14ac:dyDescent="0.25">
      <c r="A49" s="5" t="s">
        <v>41</v>
      </c>
      <c r="B49" s="1">
        <v>946514581</v>
      </c>
      <c r="C49" s="1">
        <v>868984799</v>
      </c>
      <c r="D49" s="1">
        <v>379568377</v>
      </c>
      <c r="E49" s="1">
        <v>52113560</v>
      </c>
      <c r="F49" s="1">
        <v>69949452</v>
      </c>
      <c r="G49" s="1">
        <v>282852436</v>
      </c>
      <c r="H49" s="1">
        <v>7107000000</v>
      </c>
      <c r="I49" s="1">
        <v>7021000000</v>
      </c>
      <c r="J49" s="1">
        <v>7538000000</v>
      </c>
      <c r="K49" s="1">
        <v>6940000000</v>
      </c>
      <c r="L49" s="1">
        <v>7346000000</v>
      </c>
      <c r="M49" s="1">
        <v>380000000</v>
      </c>
      <c r="N49" s="1">
        <v>228000000</v>
      </c>
      <c r="O49" s="1">
        <v>260000000</v>
      </c>
      <c r="P49" s="1">
        <v>4406000000</v>
      </c>
      <c r="Q49" s="1">
        <v>5363000000</v>
      </c>
      <c r="R49" s="1">
        <v>6244000000</v>
      </c>
      <c r="S49" s="1">
        <v>5971000000</v>
      </c>
      <c r="T49" s="1">
        <v>6280000000</v>
      </c>
      <c r="U49" s="1">
        <v>6035000000</v>
      </c>
      <c r="V49" s="1">
        <v>4831000000</v>
      </c>
    </row>
    <row r="50" spans="1:22" ht="19" x14ac:dyDescent="0.25">
      <c r="A50" s="5" t="s">
        <v>42</v>
      </c>
      <c r="B50" s="1">
        <v>208820844</v>
      </c>
      <c r="C50" s="1">
        <v>212838306</v>
      </c>
      <c r="D50" s="1">
        <v>1007211799</v>
      </c>
      <c r="E50" s="1">
        <v>1101491158</v>
      </c>
      <c r="F50" s="1">
        <v>1131069435</v>
      </c>
      <c r="G50" s="1">
        <v>966655489</v>
      </c>
      <c r="H50" s="1">
        <v>932000000</v>
      </c>
      <c r="I50" s="1">
        <v>949000000</v>
      </c>
      <c r="J50" s="1">
        <v>744000000</v>
      </c>
      <c r="K50" s="1">
        <v>673000000</v>
      </c>
      <c r="L50" s="1">
        <v>807000000</v>
      </c>
      <c r="M50" s="1">
        <v>1180000000</v>
      </c>
      <c r="N50" s="1">
        <v>1058000000</v>
      </c>
      <c r="O50" s="1">
        <v>1181000000</v>
      </c>
      <c r="P50" s="1">
        <v>1261000000</v>
      </c>
      <c r="Q50" s="1">
        <v>1216000000</v>
      </c>
      <c r="R50" s="1">
        <v>1457000000</v>
      </c>
      <c r="S50" s="1">
        <v>1719000000</v>
      </c>
      <c r="T50" s="1">
        <v>2019000000</v>
      </c>
      <c r="U50" s="1">
        <v>1969000000</v>
      </c>
      <c r="V50" s="1">
        <v>2300000000</v>
      </c>
    </row>
    <row r="51" spans="1:22" ht="19" x14ac:dyDescent="0.25">
      <c r="A51" s="5" t="s">
        <v>43</v>
      </c>
      <c r="B51" s="1">
        <v>406098828</v>
      </c>
      <c r="C51" s="1">
        <v>458420966</v>
      </c>
      <c r="D51" s="1">
        <v>864873658</v>
      </c>
      <c r="E51" s="1">
        <v>804206986</v>
      </c>
      <c r="F51" s="1">
        <v>925180483</v>
      </c>
      <c r="G51" s="1">
        <v>860221325</v>
      </c>
      <c r="H51" s="1">
        <v>858000000</v>
      </c>
      <c r="I51" s="1">
        <v>1951000000</v>
      </c>
      <c r="J51" s="1">
        <v>1713000000</v>
      </c>
      <c r="K51" s="1">
        <v>1349000000</v>
      </c>
      <c r="L51" s="1">
        <v>1240000000</v>
      </c>
      <c r="M51" s="1">
        <v>1263000000</v>
      </c>
      <c r="N51" s="1">
        <v>1779000000</v>
      </c>
      <c r="O51" s="1">
        <v>1210000000</v>
      </c>
      <c r="P51" s="1">
        <v>1030000000</v>
      </c>
      <c r="Q51" s="1">
        <v>1589000000</v>
      </c>
      <c r="R51" s="1">
        <v>2069000000</v>
      </c>
      <c r="S51" s="1">
        <v>2034000000</v>
      </c>
      <c r="T51" s="1">
        <v>2675000000</v>
      </c>
      <c r="U51" s="1">
        <v>2771000000</v>
      </c>
      <c r="V51" s="1">
        <v>2735000000</v>
      </c>
    </row>
    <row r="52" spans="1:22" ht="19" x14ac:dyDescent="0.25">
      <c r="A52" s="5" t="s">
        <v>44</v>
      </c>
      <c r="B52" s="1">
        <v>9224844434</v>
      </c>
      <c r="C52" s="1">
        <v>10751482941</v>
      </c>
      <c r="D52" s="1">
        <v>19878538120</v>
      </c>
      <c r="E52" s="1">
        <v>22856533738</v>
      </c>
      <c r="F52" s="1">
        <v>28351964524</v>
      </c>
      <c r="G52" s="1">
        <v>33767332002</v>
      </c>
      <c r="H52" s="1">
        <v>101800000000</v>
      </c>
      <c r="I52" s="1">
        <v>101672000000</v>
      </c>
      <c r="J52" s="1">
        <v>101745000000</v>
      </c>
      <c r="K52" s="1">
        <v>100104000000</v>
      </c>
      <c r="L52" s="1">
        <v>101991000000</v>
      </c>
      <c r="M52" s="1">
        <v>122976000000</v>
      </c>
      <c r="N52" s="1">
        <v>124009000000</v>
      </c>
      <c r="O52" s="1">
        <v>116341000000</v>
      </c>
      <c r="P52" s="1">
        <v>215320000000</v>
      </c>
      <c r="Q52" s="1">
        <v>222166000000</v>
      </c>
      <c r="R52" s="1">
        <v>213822000000</v>
      </c>
      <c r="S52" s="1">
        <v>207834000000</v>
      </c>
      <c r="T52" s="1">
        <v>199891000000</v>
      </c>
      <c r="U52" s="1">
        <v>193678000000</v>
      </c>
      <c r="V52" s="1">
        <v>189757000000</v>
      </c>
    </row>
    <row r="53" spans="1:2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v>11696065983</v>
      </c>
      <c r="C54" s="11">
        <v>13831971084</v>
      </c>
      <c r="D54" s="11">
        <v>25208762607</v>
      </c>
      <c r="E54" s="11">
        <v>27905627080</v>
      </c>
      <c r="F54" s="11">
        <v>34639496364</v>
      </c>
      <c r="G54" s="11">
        <v>41843206439</v>
      </c>
      <c r="H54" s="11">
        <v>113160000000</v>
      </c>
      <c r="I54" s="11">
        <v>112525000000</v>
      </c>
      <c r="J54" s="11">
        <v>114342000000</v>
      </c>
      <c r="K54" s="11">
        <v>112427000000</v>
      </c>
      <c r="L54" s="11">
        <v>122621000000</v>
      </c>
      <c r="M54" s="11">
        <v>141666000000</v>
      </c>
      <c r="N54" s="11">
        <v>142550000000</v>
      </c>
      <c r="O54" s="11">
        <v>134635000000</v>
      </c>
      <c r="P54" s="11">
        <v>258381000000</v>
      </c>
      <c r="Q54" s="11">
        <v>246126000000</v>
      </c>
      <c r="R54" s="11">
        <v>232103000000</v>
      </c>
      <c r="S54" s="11">
        <v>236648000000</v>
      </c>
      <c r="T54" s="11">
        <v>226410000000</v>
      </c>
      <c r="U54" s="11">
        <v>217627000000</v>
      </c>
      <c r="V54" s="11">
        <v>212943000000</v>
      </c>
    </row>
    <row r="55" spans="1:22" ht="20" thickTop="1" x14ac:dyDescent="0.25">
      <c r="A55" s="5" t="s">
        <v>47</v>
      </c>
      <c r="B55" s="1">
        <v>2035740894</v>
      </c>
      <c r="C55" s="1">
        <v>2463382996</v>
      </c>
      <c r="D55" s="1">
        <v>4451794816</v>
      </c>
      <c r="E55" s="1">
        <v>4101574066</v>
      </c>
      <c r="F55" s="1">
        <v>5172300017</v>
      </c>
      <c r="G55" s="1">
        <v>6429789902</v>
      </c>
      <c r="H55" s="1">
        <v>11495000000</v>
      </c>
      <c r="I55" s="1">
        <v>11377000000</v>
      </c>
      <c r="J55" s="1">
        <v>12071000000</v>
      </c>
      <c r="K55" s="1">
        <v>13337000000</v>
      </c>
      <c r="L55" s="1">
        <v>8476000000</v>
      </c>
      <c r="M55" s="1">
        <v>9834000000</v>
      </c>
      <c r="N55" s="1">
        <v>10913000000</v>
      </c>
      <c r="O55" s="1">
        <v>11616000000</v>
      </c>
      <c r="P55" s="1">
        <v>14071000000</v>
      </c>
      <c r="Q55" s="1">
        <v>15240000000</v>
      </c>
      <c r="R55" s="1">
        <v>15512000000</v>
      </c>
      <c r="S55" s="1">
        <v>15876000000</v>
      </c>
      <c r="T55" s="1">
        <v>15898000000</v>
      </c>
      <c r="U55" s="1">
        <v>17810000000</v>
      </c>
      <c r="V55" s="1">
        <v>18589000000</v>
      </c>
    </row>
    <row r="56" spans="1:22" ht="19" x14ac:dyDescent="0.25">
      <c r="A56" s="5" t="s">
        <v>48</v>
      </c>
      <c r="B56" s="1">
        <v>1513164108</v>
      </c>
      <c r="C56" s="1">
        <v>877800587</v>
      </c>
      <c r="D56" s="1">
        <v>2947077324</v>
      </c>
      <c r="E56" s="1">
        <v>1459179685</v>
      </c>
      <c r="F56" s="1">
        <v>1707822460</v>
      </c>
      <c r="G56" s="1">
        <v>2213247408</v>
      </c>
      <c r="H56" s="1">
        <v>12066000000</v>
      </c>
      <c r="I56" s="1">
        <v>2043000000</v>
      </c>
      <c r="J56" s="1">
        <v>2933000000</v>
      </c>
      <c r="K56" s="1">
        <v>5567000000</v>
      </c>
      <c r="L56" s="1">
        <v>5390000000</v>
      </c>
      <c r="M56" s="1">
        <v>7852000000</v>
      </c>
      <c r="N56" s="1">
        <v>7492000000</v>
      </c>
      <c r="O56" s="1">
        <v>5925000000</v>
      </c>
      <c r="P56" s="1">
        <v>8802000000</v>
      </c>
      <c r="Q56" s="1">
        <v>7550000000</v>
      </c>
      <c r="R56" s="1">
        <v>4330000000</v>
      </c>
      <c r="S56" s="1">
        <v>5477000000</v>
      </c>
      <c r="T56" s="1">
        <v>3086000000</v>
      </c>
      <c r="U56" s="1">
        <v>1461000000</v>
      </c>
      <c r="V56" s="1">
        <v>1111000000</v>
      </c>
    </row>
    <row r="57" spans="1:22" ht="19" x14ac:dyDescent="0.25">
      <c r="A57" s="5" t="s">
        <v>49</v>
      </c>
      <c r="B57" s="1">
        <v>235054619</v>
      </c>
      <c r="C57" s="1">
        <v>153646588</v>
      </c>
      <c r="D57" s="1">
        <v>420236417</v>
      </c>
      <c r="E57" s="1" t="s">
        <v>91</v>
      </c>
      <c r="F57" s="1" t="s">
        <v>91</v>
      </c>
      <c r="G57" s="1" t="s">
        <v>91</v>
      </c>
      <c r="H57" s="1">
        <v>405000000</v>
      </c>
      <c r="I57" s="1">
        <v>526000000</v>
      </c>
      <c r="J57" s="1">
        <v>478000000</v>
      </c>
      <c r="K57" s="1">
        <v>499000000</v>
      </c>
      <c r="L57" s="1">
        <v>2040000000</v>
      </c>
      <c r="M57" s="1">
        <v>2794000000</v>
      </c>
      <c r="N57" s="1">
        <v>2478000000</v>
      </c>
      <c r="O57" s="1">
        <v>2279000000</v>
      </c>
      <c r="P57" s="1">
        <v>6672000000</v>
      </c>
      <c r="Q57" s="1">
        <v>4420000000</v>
      </c>
      <c r="R57" s="1">
        <v>3853000000</v>
      </c>
      <c r="S57" s="1">
        <v>4054000000</v>
      </c>
      <c r="T57" s="1">
        <v>3665000000</v>
      </c>
      <c r="U57" s="1">
        <v>3791000000</v>
      </c>
      <c r="V57" s="1">
        <v>4206000000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v>28000000</v>
      </c>
      <c r="M58" s="1">
        <v>38000000</v>
      </c>
      <c r="N58" s="1">
        <v>53000000</v>
      </c>
      <c r="O58" s="1">
        <v>49000000</v>
      </c>
      <c r="P58" s="1">
        <v>52000000</v>
      </c>
      <c r="Q58" s="1">
        <v>30000000</v>
      </c>
      <c r="R58" s="1">
        <v>32000000</v>
      </c>
      <c r="S58" s="1">
        <v>21000000</v>
      </c>
      <c r="T58" s="1">
        <v>27000000</v>
      </c>
      <c r="U58" s="1">
        <v>51000000</v>
      </c>
      <c r="V58" s="1" t="s">
        <v>91</v>
      </c>
    </row>
    <row r="59" spans="1:22" ht="19" x14ac:dyDescent="0.25">
      <c r="A59" s="5" t="s">
        <v>51</v>
      </c>
      <c r="B59" s="1">
        <v>86046780</v>
      </c>
      <c r="C59" s="1">
        <v>109567649</v>
      </c>
      <c r="D59" s="1">
        <v>109803709</v>
      </c>
      <c r="E59" s="1">
        <v>585093153</v>
      </c>
      <c r="F59" s="1">
        <v>878987449</v>
      </c>
      <c r="G59" s="1">
        <v>1103707700</v>
      </c>
      <c r="H59" s="1">
        <v>458000000</v>
      </c>
      <c r="I59" s="1">
        <v>308000000</v>
      </c>
      <c r="J59" s="1">
        <v>238000000</v>
      </c>
      <c r="K59" s="1">
        <v>241000000</v>
      </c>
      <c r="L59" s="1">
        <v>4474000000</v>
      </c>
      <c r="M59" s="1">
        <v>5109000000</v>
      </c>
      <c r="N59" s="1">
        <v>6272000000</v>
      </c>
      <c r="O59" s="1">
        <v>8587000000</v>
      </c>
      <c r="P59" s="1">
        <v>10519000000</v>
      </c>
      <c r="Q59" s="1">
        <v>8971000000</v>
      </c>
      <c r="R59" s="1">
        <v>10732000000</v>
      </c>
      <c r="S59" s="1">
        <v>9413000000</v>
      </c>
      <c r="T59" s="1">
        <v>9676000000</v>
      </c>
      <c r="U59" s="1">
        <v>11071000000</v>
      </c>
      <c r="V59" s="1">
        <v>10477000000</v>
      </c>
    </row>
    <row r="60" spans="1:22" ht="19" x14ac:dyDescent="0.25">
      <c r="A60" s="6" t="s">
        <v>52</v>
      </c>
      <c r="B60" s="10">
        <v>3870006401</v>
      </c>
      <c r="C60" s="10">
        <v>3604397819</v>
      </c>
      <c r="D60" s="10">
        <v>7928912265</v>
      </c>
      <c r="E60" s="10">
        <v>6145846905</v>
      </c>
      <c r="F60" s="10">
        <v>7759109926</v>
      </c>
      <c r="G60" s="10">
        <v>9746745010</v>
      </c>
      <c r="H60" s="10">
        <v>24424000000</v>
      </c>
      <c r="I60" s="10">
        <v>14254000000</v>
      </c>
      <c r="J60" s="10">
        <v>15720000000</v>
      </c>
      <c r="K60" s="10">
        <v>19644000000</v>
      </c>
      <c r="L60" s="10">
        <v>20408000000</v>
      </c>
      <c r="M60" s="10">
        <v>25627000000</v>
      </c>
      <c r="N60" s="10">
        <v>27208000000</v>
      </c>
      <c r="O60" s="10">
        <v>28456000000</v>
      </c>
      <c r="P60" s="10">
        <v>40116000000</v>
      </c>
      <c r="Q60" s="10">
        <v>36211000000</v>
      </c>
      <c r="R60" s="10">
        <v>34459000000</v>
      </c>
      <c r="S60" s="10">
        <v>34841000000</v>
      </c>
      <c r="T60" s="10">
        <v>32352000000</v>
      </c>
      <c r="U60" s="10">
        <v>34184000000</v>
      </c>
      <c r="V60" s="10">
        <v>34383000000</v>
      </c>
    </row>
    <row r="61" spans="1:22" ht="19" x14ac:dyDescent="0.25">
      <c r="A61" s="5" t="s">
        <v>53</v>
      </c>
      <c r="B61" s="1">
        <v>1503719949</v>
      </c>
      <c r="C61" s="1">
        <v>2770676171</v>
      </c>
      <c r="D61" s="1">
        <v>3005368181</v>
      </c>
      <c r="E61" s="1">
        <v>5289526359</v>
      </c>
      <c r="F61" s="1">
        <v>6791695812</v>
      </c>
      <c r="G61" s="1">
        <v>7559741642</v>
      </c>
      <c r="H61" s="1">
        <v>48424000000</v>
      </c>
      <c r="I61" s="1">
        <v>49028000000</v>
      </c>
      <c r="J61" s="1">
        <v>44256000000</v>
      </c>
      <c r="K61" s="1">
        <v>34598000000</v>
      </c>
      <c r="L61" s="1">
        <v>38951000000</v>
      </c>
      <c r="M61" s="1">
        <v>41274000000</v>
      </c>
      <c r="N61" s="1">
        <v>43630000000</v>
      </c>
      <c r="O61" s="1">
        <v>43541000000</v>
      </c>
      <c r="P61" s="1">
        <v>113941000000</v>
      </c>
      <c r="Q61" s="1">
        <v>108949000000</v>
      </c>
      <c r="R61" s="1">
        <v>105584000000</v>
      </c>
      <c r="S61" s="1">
        <v>97564000000</v>
      </c>
      <c r="T61" s="1">
        <v>95479000000</v>
      </c>
      <c r="U61" s="1">
        <v>87369000000</v>
      </c>
      <c r="V61" s="1">
        <v>78880000000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row>
    <row r="63" spans="1:22" ht="19" x14ac:dyDescent="0.25">
      <c r="A63" s="5" t="s">
        <v>54</v>
      </c>
      <c r="B63" s="1">
        <v>253942936</v>
      </c>
      <c r="C63" s="1">
        <v>316108963</v>
      </c>
      <c r="D63" s="1">
        <v>425658822</v>
      </c>
      <c r="E63" s="1">
        <v>324525352</v>
      </c>
      <c r="F63" s="1">
        <v>840713220</v>
      </c>
      <c r="G63" s="1">
        <v>682345051</v>
      </c>
      <c r="H63" s="1">
        <v>12076000000</v>
      </c>
      <c r="I63" s="1">
        <v>12495000000</v>
      </c>
      <c r="J63" s="1">
        <v>11909000000</v>
      </c>
      <c r="K63" s="1">
        <v>11279000000</v>
      </c>
      <c r="L63" s="1">
        <v>11168000000</v>
      </c>
      <c r="M63" s="1">
        <v>12841000000</v>
      </c>
      <c r="N63" s="1">
        <v>12701000000</v>
      </c>
      <c r="O63" s="1">
        <v>11961000000</v>
      </c>
      <c r="P63" s="1">
        <v>16678000000</v>
      </c>
      <c r="Q63" s="1">
        <v>13107000000</v>
      </c>
      <c r="R63" s="1">
        <v>13165000000</v>
      </c>
      <c r="S63" s="1">
        <v>12824000000</v>
      </c>
      <c r="T63" s="1">
        <v>12627000000</v>
      </c>
      <c r="U63" s="1">
        <v>12204000000</v>
      </c>
      <c r="V63" s="1">
        <v>11818000000</v>
      </c>
    </row>
    <row r="64" spans="1:22" ht="19" x14ac:dyDescent="0.25">
      <c r="A64" s="5" t="s">
        <v>55</v>
      </c>
      <c r="B64" s="1">
        <v>171044209</v>
      </c>
      <c r="C64" s="1">
        <v>163721774</v>
      </c>
      <c r="D64" s="1">
        <v>1168528359</v>
      </c>
      <c r="E64" s="1">
        <v>1661711930</v>
      </c>
      <c r="F64" s="1">
        <v>741728147</v>
      </c>
      <c r="G64" s="1">
        <v>2115561258</v>
      </c>
      <c r="H64" s="1">
        <v>3805000000</v>
      </c>
      <c r="I64" s="1">
        <v>3577000000</v>
      </c>
      <c r="J64" s="1">
        <v>3658000000</v>
      </c>
      <c r="K64" s="1">
        <v>5862000000</v>
      </c>
      <c r="L64" s="1">
        <v>6653000000</v>
      </c>
      <c r="M64" s="1">
        <v>6616000000</v>
      </c>
      <c r="N64" s="1">
        <v>4754000000</v>
      </c>
      <c r="O64" s="1">
        <v>4958000000</v>
      </c>
      <c r="P64" s="1">
        <v>6221000000</v>
      </c>
      <c r="Q64" s="1">
        <v>7639000000</v>
      </c>
      <c r="R64" s="1">
        <v>6991000000</v>
      </c>
      <c r="S64" s="1">
        <v>6866000000</v>
      </c>
      <c r="T64" s="1">
        <v>7601000000</v>
      </c>
      <c r="U64" s="1">
        <v>4530000000</v>
      </c>
      <c r="V64" s="1">
        <v>3584000000</v>
      </c>
    </row>
    <row r="65" spans="1:22" ht="19" x14ac:dyDescent="0.25">
      <c r="A65" s="5" t="s">
        <v>56</v>
      </c>
      <c r="B65" s="1">
        <v>1928707095</v>
      </c>
      <c r="C65" s="1">
        <v>3250506908</v>
      </c>
      <c r="D65" s="1">
        <v>4599555363</v>
      </c>
      <c r="E65" s="1">
        <v>7275763641</v>
      </c>
      <c r="F65" s="1">
        <v>8374137180</v>
      </c>
      <c r="G65" s="1">
        <v>10357647951</v>
      </c>
      <c r="H65" s="1">
        <v>64305000000</v>
      </c>
      <c r="I65" s="1">
        <v>65100000000</v>
      </c>
      <c r="J65" s="1">
        <v>59823000000</v>
      </c>
      <c r="K65" s="1">
        <v>51739000000</v>
      </c>
      <c r="L65" s="1">
        <v>56772000000</v>
      </c>
      <c r="M65" s="1">
        <v>60731000000</v>
      </c>
      <c r="N65" s="1">
        <v>61085000000</v>
      </c>
      <c r="O65" s="1">
        <v>60460000000</v>
      </c>
      <c r="P65" s="1">
        <v>136840000000</v>
      </c>
      <c r="Q65" s="1">
        <v>129695000000</v>
      </c>
      <c r="R65" s="1">
        <v>125740000000</v>
      </c>
      <c r="S65" s="1">
        <v>117254000000</v>
      </c>
      <c r="T65" s="1">
        <v>115707000000</v>
      </c>
      <c r="U65" s="1">
        <v>104103000000</v>
      </c>
      <c r="V65" s="1">
        <v>94282000000</v>
      </c>
    </row>
    <row r="66" spans="1:22" ht="19" x14ac:dyDescent="0.25">
      <c r="A66" s="5" t="s">
        <v>57</v>
      </c>
      <c r="B66" s="1" t="s">
        <v>91</v>
      </c>
      <c r="C66" s="1" t="s">
        <v>90</v>
      </c>
      <c r="D66" s="1" t="s">
        <v>91</v>
      </c>
      <c r="E66" s="1" t="s">
        <v>90</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v>5798713496</v>
      </c>
      <c r="C67" s="10">
        <v>6854904727</v>
      </c>
      <c r="D67" s="10">
        <v>12528467628</v>
      </c>
      <c r="E67" s="10">
        <v>13421610546</v>
      </c>
      <c r="F67" s="10">
        <v>16133247106</v>
      </c>
      <c r="G67" s="10">
        <v>20104392961</v>
      </c>
      <c r="H67" s="10">
        <v>88729000000</v>
      </c>
      <c r="I67" s="10">
        <v>79354000000</v>
      </c>
      <c r="J67" s="10">
        <v>75543000000</v>
      </c>
      <c r="K67" s="10">
        <v>71383000000</v>
      </c>
      <c r="L67" s="10">
        <v>77180000000</v>
      </c>
      <c r="M67" s="10">
        <v>86358000000</v>
      </c>
      <c r="N67" s="10">
        <v>88293000000</v>
      </c>
      <c r="O67" s="10">
        <v>88916000000</v>
      </c>
      <c r="P67" s="10">
        <v>176956000000</v>
      </c>
      <c r="Q67" s="10">
        <v>165906000000</v>
      </c>
      <c r="R67" s="10">
        <v>160199000000</v>
      </c>
      <c r="S67" s="10">
        <v>152095000000</v>
      </c>
      <c r="T67" s="10">
        <v>148059000000</v>
      </c>
      <c r="U67" s="10">
        <v>138287000000</v>
      </c>
      <c r="V67" s="10">
        <v>128665000000</v>
      </c>
    </row>
    <row r="68" spans="1:22" ht="19" x14ac:dyDescent="0.25">
      <c r="A68" s="5" t="s">
        <v>59</v>
      </c>
      <c r="B68" s="1">
        <v>349433875</v>
      </c>
      <c r="C68" s="1">
        <v>419379620</v>
      </c>
      <c r="D68" s="1">
        <v>601886997</v>
      </c>
      <c r="E68" s="1">
        <v>556667575</v>
      </c>
      <c r="F68" s="1">
        <v>624265861</v>
      </c>
      <c r="G68" s="1">
        <v>691093064</v>
      </c>
      <c r="H68" s="1" t="s">
        <v>91</v>
      </c>
      <c r="I68" s="1" t="s">
        <v>91</v>
      </c>
      <c r="J68" s="1" t="s">
        <v>91</v>
      </c>
      <c r="K68" s="1">
        <v>1734000000</v>
      </c>
      <c r="L68" s="1">
        <v>1734000000</v>
      </c>
      <c r="M68" s="1">
        <v>1735000000</v>
      </c>
      <c r="N68" s="1">
        <v>1736000000</v>
      </c>
      <c r="O68" s="1">
        <v>1736000000</v>
      </c>
      <c r="P68" s="1">
        <v>1736000000</v>
      </c>
      <c r="Q68" s="1">
        <v>1736000000</v>
      </c>
      <c r="R68" s="1">
        <v>1736000000</v>
      </c>
      <c r="S68" s="1">
        <v>1736000000</v>
      </c>
      <c r="T68" s="1">
        <v>1736000000</v>
      </c>
      <c r="U68" s="1">
        <v>1736000000</v>
      </c>
      <c r="V68" s="1">
        <v>1736000000</v>
      </c>
    </row>
    <row r="69" spans="1:22" ht="19" x14ac:dyDescent="0.25">
      <c r="A69" s="5" t="s">
        <v>60</v>
      </c>
      <c r="B69" s="1">
        <v>1092374366</v>
      </c>
      <c r="C69" s="1">
        <v>1768195156</v>
      </c>
      <c r="D69" s="1">
        <v>2667823446</v>
      </c>
      <c r="E69" s="1">
        <v>3195508759</v>
      </c>
      <c r="F69" s="1">
        <v>4833111167</v>
      </c>
      <c r="G69" s="1">
        <v>7886334145</v>
      </c>
      <c r="H69" s="1">
        <v>6482000000</v>
      </c>
      <c r="I69" s="1">
        <v>10448000000</v>
      </c>
      <c r="J69" s="1">
        <v>13656000000</v>
      </c>
      <c r="K69" s="1">
        <v>17820000000</v>
      </c>
      <c r="L69" s="1">
        <v>21677000000</v>
      </c>
      <c r="M69" s="1">
        <v>31004000000</v>
      </c>
      <c r="N69" s="1">
        <v>35174000000</v>
      </c>
      <c r="O69" s="1">
        <v>35949000000</v>
      </c>
      <c r="P69" s="1">
        <v>28214000000</v>
      </c>
      <c r="Q69" s="1">
        <v>28394000000</v>
      </c>
      <c r="R69" s="1">
        <v>26074000000</v>
      </c>
      <c r="S69" s="1">
        <v>31484000000</v>
      </c>
      <c r="T69" s="1">
        <v>30870000000</v>
      </c>
      <c r="U69" s="1">
        <v>33882000000</v>
      </c>
      <c r="V69" s="1">
        <v>38823000000</v>
      </c>
    </row>
    <row r="70" spans="1:22" ht="19" x14ac:dyDescent="0.25">
      <c r="A70" s="5" t="s">
        <v>61</v>
      </c>
      <c r="B70" s="1">
        <v>113329905</v>
      </c>
      <c r="C70" s="1">
        <v>292180396</v>
      </c>
      <c r="D70" s="1">
        <v>478527275</v>
      </c>
      <c r="E70" s="1">
        <v>1147682723</v>
      </c>
      <c r="F70" s="1">
        <v>943657696</v>
      </c>
      <c r="G70" s="1">
        <v>425736656</v>
      </c>
      <c r="H70" s="1" t="s">
        <v>91</v>
      </c>
      <c r="I70" s="1" t="s">
        <v>91</v>
      </c>
      <c r="J70" s="1" t="s">
        <v>91</v>
      </c>
      <c r="K70" s="1" t="s">
        <v>91</v>
      </c>
      <c r="L70" s="1">
        <v>157000000</v>
      </c>
      <c r="M70" s="1">
        <v>18000000</v>
      </c>
      <c r="N70" s="1">
        <v>-4558000000</v>
      </c>
      <c r="O70" s="1">
        <v>-13168000000</v>
      </c>
      <c r="P70" s="1">
        <v>23769000000</v>
      </c>
      <c r="Q70" s="1">
        <v>24835000000</v>
      </c>
      <c r="R70" s="1">
        <v>19056000000</v>
      </c>
      <c r="S70" s="1">
        <v>24882000000</v>
      </c>
      <c r="T70" s="1">
        <v>17798000000</v>
      </c>
      <c r="U70" s="1">
        <v>15431000000</v>
      </c>
      <c r="V70" s="1">
        <v>15218000000</v>
      </c>
    </row>
    <row r="71" spans="1:22" ht="19" x14ac:dyDescent="0.25">
      <c r="A71" s="5" t="s">
        <v>62</v>
      </c>
      <c r="B71" s="1">
        <v>2884665834</v>
      </c>
      <c r="C71" s="1">
        <v>2948251326</v>
      </c>
      <c r="D71" s="1">
        <v>7256533998</v>
      </c>
      <c r="E71" s="1">
        <v>8237495707</v>
      </c>
      <c r="F71" s="1">
        <v>8620939962</v>
      </c>
      <c r="G71" s="1">
        <v>12735649613</v>
      </c>
      <c r="H71" s="1">
        <v>15960000000</v>
      </c>
      <c r="I71" s="1">
        <v>19870000000</v>
      </c>
      <c r="J71" s="1">
        <v>21603000000</v>
      </c>
      <c r="K71" s="1">
        <v>17938000000</v>
      </c>
      <c r="L71" s="1">
        <v>17574000000</v>
      </c>
      <c r="M71" s="1">
        <v>17608000000</v>
      </c>
      <c r="N71" s="1">
        <v>17620000000</v>
      </c>
      <c r="O71" s="1">
        <v>17620000000</v>
      </c>
      <c r="P71" s="1">
        <v>17620000000</v>
      </c>
      <c r="Q71" s="1">
        <v>17620000000</v>
      </c>
      <c r="R71" s="1">
        <v>17620000000</v>
      </c>
      <c r="S71" s="1">
        <v>17620000000</v>
      </c>
      <c r="T71" s="1">
        <v>17620000000</v>
      </c>
      <c r="U71" s="1">
        <v>17620000000</v>
      </c>
      <c r="V71" s="1" t="s">
        <v>91</v>
      </c>
    </row>
    <row r="72" spans="1:22" ht="19" x14ac:dyDescent="0.25">
      <c r="A72" s="6" t="s">
        <v>63</v>
      </c>
      <c r="B72" s="10">
        <v>4439803981</v>
      </c>
      <c r="C72" s="10">
        <v>5428006498</v>
      </c>
      <c r="D72" s="10">
        <v>11004771717</v>
      </c>
      <c r="E72" s="10">
        <v>13137354763</v>
      </c>
      <c r="F72" s="10">
        <v>15021974686</v>
      </c>
      <c r="G72" s="10">
        <v>21738813478</v>
      </c>
      <c r="H72" s="10">
        <v>22442000000</v>
      </c>
      <c r="I72" s="10">
        <v>30318000000</v>
      </c>
      <c r="J72" s="10">
        <v>35259000000</v>
      </c>
      <c r="K72" s="10">
        <v>37492000000</v>
      </c>
      <c r="L72" s="10">
        <v>41142000000</v>
      </c>
      <c r="M72" s="10">
        <v>50365000000</v>
      </c>
      <c r="N72" s="10">
        <v>49972000000</v>
      </c>
      <c r="O72" s="10">
        <v>42137000000</v>
      </c>
      <c r="P72" s="10">
        <v>71339000000</v>
      </c>
      <c r="Q72" s="10">
        <v>72585000000</v>
      </c>
      <c r="R72" s="10">
        <v>64486000000</v>
      </c>
      <c r="S72" s="10">
        <v>75722000000</v>
      </c>
      <c r="T72" s="10">
        <v>68024000000</v>
      </c>
      <c r="U72" s="10">
        <v>68669000000</v>
      </c>
      <c r="V72" s="10">
        <v>73398000000</v>
      </c>
    </row>
    <row r="73" spans="1:22" ht="20" thickBot="1" x14ac:dyDescent="0.3">
      <c r="A73" s="7" t="s">
        <v>64</v>
      </c>
      <c r="B73" s="11">
        <v>10238517477</v>
      </c>
      <c r="C73" s="11">
        <v>12282911225</v>
      </c>
      <c r="D73" s="11">
        <v>23533239345</v>
      </c>
      <c r="E73" s="11">
        <v>26558965309</v>
      </c>
      <c r="F73" s="11">
        <v>31155221793</v>
      </c>
      <c r="G73" s="11">
        <v>41843206439</v>
      </c>
      <c r="H73" s="11">
        <v>111171000000</v>
      </c>
      <c r="I73" s="11">
        <v>109672000000</v>
      </c>
      <c r="J73" s="11">
        <v>110802000000</v>
      </c>
      <c r="K73" s="11">
        <v>108875000000</v>
      </c>
      <c r="L73" s="11">
        <v>118322000000</v>
      </c>
      <c r="M73" s="11">
        <v>136723000000</v>
      </c>
      <c r="N73" s="11">
        <v>138265000000</v>
      </c>
      <c r="O73" s="11">
        <v>131053000000</v>
      </c>
      <c r="P73" s="11">
        <v>248295000000</v>
      </c>
      <c r="Q73" s="11">
        <v>238491000000</v>
      </c>
      <c r="R73" s="11">
        <v>224685000000</v>
      </c>
      <c r="S73" s="11">
        <v>227817000000</v>
      </c>
      <c r="T73" s="11">
        <v>216083000000</v>
      </c>
      <c r="U73" s="11">
        <v>206956000000</v>
      </c>
      <c r="V73" s="11">
        <v>202063000000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v>490046906</v>
      </c>
      <c r="C76" s="1">
        <v>635996121</v>
      </c>
      <c r="D76" s="1">
        <v>974677367</v>
      </c>
      <c r="E76" s="1">
        <v>1660527531</v>
      </c>
      <c r="F76" s="1">
        <v>2805896871</v>
      </c>
      <c r="G76" s="1">
        <v>4443990844</v>
      </c>
      <c r="H76" s="1">
        <v>1927000000</v>
      </c>
      <c r="I76" s="1">
        <v>4613000000</v>
      </c>
      <c r="J76" s="1">
        <v>4026000000</v>
      </c>
      <c r="K76" s="1">
        <v>5855000000</v>
      </c>
      <c r="L76" s="1">
        <v>7243000000</v>
      </c>
      <c r="M76" s="1">
        <v>14394000000</v>
      </c>
      <c r="N76" s="1">
        <v>9216000000</v>
      </c>
      <c r="O76" s="1">
        <v>8273000000</v>
      </c>
      <c r="P76" s="1">
        <v>1241000000</v>
      </c>
      <c r="Q76" s="1">
        <v>7996000000</v>
      </c>
      <c r="R76" s="1">
        <v>4368000000</v>
      </c>
      <c r="S76" s="1">
        <v>9171000000</v>
      </c>
      <c r="T76" s="1">
        <v>1405000000</v>
      </c>
      <c r="U76" s="1">
        <v>4670000000</v>
      </c>
      <c r="V76" s="1">
        <v>7597000000</v>
      </c>
    </row>
    <row r="77" spans="1:22" ht="19" x14ac:dyDescent="0.25">
      <c r="A77" s="5" t="s">
        <v>13</v>
      </c>
      <c r="B77" s="1">
        <v>561402772</v>
      </c>
      <c r="C77" s="1">
        <v>681334458</v>
      </c>
      <c r="D77" s="1">
        <v>908252901</v>
      </c>
      <c r="E77" s="1">
        <v>1051746396</v>
      </c>
      <c r="F77" s="1">
        <v>1335638586</v>
      </c>
      <c r="G77" s="1">
        <v>1501742313</v>
      </c>
      <c r="H77" s="1" t="s">
        <v>91</v>
      </c>
      <c r="I77" s="1" t="s">
        <v>91</v>
      </c>
      <c r="J77" s="1" t="s">
        <v>91</v>
      </c>
      <c r="K77" s="1">
        <v>2783000000</v>
      </c>
      <c r="L77" s="1">
        <v>2747000000</v>
      </c>
      <c r="M77" s="1">
        <v>2985000000</v>
      </c>
      <c r="N77" s="1">
        <v>3353000000</v>
      </c>
      <c r="O77" s="1">
        <v>3153000000</v>
      </c>
      <c r="P77" s="1">
        <v>3477000000</v>
      </c>
      <c r="Q77" s="1">
        <v>4276000000</v>
      </c>
      <c r="R77" s="1">
        <v>4260000000</v>
      </c>
      <c r="S77" s="1">
        <v>4657000000</v>
      </c>
      <c r="T77" s="1">
        <v>4829000000</v>
      </c>
      <c r="U77" s="1">
        <v>5052000000</v>
      </c>
      <c r="V77" s="1">
        <v>5078000000</v>
      </c>
    </row>
    <row r="78" spans="1:22" ht="19" x14ac:dyDescent="0.25">
      <c r="A78" s="5" t="s">
        <v>67</v>
      </c>
      <c r="B78" s="1" t="s">
        <v>91</v>
      </c>
      <c r="C78" s="1" t="s">
        <v>91</v>
      </c>
      <c r="D78" s="1" t="s">
        <v>91</v>
      </c>
      <c r="E78" s="1" t="s">
        <v>91</v>
      </c>
      <c r="F78" s="1" t="s">
        <v>91</v>
      </c>
      <c r="G78" s="1" t="s">
        <v>91</v>
      </c>
      <c r="H78" s="1" t="s">
        <v>91</v>
      </c>
      <c r="I78" s="1" t="s">
        <v>91</v>
      </c>
      <c r="J78" s="1" t="s">
        <v>91</v>
      </c>
      <c r="K78" s="1" t="s">
        <v>91</v>
      </c>
      <c r="L78" s="1">
        <v>1717000000</v>
      </c>
      <c r="M78" s="1">
        <v>2016000000</v>
      </c>
      <c r="N78" s="1">
        <v>2499000000</v>
      </c>
      <c r="O78" s="1">
        <v>2594000000</v>
      </c>
      <c r="P78" s="1">
        <v>1613000000</v>
      </c>
      <c r="Q78" s="1">
        <v>1920000000</v>
      </c>
      <c r="R78" s="1">
        <v>2839000000</v>
      </c>
      <c r="S78" s="1">
        <v>2786000000</v>
      </c>
      <c r="T78" s="1">
        <v>1932000000</v>
      </c>
      <c r="U78" s="1">
        <v>2350000000</v>
      </c>
      <c r="V78" s="1">
        <v>1928000000</v>
      </c>
    </row>
    <row r="79" spans="1:22" ht="19" x14ac:dyDescent="0.25">
      <c r="A79" s="5" t="s">
        <v>68</v>
      </c>
      <c r="B79" s="1" t="s">
        <v>91</v>
      </c>
      <c r="C79" s="1" t="s">
        <v>91</v>
      </c>
      <c r="D79" s="1" t="s">
        <v>91</v>
      </c>
      <c r="E79" s="1" t="s">
        <v>91</v>
      </c>
      <c r="F79" s="1" t="s">
        <v>91</v>
      </c>
      <c r="G79" s="1" t="s">
        <v>91</v>
      </c>
      <c r="H79" s="1">
        <v>63000000</v>
      </c>
      <c r="I79" s="1">
        <v>208000000</v>
      </c>
      <c r="J79" s="1">
        <v>156000000</v>
      </c>
      <c r="K79" s="1">
        <v>203000000</v>
      </c>
      <c r="L79" s="1">
        <v>201000000</v>
      </c>
      <c r="M79" s="1">
        <v>240000000</v>
      </c>
      <c r="N79" s="1">
        <v>249000000</v>
      </c>
      <c r="O79" s="1">
        <v>221000000</v>
      </c>
      <c r="P79" s="1">
        <v>231000000</v>
      </c>
      <c r="Q79" s="1">
        <v>351000000</v>
      </c>
      <c r="R79" s="1">
        <v>337000000</v>
      </c>
      <c r="S79" s="1">
        <v>340000000</v>
      </c>
      <c r="T79" s="1">
        <v>169000000</v>
      </c>
      <c r="U79" s="1">
        <v>510000000</v>
      </c>
      <c r="V79" s="1">
        <v>448000000</v>
      </c>
    </row>
    <row r="80" spans="1:22" ht="19" x14ac:dyDescent="0.25">
      <c r="A80" s="14" t="s">
        <v>103</v>
      </c>
      <c r="B80" s="15" t="e">
        <f t="shared" ref="B80:V80" si="9">B79/B3</f>
        <v>#VALUE!</v>
      </c>
      <c r="C80" s="15" t="e">
        <f t="shared" si="9"/>
        <v>#VALUE!</v>
      </c>
      <c r="D80" s="15" t="e">
        <f t="shared" si="9"/>
        <v>#VALUE!</v>
      </c>
      <c r="E80" s="15" t="e">
        <f t="shared" si="9"/>
        <v>#VALUE!</v>
      </c>
      <c r="F80" s="15" t="e">
        <f t="shared" si="9"/>
        <v>#VALUE!</v>
      </c>
      <c r="G80" s="15" t="e">
        <f t="shared" si="9"/>
        <v>#VALUE!</v>
      </c>
      <c r="H80" s="15">
        <f t="shared" si="9"/>
        <v>2.6800527502446078E-3</v>
      </c>
      <c r="I80" s="15">
        <f t="shared" si="9"/>
        <v>5.6586321345013331E-3</v>
      </c>
      <c r="J80" s="15">
        <f t="shared" si="9"/>
        <v>4.2978758575088847E-3</v>
      </c>
      <c r="K80" s="15">
        <f t="shared" si="9"/>
        <v>5.1989960559340265E-3</v>
      </c>
      <c r="L80" s="15">
        <f t="shared" si="9"/>
        <v>5.0555862970974395E-3</v>
      </c>
      <c r="M80" s="15">
        <f t="shared" si="9"/>
        <v>5.5561986341011692E-3</v>
      </c>
      <c r="N80" s="15">
        <f t="shared" si="9"/>
        <v>5.2907804432356627E-3</v>
      </c>
      <c r="O80" s="15">
        <f t="shared" si="9"/>
        <v>5.0683423539124852E-3</v>
      </c>
      <c r="P80" s="15">
        <f t="shared" si="9"/>
        <v>5.0750269130215081E-3</v>
      </c>
      <c r="Q80" s="15">
        <f t="shared" si="9"/>
        <v>6.2185529019913545E-3</v>
      </c>
      <c r="R80" s="15">
        <f t="shared" si="9"/>
        <v>6.1700140976583238E-3</v>
      </c>
      <c r="S80" s="15">
        <f t="shared" si="9"/>
        <v>6.4973532840298881E-3</v>
      </c>
      <c r="T80" s="15">
        <f t="shared" si="9"/>
        <v>3.6048719097288881E-3</v>
      </c>
      <c r="U80" s="15">
        <f t="shared" si="9"/>
        <v>9.3915733647613429E-3</v>
      </c>
      <c r="V80" s="15">
        <f t="shared" si="9"/>
        <v>7.752742878898003E-3</v>
      </c>
    </row>
    <row r="81" spans="1:30" ht="19" x14ac:dyDescent="0.25">
      <c r="A81" s="5" t="s">
        <v>69</v>
      </c>
      <c r="B81" s="1">
        <v>-159501348</v>
      </c>
      <c r="C81" s="1">
        <v>-152387189</v>
      </c>
      <c r="D81" s="1">
        <v>16267216</v>
      </c>
      <c r="E81" s="1">
        <v>-72248345</v>
      </c>
      <c r="F81" s="1">
        <v>-178173131</v>
      </c>
      <c r="G81" s="1">
        <v>-135594209</v>
      </c>
      <c r="H81" s="1">
        <v>802000000</v>
      </c>
      <c r="I81" s="1">
        <v>239000000</v>
      </c>
      <c r="J81" s="1">
        <v>226000000</v>
      </c>
      <c r="K81" s="1">
        <v>699000000</v>
      </c>
      <c r="L81" s="1">
        <v>1099000000</v>
      </c>
      <c r="M81" s="1">
        <v>866000000</v>
      </c>
      <c r="N81" s="1">
        <v>815000000</v>
      </c>
      <c r="O81" s="1">
        <v>1786000000</v>
      </c>
      <c r="P81" s="1">
        <v>173000000</v>
      </c>
      <c r="Q81" s="1">
        <v>219000000</v>
      </c>
      <c r="R81" s="1">
        <v>512000000</v>
      </c>
      <c r="S81" s="1">
        <v>-5000000</v>
      </c>
      <c r="T81" s="1">
        <v>592000000</v>
      </c>
      <c r="U81" s="1">
        <v>2459000000</v>
      </c>
      <c r="V81" s="1">
        <v>-346000000</v>
      </c>
    </row>
    <row r="82" spans="1:30" ht="19" x14ac:dyDescent="0.25">
      <c r="A82" s="5" t="s">
        <v>70</v>
      </c>
      <c r="B82" s="1" t="s">
        <v>91</v>
      </c>
      <c r="C82" s="1" t="s">
        <v>91</v>
      </c>
      <c r="D82" s="1" t="s">
        <v>91</v>
      </c>
      <c r="E82" s="1" t="s">
        <v>91</v>
      </c>
      <c r="F82" s="1" t="s">
        <v>91</v>
      </c>
      <c r="G82" s="1" t="s">
        <v>91</v>
      </c>
      <c r="H82" s="1">
        <v>201000000</v>
      </c>
      <c r="I82" s="1">
        <v>149000000</v>
      </c>
      <c r="J82" s="1">
        <v>-190000000</v>
      </c>
      <c r="K82" s="1">
        <v>174000000</v>
      </c>
      <c r="L82" s="1" t="s">
        <v>91</v>
      </c>
      <c r="M82" s="1" t="s">
        <v>91</v>
      </c>
      <c r="N82" s="1" t="s">
        <v>91</v>
      </c>
      <c r="O82" s="1" t="s">
        <v>91</v>
      </c>
      <c r="P82" s="1" t="s">
        <v>91</v>
      </c>
      <c r="Q82" s="1" t="s">
        <v>91</v>
      </c>
      <c r="R82" s="1" t="s">
        <v>91</v>
      </c>
      <c r="S82" s="1" t="s">
        <v>91</v>
      </c>
      <c r="T82" s="1" t="s">
        <v>91</v>
      </c>
      <c r="U82" s="1" t="s">
        <v>91</v>
      </c>
      <c r="V82" s="1" t="s">
        <v>91</v>
      </c>
    </row>
    <row r="83" spans="1:30" ht="21" x14ac:dyDescent="0.25">
      <c r="A83" s="5" t="s">
        <v>34</v>
      </c>
      <c r="B83" s="1">
        <v>-31480529</v>
      </c>
      <c r="C83" s="1">
        <v>-31484956</v>
      </c>
      <c r="D83" s="1">
        <v>-85402885</v>
      </c>
      <c r="E83" s="1">
        <v>21319184</v>
      </c>
      <c r="F83" s="1">
        <v>1319801</v>
      </c>
      <c r="G83" s="1">
        <v>-100602155</v>
      </c>
      <c r="H83" s="1">
        <v>-388000000</v>
      </c>
      <c r="I83" s="1">
        <v>301000000</v>
      </c>
      <c r="J83" s="1">
        <v>-134000000</v>
      </c>
      <c r="K83" s="1">
        <v>-157000000</v>
      </c>
      <c r="L83" s="1">
        <v>-130000000</v>
      </c>
      <c r="M83" s="1">
        <v>-129000000</v>
      </c>
      <c r="N83" s="1">
        <v>-354000000</v>
      </c>
      <c r="O83" s="1">
        <v>-424000000</v>
      </c>
      <c r="P83" s="1">
        <v>-364000000</v>
      </c>
      <c r="Q83" s="1">
        <v>-213000000</v>
      </c>
      <c r="R83" s="1">
        <v>-603000000</v>
      </c>
      <c r="S83" s="1">
        <v>-426000000</v>
      </c>
      <c r="T83" s="1">
        <v>-427000000</v>
      </c>
      <c r="U83" s="1">
        <v>-1232000000</v>
      </c>
      <c r="V83" s="1">
        <v>-1547000000</v>
      </c>
      <c r="AC83" s="69" t="s">
        <v>133</v>
      </c>
      <c r="AD83" s="70"/>
    </row>
    <row r="84" spans="1:30" ht="19" x14ac:dyDescent="0.25">
      <c r="A84" s="5" t="s">
        <v>47</v>
      </c>
      <c r="B84" s="1" t="s">
        <v>91</v>
      </c>
      <c r="C84" s="1" t="s">
        <v>91</v>
      </c>
      <c r="D84" s="1" t="s">
        <v>91</v>
      </c>
      <c r="E84" s="1" t="s">
        <v>91</v>
      </c>
      <c r="F84" s="1" t="s">
        <v>91</v>
      </c>
      <c r="G84" s="1" t="s">
        <v>91</v>
      </c>
      <c r="H84" s="1">
        <v>989000000</v>
      </c>
      <c r="I84" s="1">
        <v>337000000</v>
      </c>
      <c r="J84" s="1">
        <v>550000000</v>
      </c>
      <c r="K84" s="1">
        <v>1392000000</v>
      </c>
      <c r="L84" s="1" t="s">
        <v>91</v>
      </c>
      <c r="M84" s="1" t="s">
        <v>91</v>
      </c>
      <c r="N84" s="1" t="s">
        <v>91</v>
      </c>
      <c r="O84" s="1" t="s">
        <v>91</v>
      </c>
      <c r="P84" s="1" t="s">
        <v>91</v>
      </c>
      <c r="Q84" s="1" t="s">
        <v>91</v>
      </c>
      <c r="R84" s="1" t="s">
        <v>91</v>
      </c>
      <c r="S84" s="1" t="s">
        <v>91</v>
      </c>
      <c r="T84" s="1" t="s">
        <v>91</v>
      </c>
      <c r="U84" s="1" t="s">
        <v>91</v>
      </c>
      <c r="V84" s="1" t="s">
        <v>91</v>
      </c>
      <c r="AC84" s="71" t="s">
        <v>134</v>
      </c>
      <c r="AD84" s="72"/>
    </row>
    <row r="85" spans="1:30" ht="20" x14ac:dyDescent="0.25">
      <c r="A85" s="5" t="s">
        <v>71</v>
      </c>
      <c r="B85" s="1" t="s">
        <v>91</v>
      </c>
      <c r="C85" s="1" t="s">
        <v>91</v>
      </c>
      <c r="D85" s="1" t="s">
        <v>91</v>
      </c>
      <c r="E85" s="1" t="s">
        <v>91</v>
      </c>
      <c r="F85" s="1" t="s">
        <v>91</v>
      </c>
      <c r="G85" s="1" t="s">
        <v>91</v>
      </c>
      <c r="H85" s="1" t="s">
        <v>91</v>
      </c>
      <c r="I85" s="1">
        <v>-548000000</v>
      </c>
      <c r="J85" s="1">
        <v>-519000000</v>
      </c>
      <c r="K85" s="1">
        <v>-710000000</v>
      </c>
      <c r="L85" s="1">
        <v>-621000000</v>
      </c>
      <c r="M85" s="1">
        <v>-653000000</v>
      </c>
      <c r="N85" s="1">
        <v>-458000000</v>
      </c>
      <c r="O85" s="1">
        <v>-449000000</v>
      </c>
      <c r="P85" s="1">
        <v>-470000000</v>
      </c>
      <c r="Q85" s="1">
        <v>-616000000</v>
      </c>
      <c r="R85" s="1">
        <v>-488000000</v>
      </c>
      <c r="S85" s="1">
        <v>-715000000</v>
      </c>
      <c r="T85" s="1" t="s">
        <v>91</v>
      </c>
      <c r="U85" s="1" t="s">
        <v>91</v>
      </c>
      <c r="V85" s="1" t="s">
        <v>91</v>
      </c>
      <c r="AC85" s="23" t="s">
        <v>135</v>
      </c>
      <c r="AD85" s="24">
        <f>V17</f>
        <v>4443000000</v>
      </c>
    </row>
    <row r="86" spans="1:30" ht="20" x14ac:dyDescent="0.25">
      <c r="A86" s="5" t="s">
        <v>72</v>
      </c>
      <c r="B86" s="1">
        <v>204623440</v>
      </c>
      <c r="C86" s="1">
        <v>284624007</v>
      </c>
      <c r="D86" s="1">
        <v>-23045223</v>
      </c>
      <c r="E86" s="1">
        <v>67510748</v>
      </c>
      <c r="F86" s="1">
        <v>374823477</v>
      </c>
      <c r="G86" s="1">
        <v>115182177</v>
      </c>
      <c r="H86" s="1">
        <v>3366000000</v>
      </c>
      <c r="I86" s="1">
        <v>4064000000</v>
      </c>
      <c r="J86" s="1">
        <v>5497000000</v>
      </c>
      <c r="K86" s="1">
        <v>2946000000</v>
      </c>
      <c r="L86" s="1">
        <v>261000000</v>
      </c>
      <c r="M86" s="1">
        <v>-6637000000</v>
      </c>
      <c r="N86" s="1">
        <v>-1988000000</v>
      </c>
      <c r="O86" s="1">
        <v>-1906000000</v>
      </c>
      <c r="P86" s="1">
        <v>3375000000</v>
      </c>
      <c r="Q86" s="1">
        <v>668000000</v>
      </c>
      <c r="R86" s="1">
        <v>2347000000</v>
      </c>
      <c r="S86" s="1">
        <v>-3553000000</v>
      </c>
      <c r="T86" s="1">
        <v>1964000000</v>
      </c>
      <c r="U86" s="1">
        <v>-242000000</v>
      </c>
      <c r="V86" s="1">
        <v>-1407000000</v>
      </c>
      <c r="AC86" s="23" t="s">
        <v>136</v>
      </c>
      <c r="AD86" s="24">
        <f>V56</f>
        <v>1111000000</v>
      </c>
    </row>
    <row r="87" spans="1:30" ht="20" x14ac:dyDescent="0.25">
      <c r="A87" s="6" t="s">
        <v>73</v>
      </c>
      <c r="B87" s="10">
        <v>1096571770</v>
      </c>
      <c r="C87" s="10">
        <v>1449567397</v>
      </c>
      <c r="D87" s="10">
        <v>1876152261</v>
      </c>
      <c r="E87" s="10">
        <v>2707536331</v>
      </c>
      <c r="F87" s="10">
        <v>4338185802</v>
      </c>
      <c r="G87" s="10">
        <v>5925321125</v>
      </c>
      <c r="H87" s="10">
        <v>6158000000</v>
      </c>
      <c r="I87" s="10">
        <v>9124000000</v>
      </c>
      <c r="J87" s="10">
        <v>9905000000</v>
      </c>
      <c r="K87" s="10">
        <v>12486000000</v>
      </c>
      <c r="L87" s="10">
        <v>13268000000</v>
      </c>
      <c r="M87" s="10">
        <v>13864000000</v>
      </c>
      <c r="N87" s="10">
        <v>14144000000</v>
      </c>
      <c r="O87" s="10">
        <v>14121000000</v>
      </c>
      <c r="P87" s="10">
        <v>10110000000</v>
      </c>
      <c r="Q87" s="10">
        <v>15430000000</v>
      </c>
      <c r="R87" s="10">
        <v>14663000000</v>
      </c>
      <c r="S87" s="10">
        <v>13396000000</v>
      </c>
      <c r="T87" s="10">
        <v>10891000000</v>
      </c>
      <c r="U87" s="10">
        <v>14799000000</v>
      </c>
      <c r="V87" s="10">
        <v>13298000000</v>
      </c>
      <c r="AC87" s="23" t="s">
        <v>137</v>
      </c>
      <c r="AD87" s="24">
        <f>V61</f>
        <v>78880000000</v>
      </c>
    </row>
    <row r="88" spans="1:30" ht="20" x14ac:dyDescent="0.25">
      <c r="A88" s="5" t="s">
        <v>74</v>
      </c>
      <c r="B88" s="1">
        <v>-540415753</v>
      </c>
      <c r="C88" s="1">
        <v>-685112653</v>
      </c>
      <c r="D88" s="1">
        <v>-1100748292</v>
      </c>
      <c r="E88" s="1">
        <v>-1228221862</v>
      </c>
      <c r="F88" s="1">
        <v>-1670868033</v>
      </c>
      <c r="G88" s="1">
        <v>-2159301325</v>
      </c>
      <c r="H88" s="1">
        <v>-2652000000</v>
      </c>
      <c r="I88" s="1">
        <v>-1713000000</v>
      </c>
      <c r="J88" s="1">
        <v>-2344000000</v>
      </c>
      <c r="K88" s="1">
        <v>-3376000000</v>
      </c>
      <c r="L88" s="1">
        <v>-3264000000</v>
      </c>
      <c r="M88" s="1">
        <v>-3869000000</v>
      </c>
      <c r="N88" s="1">
        <v>-4395000000</v>
      </c>
      <c r="O88" s="1">
        <v>-4749000000</v>
      </c>
      <c r="P88" s="1">
        <v>-4979000000</v>
      </c>
      <c r="Q88" s="1">
        <v>-4741000000</v>
      </c>
      <c r="R88" s="1">
        <v>-5086000000</v>
      </c>
      <c r="S88" s="1">
        <v>-5174000000</v>
      </c>
      <c r="T88" s="1">
        <v>-3781000000</v>
      </c>
      <c r="U88" s="1">
        <v>-5640000000</v>
      </c>
      <c r="V88" s="1">
        <v>-5160000000</v>
      </c>
      <c r="AC88" s="44" t="s">
        <v>138</v>
      </c>
      <c r="AD88" s="45">
        <f>AD85/(AD86+AD87)</f>
        <v>5.5543748671725568E-2</v>
      </c>
    </row>
    <row r="89" spans="1:30" ht="20" customHeight="1" x14ac:dyDescent="0.25">
      <c r="A89" s="14" t="s">
        <v>104</v>
      </c>
      <c r="B89" s="15">
        <f t="shared" ref="B89:V89" si="10">(-1*B88)/B3</f>
        <v>7.3655606428199544E-2</v>
      </c>
      <c r="C89" s="15">
        <f t="shared" si="10"/>
        <v>7.7228847226231481E-2</v>
      </c>
      <c r="D89" s="15">
        <f t="shared" si="10"/>
        <v>9.4771241834004441E-2</v>
      </c>
      <c r="E89" s="15">
        <f t="shared" si="10"/>
        <v>8.8967055617990384E-2</v>
      </c>
      <c r="F89" s="15">
        <f t="shared" si="10"/>
        <v>9.5130748417175934E-2</v>
      </c>
      <c r="G89" s="15">
        <f t="shared" si="10"/>
        <v>0.10263340261808604</v>
      </c>
      <c r="H89" s="15">
        <f t="shared" si="10"/>
        <v>0.11281745862934445</v>
      </c>
      <c r="I89" s="15">
        <f t="shared" si="10"/>
        <v>4.6602100223080693E-2</v>
      </c>
      <c r="J89" s="15">
        <f t="shared" si="10"/>
        <v>6.4578339807697602E-2</v>
      </c>
      <c r="K89" s="15">
        <f t="shared" si="10"/>
        <v>8.6462121600163908E-2</v>
      </c>
      <c r="L89" s="15">
        <f t="shared" si="10"/>
        <v>8.2096684943910661E-2</v>
      </c>
      <c r="M89" s="15">
        <f t="shared" si="10"/>
        <v>8.957055214723926E-2</v>
      </c>
      <c r="N89" s="15">
        <f t="shared" si="10"/>
        <v>9.3385462040243922E-2</v>
      </c>
      <c r="O89" s="15">
        <f t="shared" si="10"/>
        <v>0.10891202641959453</v>
      </c>
      <c r="P89" s="15">
        <f t="shared" si="10"/>
        <v>0.10938770129841598</v>
      </c>
      <c r="Q89" s="15">
        <f t="shared" si="10"/>
        <v>8.3994755864219409E-2</v>
      </c>
      <c r="R89" s="15">
        <f t="shared" si="10"/>
        <v>9.3117779527270725E-2</v>
      </c>
      <c r="S89" s="15">
        <f t="shared" si="10"/>
        <v>9.8874429092854821E-2</v>
      </c>
      <c r="T89" s="15">
        <f t="shared" si="10"/>
        <v>8.0651010004052809E-2</v>
      </c>
      <c r="U89" s="15">
        <f t="shared" si="10"/>
        <v>0.10385975250441956</v>
      </c>
      <c r="V89" s="15">
        <f t="shared" si="10"/>
        <v>8.9294984944450206E-2</v>
      </c>
      <c r="AC89" s="23" t="s">
        <v>105</v>
      </c>
      <c r="AD89" s="24">
        <f>V27</f>
        <v>1928000000</v>
      </c>
    </row>
    <row r="90" spans="1:30" ht="20" x14ac:dyDescent="0.25">
      <c r="A90" s="5" t="s">
        <v>75</v>
      </c>
      <c r="B90" s="1">
        <v>-476405343</v>
      </c>
      <c r="C90" s="1">
        <v>-482349533</v>
      </c>
      <c r="D90" s="1">
        <v>-1209196400</v>
      </c>
      <c r="E90" s="1">
        <v>-74617143</v>
      </c>
      <c r="F90" s="1">
        <v>-2016655888</v>
      </c>
      <c r="G90" s="1">
        <v>338256521</v>
      </c>
      <c r="H90" s="1">
        <v>-53044000000</v>
      </c>
      <c r="I90" s="1">
        <v>5522000000</v>
      </c>
      <c r="J90" s="1">
        <v>-37000000</v>
      </c>
      <c r="K90" s="1">
        <v>-25000000</v>
      </c>
      <c r="L90" s="1">
        <v>-1522000000</v>
      </c>
      <c r="M90" s="1">
        <v>-17496000000</v>
      </c>
      <c r="N90" s="1">
        <v>-6857000000</v>
      </c>
      <c r="O90" s="1">
        <v>-918000000</v>
      </c>
      <c r="P90" s="1">
        <v>-49616000000</v>
      </c>
      <c r="Q90" s="1">
        <v>11141000000</v>
      </c>
      <c r="R90" s="1">
        <v>-185000000</v>
      </c>
      <c r="S90" s="1">
        <v>-252000000</v>
      </c>
      <c r="T90" s="1">
        <v>10328000000</v>
      </c>
      <c r="U90" s="1">
        <v>-444000000</v>
      </c>
      <c r="V90" s="1">
        <v>-70000000</v>
      </c>
      <c r="AC90" s="23" t="s">
        <v>19</v>
      </c>
      <c r="AD90" s="24">
        <f>V25</f>
        <v>9524000000</v>
      </c>
    </row>
    <row r="91" spans="1:30" ht="20" x14ac:dyDescent="0.25">
      <c r="A91" s="5" t="s">
        <v>76</v>
      </c>
      <c r="B91" s="1">
        <v>-189932527</v>
      </c>
      <c r="C91" s="1">
        <v>-78082692</v>
      </c>
      <c r="D91" s="1">
        <v>-16267216</v>
      </c>
      <c r="E91" s="1">
        <v>-1947152112</v>
      </c>
      <c r="F91" s="1">
        <v>-997769536</v>
      </c>
      <c r="G91" s="1">
        <v>-1679618587</v>
      </c>
      <c r="H91" s="1" t="s">
        <v>91</v>
      </c>
      <c r="I91" s="1" t="s">
        <v>91</v>
      </c>
      <c r="J91" s="1">
        <v>-604000000</v>
      </c>
      <c r="K91" s="1">
        <v>-25000000</v>
      </c>
      <c r="L91" s="1" t="s">
        <v>91</v>
      </c>
      <c r="M91" s="1" t="s">
        <v>91</v>
      </c>
      <c r="N91" s="1" t="s">
        <v>91</v>
      </c>
      <c r="O91" s="1" t="s">
        <v>91</v>
      </c>
      <c r="P91" s="1" t="s">
        <v>91</v>
      </c>
      <c r="Q91" s="1" t="s">
        <v>91</v>
      </c>
      <c r="R91" s="1" t="s">
        <v>91</v>
      </c>
      <c r="S91" s="1" t="s">
        <v>91</v>
      </c>
      <c r="T91" s="1" t="s">
        <v>91</v>
      </c>
      <c r="U91" s="1" t="s">
        <v>91</v>
      </c>
      <c r="V91" s="1" t="s">
        <v>91</v>
      </c>
      <c r="AC91" s="44" t="s">
        <v>139</v>
      </c>
      <c r="AD91" s="45">
        <f>AD89/AD90</f>
        <v>0.20243595128097439</v>
      </c>
    </row>
    <row r="92" spans="1:30" ht="20" x14ac:dyDescent="0.25">
      <c r="A92" s="5" t="s">
        <v>77</v>
      </c>
      <c r="B92" s="1">
        <v>166846805</v>
      </c>
      <c r="C92" s="1">
        <v>125939826</v>
      </c>
      <c r="D92" s="1">
        <v>1565719553</v>
      </c>
      <c r="E92" s="1">
        <v>203716644</v>
      </c>
      <c r="F92" s="1">
        <v>21116816</v>
      </c>
      <c r="G92" s="1" t="s">
        <v>91</v>
      </c>
      <c r="H92" s="1" t="s">
        <v>91</v>
      </c>
      <c r="I92" s="1">
        <v>877000000</v>
      </c>
      <c r="J92" s="1">
        <v>121000000</v>
      </c>
      <c r="K92" s="1">
        <v>578000000</v>
      </c>
      <c r="L92" s="1" t="s">
        <v>91</v>
      </c>
      <c r="M92" s="1" t="s">
        <v>91</v>
      </c>
      <c r="N92" s="1" t="s">
        <v>91</v>
      </c>
      <c r="O92" s="1" t="s">
        <v>91</v>
      </c>
      <c r="P92" s="1" t="s">
        <v>91</v>
      </c>
      <c r="Q92" s="1" t="s">
        <v>91</v>
      </c>
      <c r="R92" s="1" t="s">
        <v>91</v>
      </c>
      <c r="S92" s="1" t="s">
        <v>91</v>
      </c>
      <c r="T92" s="1" t="s">
        <v>91</v>
      </c>
      <c r="U92" s="1" t="s">
        <v>91</v>
      </c>
      <c r="V92" s="1" t="s">
        <v>91</v>
      </c>
      <c r="AC92" s="46" t="s">
        <v>140</v>
      </c>
      <c r="AD92" s="47">
        <f>AD88*(1-AD91)</f>
        <v>4.4299697071653446E-2</v>
      </c>
    </row>
    <row r="93" spans="1:30" ht="19" x14ac:dyDescent="0.25">
      <c r="A93" s="5" t="s">
        <v>78</v>
      </c>
      <c r="B93" s="1">
        <v>26233774</v>
      </c>
      <c r="C93" s="1">
        <v>-62969913</v>
      </c>
      <c r="D93" s="1">
        <v>78624878</v>
      </c>
      <c r="E93" s="1">
        <v>-14212789</v>
      </c>
      <c r="F93" s="1">
        <v>69949452</v>
      </c>
      <c r="G93" s="1">
        <v>62694097</v>
      </c>
      <c r="H93" s="1">
        <v>193000000</v>
      </c>
      <c r="I93" s="1">
        <v>583000000</v>
      </c>
      <c r="J93" s="1">
        <v>318000000</v>
      </c>
      <c r="K93" s="1">
        <v>117000000</v>
      </c>
      <c r="L93" s="1">
        <v>-6555000000</v>
      </c>
      <c r="M93" s="1">
        <v>11084000000</v>
      </c>
      <c r="N93" s="1">
        <v>100000000</v>
      </c>
      <c r="O93" s="1">
        <v>737000000</v>
      </c>
      <c r="P93" s="1">
        <v>-5482000000</v>
      </c>
      <c r="Q93" s="1">
        <v>1454000000</v>
      </c>
      <c r="R93" s="1">
        <v>1306000000</v>
      </c>
      <c r="S93" s="1">
        <v>353000000</v>
      </c>
      <c r="T93" s="1">
        <v>-211000000</v>
      </c>
      <c r="U93" s="1">
        <v>206000000</v>
      </c>
      <c r="V93" s="1">
        <v>610000000</v>
      </c>
      <c r="AC93" s="71" t="s">
        <v>141</v>
      </c>
      <c r="AD93" s="72"/>
    </row>
    <row r="94" spans="1:30" ht="20" x14ac:dyDescent="0.25">
      <c r="A94" s="6" t="s">
        <v>79</v>
      </c>
      <c r="B94" s="10">
        <v>-1013673043</v>
      </c>
      <c r="C94" s="10">
        <v>-1182574966</v>
      </c>
      <c r="D94" s="10">
        <v>-681867476</v>
      </c>
      <c r="E94" s="10">
        <v>-3060487262</v>
      </c>
      <c r="F94" s="10">
        <v>-4594227191</v>
      </c>
      <c r="G94" s="10">
        <v>-3437969294</v>
      </c>
      <c r="H94" s="10">
        <v>-55503000000</v>
      </c>
      <c r="I94" s="10">
        <v>5269000000</v>
      </c>
      <c r="J94" s="10">
        <v>-2546000000</v>
      </c>
      <c r="K94" s="10">
        <v>-2731000000</v>
      </c>
      <c r="L94" s="10">
        <v>-11341000000</v>
      </c>
      <c r="M94" s="10">
        <v>-10281000000</v>
      </c>
      <c r="N94" s="10">
        <v>-11152000000</v>
      </c>
      <c r="O94" s="10">
        <v>-4930000000</v>
      </c>
      <c r="P94" s="10">
        <v>-60077000000</v>
      </c>
      <c r="Q94" s="10">
        <v>7854000000</v>
      </c>
      <c r="R94" s="10">
        <v>-3965000000</v>
      </c>
      <c r="S94" s="10">
        <v>-5073000000</v>
      </c>
      <c r="T94" s="10">
        <v>6336000000</v>
      </c>
      <c r="U94" s="10">
        <v>-5878000000</v>
      </c>
      <c r="V94" s="10">
        <v>-4620000000</v>
      </c>
      <c r="AC94" s="23" t="s">
        <v>142</v>
      </c>
      <c r="AD94" s="66">
        <f>[1]Treasuries!$C$8</f>
        <v>3.7450000000000004E-2</v>
      </c>
    </row>
    <row r="95" spans="1:30" ht="20" x14ac:dyDescent="0.25">
      <c r="A95" s="5" t="s">
        <v>80</v>
      </c>
      <c r="B95" s="1">
        <v>-6153394126</v>
      </c>
      <c r="C95" s="1">
        <v>-7537498583</v>
      </c>
      <c r="D95" s="1">
        <v>-6798340744</v>
      </c>
      <c r="E95" s="1">
        <v>-7814665230</v>
      </c>
      <c r="F95" s="1">
        <v>-7323575605</v>
      </c>
      <c r="G95" s="1">
        <v>-9017743887</v>
      </c>
      <c r="H95" s="1">
        <v>-11959000000</v>
      </c>
      <c r="I95" s="1">
        <v>-39631000000</v>
      </c>
      <c r="J95" s="1">
        <v>-31607000000</v>
      </c>
      <c r="K95" s="1">
        <v>-21849000000</v>
      </c>
      <c r="L95" s="1">
        <v>-14814000000</v>
      </c>
      <c r="M95" s="1">
        <v>-18006000000</v>
      </c>
      <c r="N95" s="1">
        <v>-15159000000</v>
      </c>
      <c r="O95" s="1">
        <v>-15780000000</v>
      </c>
      <c r="P95" s="1">
        <v>-23617000000</v>
      </c>
      <c r="Q95" s="1">
        <v>-23333000000</v>
      </c>
      <c r="R95" s="1">
        <v>-22489000000</v>
      </c>
      <c r="S95" s="1">
        <v>-31033000000</v>
      </c>
      <c r="T95" s="1">
        <v>-23577000000</v>
      </c>
      <c r="U95" s="1">
        <v>-9496000000</v>
      </c>
      <c r="V95" s="1">
        <v>-7875000000</v>
      </c>
      <c r="AC95" s="23" t="s">
        <v>143</v>
      </c>
      <c r="AD95" s="49" cm="1">
        <f t="array" ref="AD95">_FV(A1,"Beta")</f>
        <v>1.2484</v>
      </c>
    </row>
    <row r="96" spans="1:30" ht="20" x14ac:dyDescent="0.25">
      <c r="A96" s="5" t="s">
        <v>81</v>
      </c>
      <c r="B96" s="1">
        <v>3148053</v>
      </c>
      <c r="C96" s="1">
        <v>8815788</v>
      </c>
      <c r="D96" s="1">
        <v>39312439</v>
      </c>
      <c r="E96" s="1">
        <v>66326349</v>
      </c>
      <c r="F96" s="1">
        <v>108223680</v>
      </c>
      <c r="G96" s="1">
        <v>122472189</v>
      </c>
      <c r="H96" s="1">
        <v>9764000000</v>
      </c>
      <c r="I96" s="1">
        <v>76000000</v>
      </c>
      <c r="J96" s="1">
        <v>215000000</v>
      </c>
      <c r="K96" s="1">
        <v>155000000</v>
      </c>
      <c r="L96" s="1">
        <v>102000000</v>
      </c>
      <c r="M96" s="1">
        <v>73000000</v>
      </c>
      <c r="N96" s="1">
        <v>83000000</v>
      </c>
      <c r="O96" s="1">
        <v>5000000</v>
      </c>
      <c r="P96" s="1" t="s">
        <v>91</v>
      </c>
      <c r="Q96" s="1" t="s">
        <v>91</v>
      </c>
      <c r="R96" s="1" t="s">
        <v>91</v>
      </c>
      <c r="S96" s="1">
        <v>5575000000</v>
      </c>
      <c r="T96" s="1" t="s">
        <v>91</v>
      </c>
      <c r="U96" s="1" t="s">
        <v>91</v>
      </c>
      <c r="V96" s="1" t="s">
        <v>91</v>
      </c>
      <c r="AC96" s="23" t="s">
        <v>144</v>
      </c>
      <c r="AD96" s="48">
        <v>8.4000000000000005E-2</v>
      </c>
    </row>
    <row r="97" spans="1:30" ht="20" x14ac:dyDescent="0.25">
      <c r="A97" s="5" t="s">
        <v>82</v>
      </c>
      <c r="B97" s="1" t="s">
        <v>91</v>
      </c>
      <c r="C97" s="1" t="s">
        <v>91</v>
      </c>
      <c r="D97" s="1">
        <v>-100314500</v>
      </c>
      <c r="E97" s="1">
        <v>-129099501</v>
      </c>
      <c r="F97" s="1">
        <v>-77868257</v>
      </c>
      <c r="G97" s="1">
        <v>-874801347</v>
      </c>
      <c r="H97" s="1">
        <v>-797000000</v>
      </c>
      <c r="I97" s="1" t="s">
        <v>91</v>
      </c>
      <c r="J97" s="1" t="s">
        <v>91</v>
      </c>
      <c r="K97" s="1" t="s">
        <v>91</v>
      </c>
      <c r="L97" s="1" t="s">
        <v>91</v>
      </c>
      <c r="M97" s="1" t="s">
        <v>91</v>
      </c>
      <c r="N97" s="1" t="s">
        <v>91</v>
      </c>
      <c r="O97" s="1">
        <v>-1000000000</v>
      </c>
      <c r="P97" s="1" t="s">
        <v>91</v>
      </c>
      <c r="Q97" s="1" t="s">
        <v>91</v>
      </c>
      <c r="R97" s="1" t="s">
        <v>91</v>
      </c>
      <c r="S97" s="1" t="s">
        <v>91</v>
      </c>
      <c r="T97" s="1" t="s">
        <v>91</v>
      </c>
      <c r="U97" s="1" t="s">
        <v>91</v>
      </c>
      <c r="V97" s="1" t="s">
        <v>91</v>
      </c>
      <c r="AC97" s="46" t="s">
        <v>145</v>
      </c>
      <c r="AD97" s="47">
        <f>(AD94)+((AD95)*(AD96-AD94))</f>
        <v>9.5563019999999999E-2</v>
      </c>
    </row>
    <row r="98" spans="1:30" ht="19" x14ac:dyDescent="0.25">
      <c r="A98" s="5" t="s">
        <v>83</v>
      </c>
      <c r="B98" s="1">
        <v>-149007839</v>
      </c>
      <c r="C98" s="1">
        <v>-211578908</v>
      </c>
      <c r="D98" s="1">
        <v>-310432708</v>
      </c>
      <c r="E98" s="1">
        <v>-672738686</v>
      </c>
      <c r="F98" s="1">
        <v>-814317201</v>
      </c>
      <c r="G98" s="1">
        <v>-1121203727</v>
      </c>
      <c r="H98" s="1">
        <v>-2922000000</v>
      </c>
      <c r="I98" s="1">
        <v>-1313000000</v>
      </c>
      <c r="J98" s="1">
        <v>-1924000000</v>
      </c>
      <c r="K98" s="1">
        <v>-3088000000</v>
      </c>
      <c r="L98" s="1">
        <v>-3632000000</v>
      </c>
      <c r="M98" s="1">
        <v>-6253000000</v>
      </c>
      <c r="N98" s="1">
        <v>-7400000000</v>
      </c>
      <c r="O98" s="1">
        <v>-7966000000</v>
      </c>
      <c r="P98" s="1">
        <v>-8450000000</v>
      </c>
      <c r="Q98" s="1">
        <v>-9275000000</v>
      </c>
      <c r="R98" s="1">
        <v>-7761000000</v>
      </c>
      <c r="S98" s="1">
        <v>-5015000000</v>
      </c>
      <c r="T98" s="1">
        <v>-1800000000</v>
      </c>
      <c r="U98" s="1">
        <v>-2364000000</v>
      </c>
      <c r="V98" s="1">
        <v>-2442000000</v>
      </c>
      <c r="AC98" s="71" t="s">
        <v>146</v>
      </c>
      <c r="AD98" s="72"/>
    </row>
    <row r="99" spans="1:30" ht="20" x14ac:dyDescent="0.25">
      <c r="A99" s="5" t="s">
        <v>84</v>
      </c>
      <c r="B99" s="1">
        <v>5952968089</v>
      </c>
      <c r="C99" s="1">
        <v>7832197776</v>
      </c>
      <c r="D99" s="1">
        <v>6680403427</v>
      </c>
      <c r="E99" s="1">
        <v>8473191126</v>
      </c>
      <c r="F99" s="1">
        <v>8382055986</v>
      </c>
      <c r="G99" s="1">
        <v>9477014595</v>
      </c>
      <c r="H99" s="1">
        <v>55793000000</v>
      </c>
      <c r="I99" s="1">
        <v>27772000000</v>
      </c>
      <c r="J99" s="1">
        <v>26559000000</v>
      </c>
      <c r="K99" s="1">
        <v>15786000000</v>
      </c>
      <c r="L99" s="1">
        <v>18506000000</v>
      </c>
      <c r="M99" s="1">
        <v>24527000000</v>
      </c>
      <c r="N99" s="1">
        <v>18621000000</v>
      </c>
      <c r="O99" s="1">
        <v>15460000000</v>
      </c>
      <c r="P99" s="1">
        <v>82798000000</v>
      </c>
      <c r="Q99" s="1">
        <v>11604000000</v>
      </c>
      <c r="R99" s="1">
        <v>16305000000</v>
      </c>
      <c r="S99" s="1">
        <v>21961000000</v>
      </c>
      <c r="T99" s="1">
        <v>16902000000</v>
      </c>
      <c r="U99" s="1">
        <v>262000000</v>
      </c>
      <c r="V99" s="1">
        <v>-303000000</v>
      </c>
      <c r="AC99" s="23" t="s">
        <v>147</v>
      </c>
      <c r="AD99" s="24">
        <f>AD86+AD87</f>
        <v>79991000000</v>
      </c>
    </row>
    <row r="100" spans="1:30" ht="20" x14ac:dyDescent="0.25">
      <c r="A100" s="6" t="s">
        <v>85</v>
      </c>
      <c r="B100" s="10">
        <v>-346285822</v>
      </c>
      <c r="C100" s="10">
        <v>91936073</v>
      </c>
      <c r="D100" s="10">
        <v>-489372085</v>
      </c>
      <c r="E100" s="10">
        <v>-76985941</v>
      </c>
      <c r="F100" s="10">
        <v>274518603</v>
      </c>
      <c r="G100" s="10">
        <v>-1414262178</v>
      </c>
      <c r="H100" s="10">
        <v>49879000000</v>
      </c>
      <c r="I100" s="10">
        <v>-13096000000</v>
      </c>
      <c r="J100" s="10">
        <v>-6757000000</v>
      </c>
      <c r="K100" s="10">
        <v>-8996000000</v>
      </c>
      <c r="L100" s="10">
        <v>162000000</v>
      </c>
      <c r="M100" s="10">
        <v>341000000</v>
      </c>
      <c r="N100" s="10">
        <v>-3855000000</v>
      </c>
      <c r="O100" s="10">
        <v>-9281000000</v>
      </c>
      <c r="P100" s="10">
        <v>50731000000</v>
      </c>
      <c r="Q100" s="10">
        <v>-21004000000</v>
      </c>
      <c r="R100" s="10">
        <v>-13945000000</v>
      </c>
      <c r="S100" s="10">
        <v>-8512000000</v>
      </c>
      <c r="T100" s="10">
        <v>-8475000000</v>
      </c>
      <c r="U100" s="10">
        <v>-11598000000</v>
      </c>
      <c r="V100" s="10">
        <v>-10620000000</v>
      </c>
      <c r="AC100" s="44" t="s">
        <v>148</v>
      </c>
      <c r="AD100" s="45">
        <f>AD99/AD103</f>
        <v>0.47286020868723022</v>
      </c>
    </row>
    <row r="101" spans="1:30" ht="20" x14ac:dyDescent="0.25">
      <c r="A101" s="5" t="s">
        <v>86</v>
      </c>
      <c r="B101" s="1">
        <v>-5246755</v>
      </c>
      <c r="C101" s="1">
        <v>-22669169</v>
      </c>
      <c r="D101" s="1">
        <v>-5422405</v>
      </c>
      <c r="E101" s="1">
        <v>46191565</v>
      </c>
      <c r="F101" s="1">
        <v>-39594029</v>
      </c>
      <c r="G101" s="1">
        <v>-40824063</v>
      </c>
      <c r="H101" s="1">
        <v>-194000000</v>
      </c>
      <c r="I101" s="1">
        <v>193000000</v>
      </c>
      <c r="J101" s="1">
        <v>234000000</v>
      </c>
      <c r="K101" s="1">
        <v>56000000</v>
      </c>
      <c r="L101" s="1">
        <v>-350000000</v>
      </c>
      <c r="M101" s="1">
        <v>-1142000000</v>
      </c>
      <c r="N101" s="1">
        <v>-654000000</v>
      </c>
      <c r="O101" s="1">
        <v>-1316000000</v>
      </c>
      <c r="P101" s="1">
        <v>721000000</v>
      </c>
      <c r="Q101" s="1">
        <v>-319000000</v>
      </c>
      <c r="R101" s="1">
        <v>-148000000</v>
      </c>
      <c r="S101" s="1">
        <v>-141000000</v>
      </c>
      <c r="T101" s="1">
        <v>-674000000</v>
      </c>
      <c r="U101" s="1">
        <v>-526000000</v>
      </c>
      <c r="V101" s="1">
        <v>-211000000</v>
      </c>
      <c r="AC101" s="23" t="s">
        <v>149</v>
      </c>
      <c r="AD101" s="50" cm="1">
        <f t="array" ref="AD101">_FV(A1,"Market cap",TRUE)</f>
        <v>89173160000</v>
      </c>
    </row>
    <row r="102" spans="1:30" ht="20" x14ac:dyDescent="0.25">
      <c r="A102" s="6" t="s">
        <v>87</v>
      </c>
      <c r="B102" s="10">
        <v>-268633850</v>
      </c>
      <c r="C102" s="10">
        <v>336259335</v>
      </c>
      <c r="D102" s="10">
        <v>699490294</v>
      </c>
      <c r="E102" s="10">
        <v>-383745307</v>
      </c>
      <c r="F102" s="10">
        <v>-21116816</v>
      </c>
      <c r="G102" s="10">
        <v>1032265590</v>
      </c>
      <c r="H102" s="10">
        <v>340000000</v>
      </c>
      <c r="I102" s="10">
        <v>1490000000</v>
      </c>
      <c r="J102" s="10">
        <v>836000000</v>
      </c>
      <c r="K102" s="10">
        <v>815000000</v>
      </c>
      <c r="L102" s="10">
        <v>1739000000</v>
      </c>
      <c r="M102" s="10">
        <v>2782000000</v>
      </c>
      <c r="N102" s="10">
        <v>-1517000000</v>
      </c>
      <c r="O102" s="10">
        <v>-1406000000</v>
      </c>
      <c r="P102" s="10">
        <v>1485000000</v>
      </c>
      <c r="Q102" s="10">
        <v>1961000000</v>
      </c>
      <c r="R102" s="10">
        <v>-3396000000</v>
      </c>
      <c r="S102" s="10">
        <v>209000000</v>
      </c>
      <c r="T102" s="10">
        <v>8078000000</v>
      </c>
      <c r="U102" s="10">
        <v>-3204000000</v>
      </c>
      <c r="V102" s="10">
        <v>-2153000000</v>
      </c>
      <c r="AC102" s="44" t="s">
        <v>150</v>
      </c>
      <c r="AD102" s="45">
        <f>AD101/AD103</f>
        <v>0.52713979131276978</v>
      </c>
    </row>
    <row r="103" spans="1:30" ht="20" x14ac:dyDescent="0.25">
      <c r="A103" s="5" t="s">
        <v>88</v>
      </c>
      <c r="B103" s="1">
        <v>366223491</v>
      </c>
      <c r="C103" s="1">
        <v>117124038</v>
      </c>
      <c r="D103" s="1">
        <v>488016484</v>
      </c>
      <c r="E103" s="1">
        <v>1037533607</v>
      </c>
      <c r="F103" s="1">
        <v>728530138</v>
      </c>
      <c r="G103" s="1">
        <v>781489203</v>
      </c>
      <c r="H103" s="1">
        <v>1831000000</v>
      </c>
      <c r="I103" s="1">
        <v>2171000000</v>
      </c>
      <c r="J103" s="1">
        <v>3661000000</v>
      </c>
      <c r="K103" s="1">
        <v>4497000000</v>
      </c>
      <c r="L103" s="1">
        <v>5312000000</v>
      </c>
      <c r="M103" s="1">
        <v>7051000000</v>
      </c>
      <c r="N103" s="1">
        <v>9833000000</v>
      </c>
      <c r="O103" s="1">
        <v>8316000000</v>
      </c>
      <c r="P103" s="1">
        <v>6910000000</v>
      </c>
      <c r="Q103" s="1">
        <v>8395000000</v>
      </c>
      <c r="R103" s="1">
        <v>10356000000</v>
      </c>
      <c r="S103" s="1">
        <v>6960000000</v>
      </c>
      <c r="T103" s="1">
        <v>7169000000</v>
      </c>
      <c r="U103" s="1">
        <v>15247000000</v>
      </c>
      <c r="V103" s="1">
        <v>12043000000</v>
      </c>
      <c r="AC103" s="46" t="s">
        <v>151</v>
      </c>
      <c r="AD103" s="51">
        <f>AD99+AD101</f>
        <v>169164160000</v>
      </c>
    </row>
    <row r="104" spans="1:30" ht="20" thickBot="1" x14ac:dyDescent="0.3">
      <c r="A104" s="7" t="s">
        <v>89</v>
      </c>
      <c r="B104" s="11">
        <v>97589641</v>
      </c>
      <c r="C104" s="11">
        <v>453383373</v>
      </c>
      <c r="D104" s="11">
        <v>1187506778</v>
      </c>
      <c r="E104" s="11">
        <v>653788301</v>
      </c>
      <c r="F104" s="11">
        <v>707413322</v>
      </c>
      <c r="G104" s="11">
        <v>1813754793</v>
      </c>
      <c r="H104" s="11">
        <v>2171000000</v>
      </c>
      <c r="I104" s="11">
        <v>3661000000</v>
      </c>
      <c r="J104" s="11">
        <v>4497000000</v>
      </c>
      <c r="K104" s="11">
        <v>5312000000</v>
      </c>
      <c r="L104" s="11">
        <v>7051000000</v>
      </c>
      <c r="M104" s="11">
        <v>9833000000</v>
      </c>
      <c r="N104" s="11">
        <v>8316000000</v>
      </c>
      <c r="O104" s="11">
        <v>6910000000</v>
      </c>
      <c r="P104" s="11">
        <v>8395000000</v>
      </c>
      <c r="Q104" s="11">
        <v>10356000000</v>
      </c>
      <c r="R104" s="11">
        <v>6960000000</v>
      </c>
      <c r="S104" s="11">
        <v>7169000000</v>
      </c>
      <c r="T104" s="11">
        <v>15247000000</v>
      </c>
      <c r="U104" s="11">
        <v>12043000000</v>
      </c>
      <c r="V104" s="11">
        <v>9890000000</v>
      </c>
      <c r="AC104" s="71" t="s">
        <v>152</v>
      </c>
      <c r="AD104" s="72"/>
    </row>
    <row r="105" spans="1:30" ht="20" customHeight="1" thickTop="1" x14ac:dyDescent="0.25">
      <c r="A105" s="14" t="s">
        <v>110</v>
      </c>
      <c r="B105" s="1">
        <f t="shared" ref="B105:U105" si="11">(B22*(1-$AD$91))+B77+B88+B81</f>
        <v>470766789.60100794</v>
      </c>
      <c r="C105" s="1">
        <f t="shared" si="11"/>
        <v>686568816.2771945</v>
      </c>
      <c r="D105" s="1">
        <f t="shared" si="11"/>
        <v>1240116180.3288536</v>
      </c>
      <c r="E105" s="1">
        <f t="shared" si="11"/>
        <v>1827582023.3926921</v>
      </c>
      <c r="F105" s="1">
        <f t="shared" si="11"/>
        <v>2780263576.5367489</v>
      </c>
      <c r="G105" s="1">
        <f t="shared" si="11"/>
        <v>4200125425.0558586</v>
      </c>
      <c r="H105" s="1" t="e">
        <f t="shared" si="11"/>
        <v>#VALUE!</v>
      </c>
      <c r="I105" s="1" t="e">
        <f t="shared" si="11"/>
        <v>#VALUE!</v>
      </c>
      <c r="J105" s="1" t="e">
        <f t="shared" si="11"/>
        <v>#VALUE!</v>
      </c>
      <c r="K105" s="1">
        <f t="shared" si="11"/>
        <v>9939167156.656868</v>
      </c>
      <c r="L105" s="1">
        <f t="shared" si="11"/>
        <v>10737383032.339354</v>
      </c>
      <c r="M105" s="1">
        <f t="shared" si="11"/>
        <v>16286601847.963043</v>
      </c>
      <c r="N105" s="1">
        <f t="shared" si="11"/>
        <v>11824990340.193197</v>
      </c>
      <c r="O105" s="1">
        <f t="shared" si="11"/>
        <v>11279330533.389332</v>
      </c>
      <c r="P105" s="1">
        <f t="shared" si="11"/>
        <v>8945220075.5984879</v>
      </c>
      <c r="Q105" s="1">
        <f t="shared" si="11"/>
        <v>13433818563.628727</v>
      </c>
      <c r="R105" s="1">
        <f t="shared" si="11"/>
        <v>13329130617.387653</v>
      </c>
      <c r="S105" s="1">
        <f t="shared" si="11"/>
        <v>12317186056.278877</v>
      </c>
      <c r="T105" s="1">
        <f t="shared" si="11"/>
        <v>9312566148.6770267</v>
      </c>
      <c r="U105" s="1">
        <f t="shared" si="11"/>
        <v>12896525409.49181</v>
      </c>
      <c r="V105" s="1">
        <f>(V22*(1-$AD$91))+V77+V88+V81</f>
        <v>11150237295.254095</v>
      </c>
      <c r="W105" s="30">
        <f>V105*(1+$AD$106)</f>
        <v>11772424397.334478</v>
      </c>
      <c r="X105" s="30">
        <f t="shared" ref="X105:AA105" si="12">W105*(1+$AD$106)</f>
        <v>12429329755.156374</v>
      </c>
      <c r="Y105" s="30">
        <f t="shared" si="12"/>
        <v>13122890659.412088</v>
      </c>
      <c r="Z105" s="30">
        <f t="shared" si="12"/>
        <v>13855152502.285385</v>
      </c>
      <c r="AA105" s="30">
        <f t="shared" si="12"/>
        <v>14628274809.552143</v>
      </c>
      <c r="AB105" s="26" t="s">
        <v>111</v>
      </c>
      <c r="AC105" s="31" t="s">
        <v>112</v>
      </c>
      <c r="AD105" s="32">
        <f>(AD100*AD92)+(AD102*AD97)</f>
        <v>7.1322634422101169E-2</v>
      </c>
    </row>
    <row r="106" spans="1:30" ht="19" x14ac:dyDescent="0.25">
      <c r="A106" s="14" t="s">
        <v>106</v>
      </c>
      <c r="B106" s="1"/>
      <c r="C106" s="15">
        <f t="shared" ref="C106:V106" si="13">(C107/B107)-1</f>
        <v>0.28785232084137902</v>
      </c>
      <c r="D106" s="15">
        <f t="shared" si="13"/>
        <v>0.20005826254254599</v>
      </c>
      <c r="E106" s="15">
        <f t="shared" si="13"/>
        <v>0.84245575192288991</v>
      </c>
      <c r="F106" s="15">
        <f t="shared" si="13"/>
        <v>0.92308638246402519</v>
      </c>
      <c r="G106" s="15">
        <f t="shared" si="13"/>
        <v>0.43838708456453768</v>
      </c>
      <c r="H106" s="15">
        <f t="shared" si="13"/>
        <v>-3.1550455057688054E-2</v>
      </c>
      <c r="I106" s="15">
        <f t="shared" si="13"/>
        <v>1.1138049058756416</v>
      </c>
      <c r="J106" s="15">
        <f t="shared" si="13"/>
        <v>2.0240183510997101E-2</v>
      </c>
      <c r="K106" s="15">
        <f t="shared" si="13"/>
        <v>0.20486708107393192</v>
      </c>
      <c r="L106" s="15">
        <f t="shared" si="13"/>
        <v>9.8133918770581863E-2</v>
      </c>
      <c r="M106" s="15">
        <f t="shared" si="13"/>
        <v>-8.9964014394239289E-4</v>
      </c>
      <c r="N106" s="15">
        <f t="shared" si="13"/>
        <v>-2.4612306153076524E-2</v>
      </c>
      <c r="O106" s="15">
        <f t="shared" si="13"/>
        <v>-3.8670632885424161E-2</v>
      </c>
      <c r="P106" s="15">
        <f t="shared" si="13"/>
        <v>-0.45251813913785743</v>
      </c>
      <c r="Q106" s="15">
        <f t="shared" si="13"/>
        <v>1.0832196452933149</v>
      </c>
      <c r="R106" s="15">
        <f t="shared" si="13"/>
        <v>-0.10403218261764435</v>
      </c>
      <c r="S106" s="15">
        <f t="shared" si="13"/>
        <v>-0.14148480735094493</v>
      </c>
      <c r="T106" s="15">
        <f t="shared" si="13"/>
        <v>-0.13524689856482608</v>
      </c>
      <c r="U106" s="15">
        <f t="shared" si="13"/>
        <v>0.28818565400843887</v>
      </c>
      <c r="V106" s="15">
        <f t="shared" si="13"/>
        <v>-0.11147505186155693</v>
      </c>
      <c r="W106" s="25">
        <v>12942000000</v>
      </c>
      <c r="X106" s="25">
        <v>13347000000</v>
      </c>
      <c r="Y106" s="25">
        <v>14304000000</v>
      </c>
      <c r="Z106" s="25">
        <v>14601000000</v>
      </c>
      <c r="AA106" s="25">
        <v>14531000000</v>
      </c>
      <c r="AB106" s="26" t="s">
        <v>107</v>
      </c>
      <c r="AC106" s="27" t="s">
        <v>108</v>
      </c>
      <c r="AD106" s="28">
        <f>(SUM(W4:AA4)/5)</f>
        <v>5.580034627112429E-2</v>
      </c>
    </row>
    <row r="107" spans="1:30" ht="19" x14ac:dyDescent="0.25">
      <c r="A107" s="29" t="s">
        <v>109</v>
      </c>
      <c r="B107" s="1">
        <v>459615728</v>
      </c>
      <c r="C107" s="1">
        <v>591917182</v>
      </c>
      <c r="D107" s="1">
        <v>710335105</v>
      </c>
      <c r="E107" s="1">
        <v>1308761000</v>
      </c>
      <c r="F107" s="1">
        <v>2516860457</v>
      </c>
      <c r="G107" s="1">
        <v>3620219575</v>
      </c>
      <c r="H107" s="1">
        <v>3506000000</v>
      </c>
      <c r="I107" s="1">
        <v>7411000000</v>
      </c>
      <c r="J107" s="1">
        <v>7561000000</v>
      </c>
      <c r="K107" s="1">
        <v>9110000000</v>
      </c>
      <c r="L107" s="1">
        <v>10004000000</v>
      </c>
      <c r="M107" s="1">
        <v>9995000000</v>
      </c>
      <c r="N107" s="1">
        <v>9749000000</v>
      </c>
      <c r="O107" s="1">
        <v>9372000000</v>
      </c>
      <c r="P107" s="1">
        <v>5131000000</v>
      </c>
      <c r="Q107" s="1">
        <v>10689000000</v>
      </c>
      <c r="R107" s="1">
        <v>9577000000</v>
      </c>
      <c r="S107" s="1">
        <v>8222000000</v>
      </c>
      <c r="T107" s="1">
        <v>7110000000</v>
      </c>
      <c r="U107" s="1">
        <v>9159000000</v>
      </c>
      <c r="V107" s="1">
        <v>8138000000</v>
      </c>
      <c r="W107" s="26"/>
      <c r="X107" s="26"/>
      <c r="Y107" s="26"/>
      <c r="Z107" s="26"/>
      <c r="AA107" s="52">
        <f>AA106*(1+AD107)/(AD108-AD107)</f>
        <v>321533418507.25427</v>
      </c>
      <c r="AB107" s="53" t="s">
        <v>153</v>
      </c>
      <c r="AC107" s="54" t="s">
        <v>154</v>
      </c>
      <c r="AD107" s="55">
        <v>2.5000000000000001E-2</v>
      </c>
    </row>
    <row r="108" spans="1:30"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52">
        <f t="shared" ref="W108:Z108" si="14">W107+W106</f>
        <v>12942000000</v>
      </c>
      <c r="X108" s="52">
        <f t="shared" si="14"/>
        <v>13347000000</v>
      </c>
      <c r="Y108" s="52">
        <f t="shared" si="14"/>
        <v>14304000000</v>
      </c>
      <c r="Z108" s="52">
        <f t="shared" si="14"/>
        <v>14601000000</v>
      </c>
      <c r="AA108" s="52">
        <f>AA107+AA106</f>
        <v>336064418507.25427</v>
      </c>
      <c r="AB108" s="53" t="s">
        <v>151</v>
      </c>
      <c r="AC108" s="56" t="s">
        <v>155</v>
      </c>
      <c r="AD108" s="57">
        <f>AD105</f>
        <v>7.1322634422101169E-2</v>
      </c>
    </row>
    <row r="109" spans="1:30" ht="19" x14ac:dyDescent="0.25">
      <c r="W109" s="67" t="s">
        <v>156</v>
      </c>
      <c r="X109" s="68"/>
    </row>
    <row r="110" spans="1:30" ht="20" x14ac:dyDescent="0.25">
      <c r="W110" s="58" t="s">
        <v>157</v>
      </c>
      <c r="X110" s="50">
        <f>NPV(AD108,W108,X108,Y108,Z108,AA108)</f>
        <v>284560520896.06134</v>
      </c>
    </row>
    <row r="111" spans="1:30" ht="20" x14ac:dyDescent="0.25">
      <c r="W111" s="58" t="s">
        <v>158</v>
      </c>
      <c r="X111" s="50">
        <f>U40</f>
        <v>12471000000</v>
      </c>
    </row>
    <row r="112" spans="1:30" ht="20" x14ac:dyDescent="0.25">
      <c r="W112" s="58" t="s">
        <v>147</v>
      </c>
      <c r="X112" s="50">
        <f>AD99</f>
        <v>79991000000</v>
      </c>
    </row>
    <row r="113" spans="23:24" ht="20" x14ac:dyDescent="0.25">
      <c r="W113" s="58" t="s">
        <v>159</v>
      </c>
      <c r="X113" s="50">
        <f>X110+X111-X112</f>
        <v>217040520896.06134</v>
      </c>
    </row>
    <row r="114" spans="23:24" ht="20" x14ac:dyDescent="0.25">
      <c r="W114" s="58" t="s">
        <v>164</v>
      </c>
      <c r="X114" s="59">
        <f>U34*(1+(5*AB16))</f>
        <v>2018188771.61287</v>
      </c>
    </row>
    <row r="115" spans="23:24" ht="20" x14ac:dyDescent="0.25">
      <c r="W115" s="60" t="s">
        <v>160</v>
      </c>
      <c r="X115" s="61">
        <f>X113/X114</f>
        <v>107.54222991866598</v>
      </c>
    </row>
    <row r="116" spans="23:24" ht="20" x14ac:dyDescent="0.25">
      <c r="W116" s="58" t="s">
        <v>161</v>
      </c>
      <c r="X116" s="62" cm="1">
        <f t="array" ref="X116">_FV(A1,"Price")</f>
        <v>55.15</v>
      </c>
    </row>
    <row r="117" spans="23:24" ht="20" x14ac:dyDescent="0.25">
      <c r="W117" s="63" t="s">
        <v>162</v>
      </c>
      <c r="X117" s="64">
        <f>X115/X116-1</f>
        <v>0.94999510278632782</v>
      </c>
    </row>
    <row r="118" spans="23:24" ht="20" x14ac:dyDescent="0.25">
      <c r="W118" s="63" t="s">
        <v>163</v>
      </c>
      <c r="X118" s="65" t="str">
        <f>IF(X115&gt;X116,"BUY","SELL")</f>
        <v>BUY</v>
      </c>
    </row>
  </sheetData>
  <mergeCells count="6">
    <mergeCell ref="W109:X109"/>
    <mergeCell ref="AC83:AD83"/>
    <mergeCell ref="AC84:AD84"/>
    <mergeCell ref="AC93:AD93"/>
    <mergeCell ref="AC98:AD98"/>
    <mergeCell ref="AC104:AD104"/>
  </mergeCells>
  <hyperlinks>
    <hyperlink ref="A1" r:id="rId1" tooltip="https://roic.ai/company/BUD" display="ROIC.AI | BU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1" r:id="rId44" display="https://finbox.com/NYSE:BUD/explorer/revenue_proj" xr:uid="{7DA00578-B516-B94F-8795-E6178D2655EC}"/>
    <hyperlink ref="AB106" r:id="rId45" xr:uid="{EA0455DB-BBA6-3548-A423-D31A88084BD3}"/>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2023-03-13T20:15:50Z</dcterms:created>
  <dcterms:modified xsi:type="dcterms:W3CDTF">2023-06-13T07:10:24Z</dcterms:modified>
</cp:coreProperties>
</file>