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71B61C38-FE3A-1844-8A81-37E6B8060F07}"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108" i="1" l="1"/>
  <c r="X108" i="1"/>
  <c r="Y108" i="1"/>
  <c r="Z108" i="1"/>
  <c r="X105" i="1"/>
  <c r="Y105" i="1" s="1"/>
  <c r="Z105" i="1" s="1"/>
  <c r="AA105" i="1" s="1"/>
  <c r="W105" i="1"/>
  <c r="B105" i="1"/>
  <c r="C105" i="1"/>
  <c r="D105" i="1"/>
  <c r="E105" i="1"/>
  <c r="F105" i="1"/>
  <c r="G105" i="1"/>
  <c r="H105" i="1"/>
  <c r="I105" i="1"/>
  <c r="J105" i="1"/>
  <c r="K105" i="1"/>
  <c r="L105" i="1"/>
  <c r="M105" i="1"/>
  <c r="N105" i="1"/>
  <c r="O105" i="1"/>
  <c r="P105" i="1"/>
  <c r="Q105" i="1"/>
  <c r="R105" i="1"/>
  <c r="S105" i="1"/>
  <c r="T105" i="1"/>
  <c r="U105" i="1"/>
  <c r="V105" i="1"/>
  <c r="AD94" i="1" l="1"/>
  <c r="X116" i="1" a="1"/>
  <c r="X116" i="1" s="1"/>
  <c r="AD101" i="1" a="1"/>
  <c r="AD101" i="1" s="1"/>
  <c r="AD95" i="1" a="1"/>
  <c r="AD95" i="1" s="1"/>
  <c r="X111" i="1"/>
  <c r="AD90" i="1"/>
  <c r="AD89" i="1"/>
  <c r="AD91" i="1" s="1"/>
  <c r="AD87" i="1"/>
  <c r="AD86" i="1"/>
  <c r="AD99" i="1" s="1"/>
  <c r="AD85" i="1"/>
  <c r="AB19" i="1"/>
  <c r="AB16" i="1"/>
  <c r="X114" i="1" s="1"/>
  <c r="AE13" i="1"/>
  <c r="AD13" i="1"/>
  <c r="AC13" i="1"/>
  <c r="AB13" i="1"/>
  <c r="AE10" i="1"/>
  <c r="AC10" i="1"/>
  <c r="AB10" i="1"/>
  <c r="AE7" i="1"/>
  <c r="AD7" i="1"/>
  <c r="AC7" i="1"/>
  <c r="AB7" i="1"/>
  <c r="AD4" i="1"/>
  <c r="AC4" i="1"/>
  <c r="AB4" i="1"/>
  <c r="AA4" i="1"/>
  <c r="Z4" i="1"/>
  <c r="Y4" i="1"/>
  <c r="X4" i="1"/>
  <c r="W4" i="1"/>
  <c r="V106" i="1"/>
  <c r="AE4" i="1" s="1"/>
  <c r="U106" i="1"/>
  <c r="T106" i="1"/>
  <c r="S106" i="1"/>
  <c r="R106" i="1"/>
  <c r="Q106" i="1"/>
  <c r="P106" i="1"/>
  <c r="O106" i="1"/>
  <c r="N106" i="1"/>
  <c r="M106" i="1"/>
  <c r="L106" i="1"/>
  <c r="K106" i="1"/>
  <c r="J106" i="1"/>
  <c r="I106" i="1"/>
  <c r="H106" i="1"/>
  <c r="G106" i="1"/>
  <c r="F106" i="1"/>
  <c r="E106" i="1"/>
  <c r="D106" i="1"/>
  <c r="C106" i="1"/>
  <c r="V89" i="1"/>
  <c r="U89" i="1"/>
  <c r="T89" i="1"/>
  <c r="S89" i="1"/>
  <c r="R89" i="1"/>
  <c r="Q89" i="1"/>
  <c r="P89" i="1"/>
  <c r="O89" i="1"/>
  <c r="N89" i="1"/>
  <c r="M89" i="1"/>
  <c r="L89" i="1"/>
  <c r="K89" i="1"/>
  <c r="J89" i="1"/>
  <c r="I89" i="1"/>
  <c r="H89" i="1"/>
  <c r="G89" i="1"/>
  <c r="F89" i="1"/>
  <c r="E89" i="1"/>
  <c r="D89" i="1"/>
  <c r="C89" i="1"/>
  <c r="B89" i="1"/>
  <c r="V80" i="1"/>
  <c r="AD10" i="1" s="1"/>
  <c r="U80" i="1"/>
  <c r="T80" i="1"/>
  <c r="S80" i="1"/>
  <c r="R80" i="1"/>
  <c r="Q80" i="1"/>
  <c r="P80" i="1"/>
  <c r="O80" i="1"/>
  <c r="N80" i="1"/>
  <c r="M80" i="1"/>
  <c r="L80" i="1"/>
  <c r="K80" i="1"/>
  <c r="J80" i="1"/>
  <c r="I80" i="1"/>
  <c r="H80" i="1"/>
  <c r="G80" i="1"/>
  <c r="F80" i="1"/>
  <c r="E80" i="1"/>
  <c r="D80" i="1"/>
  <c r="C80" i="1"/>
  <c r="B80" i="1"/>
  <c r="V35" i="1"/>
  <c r="U35" i="1"/>
  <c r="T35" i="1"/>
  <c r="S35" i="1"/>
  <c r="R35" i="1"/>
  <c r="Q35" i="1"/>
  <c r="P35" i="1"/>
  <c r="O35" i="1"/>
  <c r="N35" i="1"/>
  <c r="M35" i="1"/>
  <c r="L35" i="1"/>
  <c r="K35" i="1"/>
  <c r="J35" i="1"/>
  <c r="I35" i="1"/>
  <c r="H35" i="1"/>
  <c r="G35" i="1"/>
  <c r="F35" i="1"/>
  <c r="E35" i="1"/>
  <c r="D35" i="1"/>
  <c r="C35" i="1"/>
  <c r="V29" i="1"/>
  <c r="U29" i="1"/>
  <c r="T29" i="1"/>
  <c r="S29" i="1"/>
  <c r="R29" i="1"/>
  <c r="Q29" i="1"/>
  <c r="P29" i="1"/>
  <c r="O29" i="1"/>
  <c r="N29" i="1"/>
  <c r="M29" i="1"/>
  <c r="L29" i="1"/>
  <c r="K29" i="1"/>
  <c r="J29" i="1"/>
  <c r="I29" i="1"/>
  <c r="H29" i="1"/>
  <c r="G29" i="1"/>
  <c r="F29" i="1"/>
  <c r="E29" i="1"/>
  <c r="D29" i="1"/>
  <c r="C29" i="1"/>
  <c r="V20" i="1"/>
  <c r="U20" i="1"/>
  <c r="T20" i="1"/>
  <c r="S20" i="1"/>
  <c r="R20" i="1"/>
  <c r="Q20" i="1"/>
  <c r="P20" i="1"/>
  <c r="O20" i="1"/>
  <c r="N20" i="1"/>
  <c r="M20" i="1"/>
  <c r="L20" i="1"/>
  <c r="K20" i="1"/>
  <c r="J20" i="1"/>
  <c r="I20" i="1"/>
  <c r="H20" i="1"/>
  <c r="G20" i="1"/>
  <c r="F20" i="1"/>
  <c r="E20" i="1"/>
  <c r="D20" i="1"/>
  <c r="C20" i="1"/>
  <c r="V13" i="1"/>
  <c r="U13" i="1"/>
  <c r="T13" i="1"/>
  <c r="S13" i="1"/>
  <c r="R13" i="1"/>
  <c r="Q13" i="1"/>
  <c r="P13" i="1"/>
  <c r="O13" i="1"/>
  <c r="N13" i="1"/>
  <c r="M13" i="1"/>
  <c r="L13" i="1"/>
  <c r="K13" i="1"/>
  <c r="J13" i="1"/>
  <c r="I13" i="1"/>
  <c r="H13" i="1"/>
  <c r="G13" i="1"/>
  <c r="F13" i="1"/>
  <c r="E13" i="1"/>
  <c r="D13" i="1"/>
  <c r="C13" i="1"/>
  <c r="B13" i="1"/>
  <c r="V9" i="1"/>
  <c r="U9" i="1"/>
  <c r="T9" i="1"/>
  <c r="S9" i="1"/>
  <c r="R9" i="1"/>
  <c r="Q9" i="1"/>
  <c r="P9" i="1"/>
  <c r="O9" i="1"/>
  <c r="N9" i="1"/>
  <c r="M9" i="1"/>
  <c r="L9" i="1"/>
  <c r="K9" i="1"/>
  <c r="J9" i="1"/>
  <c r="I9" i="1"/>
  <c r="H9" i="1"/>
  <c r="G9" i="1"/>
  <c r="F9" i="1"/>
  <c r="E9" i="1"/>
  <c r="D9" i="1"/>
  <c r="C9" i="1"/>
  <c r="B9" i="1"/>
  <c r="V4" i="1"/>
  <c r="U4" i="1"/>
  <c r="T4" i="1"/>
  <c r="S4" i="1"/>
  <c r="R4" i="1"/>
  <c r="Q4" i="1"/>
  <c r="P4" i="1"/>
  <c r="O4" i="1"/>
  <c r="N4" i="1"/>
  <c r="M4" i="1"/>
  <c r="L4" i="1"/>
  <c r="K4" i="1"/>
  <c r="J4" i="1"/>
  <c r="I4" i="1"/>
  <c r="H4" i="1"/>
  <c r="G4" i="1"/>
  <c r="F4" i="1"/>
  <c r="E4" i="1"/>
  <c r="D4" i="1"/>
  <c r="C4" i="1"/>
  <c r="AD97" i="1" l="1"/>
  <c r="AD106" i="1"/>
  <c r="AC16" i="1"/>
  <c r="AE16" i="1"/>
  <c r="AD16" i="1"/>
  <c r="AD103" i="1"/>
  <c r="AD100" i="1" s="1"/>
  <c r="X112" i="1"/>
  <c r="AD88" i="1"/>
  <c r="AD92" i="1" s="1"/>
  <c r="AD102" i="1" l="1"/>
  <c r="AD105" i="1" s="1"/>
  <c r="AD108" i="1" s="1"/>
  <c r="AA107" i="1" s="1"/>
  <c r="AA108" i="1" s="1"/>
  <c r="X110" i="1" l="1"/>
  <c r="X113" i="1" s="1"/>
  <c r="X115" i="1" s="1"/>
  <c r="X118" i="1" l="1"/>
  <c r="X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<sst xmlns="http://schemas.openxmlformats.org/spreadsheetml/2006/main" count="687" uniqueCount="162">
  <si>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</si>
  <si>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</si>
  <si>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</si>
  <si>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</si>
  <si>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</si>
  <si>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</si>
  <si>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</si>
  <si>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</si>
  <si>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</si>
  <si>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</si>
  <si>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</si>
  <si>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</si>
  <si>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</si>
  <si>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</si>
  <si>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</si>
  <si>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</si>
  <si>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</si>
  <si>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</si>
  <si>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</si>
  <si>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</si>
  <si>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</si>
  <si>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</si>
  <si>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</si>
  <si>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</si>
  <si>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</si>
  <si>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</si>
  <si>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</si>
  <si>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</si>
  <si>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</si>
  <si>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</si>
  <si>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</si>
  <si>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</si>
  <si>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</si>
  <si>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</si>
  <si>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</si>
  <si>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</si>
  <si>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</si>
  <si>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</si>
  <si>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</si>
  <si>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</si>
  <si>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</si>
  <si>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</si>
  <si>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</si>
  <si>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</si>
  <si>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</si>
  <si>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</si>
  <si>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</si>
  <si>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</si>
  <si>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</si>
  <si>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</si>
  <si>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</si>
  <si>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</si>
  <si>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</si>
  <si>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</si>
  <si>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</si>
  <si>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</si>
  <si>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</si>
  <si>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</si>
  <si>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</si>
  <si>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</si>
  <si>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</si>
  <si>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</si>
  <si>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</si>
  <si>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</si>
  <si>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</si>
  <si>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</si>
  <si>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</si>
  <si>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</si>
  <si>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</si>
  <si>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</si>
  <si>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</si>
  <si>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</si>
  <si>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</si>
  <si>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</si>
  <si>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</si>
  <si>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</si>
  <si>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</si>
  <si>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</si>
  <si>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</si>
  <si>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</si>
  <si>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</si>
  <si>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</si>
  <si>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</si>
  <si>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</si>
  <si>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</si>
  <si>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</si>
  <si>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</si>
  <si>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</si>
  <si>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</si>
  <si>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</si>
  <si>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</si>
  <si>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</si>
  <si>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</si>
  <si>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</si>
  <si>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</si>
  <si>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</si>
  <si>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</si>
  <si>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</si>
  <si>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</si>
  <si>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</si>
  <si>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</si>
  <si>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</si>
  <si>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</si>
  <si>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</si>
  <si>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</si>
  <si>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</si>
  <si>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</si>
  <si>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</si>
  <si>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</si>
  <si>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</si>
  <si>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</si>
  <si>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</si>
  <si>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</si>
  <si>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</si>
  <si>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</si>
  <si>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</si>
  <si>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</si>
  <si>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</si>
  <si>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</si>
  <si>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</si>
  <si>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</si>
  <si>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</si>
  <si>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</si>
  <si>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</si>
  <si>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</si>
  <si>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</si>
  <si>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</si>
  <si>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</si>
  <si>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</si>
  <si>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</si>
  <si>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</si>
  <si>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</si>
  <si>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</si>
  <si>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</si>
  <si>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</si>
  <si>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</si>
  <si>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</si>
  <si>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</si>
  <si>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</si>
  <si>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</si>
  <si>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</si>
  <si>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</si>
  <si>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</si>
  <si>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</si>
  <si>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</si>
  <si>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</si>
  <si>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</si>
  <si>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</si>
  <si>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</si>
  <si>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</si>
  <si>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</si>
  <si>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</si>
  <si>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</si>
  <si>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</si>
  <si>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</si>
  <si>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</si>
  <si>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</si>
  <si>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Levered FCF</t>
  </si>
  <si>
    <t>Levered FCF Growth YoY</t>
  </si>
  <si>
    <t>Unlevered FCF</t>
  </si>
  <si>
    <t>Unlevered FCF Proj</t>
  </si>
  <si>
    <t>Unlevered FCF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</si>
</sst>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6"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0" fontId="11" fillId="8" borderId="10" xfId="0" applyNumberFormat="1" applyFont="1" applyFill="1" applyBorder="1"/>
    <xf numFmtId="0" fontId="1" fillId="0" borderId="0" xfId="0" applyFont="1" applyAlignment="1">
      <alignment indent="1"/>
    </xf>
    <xf numFmtId="164" fontId="10" fillId="7" borderId="0" xfId="0" applyNumberFormat="1" applyFont="1" applyFill="1"/>
    <xf numFmtId="164" fontId="1" fillId="7" borderId="0" xfId="0" applyNumberFormat="1" applyFont="1" applyFill="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BYD</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4952480011300244E-2"/>
          <c:y val="0.12775462994139644"/>
          <c:w val="0.83850759005786568"/>
          <c:h val="0.7093088177135433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1'!$B$3:$V$3</c:f>
              <c:numCache>
                <c:formatCode>#,###,,;\(#,###,,\);\ \-\ \-</c:formatCode>
                <c:ptCount val="21"/>
                <c:pt idx="0">
                  <c:v>2305160000</c:v>
                </c:pt>
                <c:pt idx="1">
                  <c:v>4114367000</c:v>
                </c:pt>
                <c:pt idx="2">
                  <c:v>6451608000</c:v>
                </c:pt>
                <c:pt idx="3">
                  <c:v>6555696000</c:v>
                </c:pt>
                <c:pt idx="4">
                  <c:v>13114232000</c:v>
                </c:pt>
                <c:pt idx="5">
                  <c:v>21211213000</c:v>
                </c:pt>
                <c:pt idx="6">
                  <c:v>27727209000</c:v>
                </c:pt>
                <c:pt idx="7">
                  <c:v>41113912000</c:v>
                </c:pt>
                <c:pt idx="8">
                  <c:v>48448416000</c:v>
                </c:pt>
                <c:pt idx="9">
                  <c:v>48826919000</c:v>
                </c:pt>
                <c:pt idx="10">
                  <c:v>46904292000</c:v>
                </c:pt>
                <c:pt idx="11">
                  <c:v>52863284000</c:v>
                </c:pt>
                <c:pt idx="12">
                  <c:v>58195878000</c:v>
                </c:pt>
                <c:pt idx="13">
                  <c:v>80008968000</c:v>
                </c:pt>
                <c:pt idx="14">
                  <c:v>103469997000</c:v>
                </c:pt>
                <c:pt idx="15">
                  <c:v>105914702000</c:v>
                </c:pt>
                <c:pt idx="16">
                  <c:v>130054707000</c:v>
                </c:pt>
                <c:pt idx="17">
                  <c:v>127738523000</c:v>
                </c:pt>
                <c:pt idx="18">
                  <c:v>156597691000</c:v>
                </c:pt>
                <c:pt idx="19">
                  <c:v>216142395000</c:v>
                </c:pt>
                <c:pt idx="20">
                  <c:v>424060635000</c:v>
                </c:pt>
              </c:numCache>
            </c:numRef>
          </c:val>
          <c:extLst>
            <c:ext xmlns:c16="http://schemas.microsoft.com/office/drawing/2014/chart" uri="{C3380CC4-5D6E-409C-BE32-E72D297353CC}">
              <c16:uniqueId val="{00000000-57CA-2343-A14B-268B4716DAD0}"/>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1'!$B$28:$V$28</c:f>
              <c:numCache>
                <c:formatCode>#,###,,;\(#,###,,\);\ \-\ \-</c:formatCode>
                <c:ptCount val="21"/>
                <c:pt idx="0">
                  <c:v>658300000</c:v>
                </c:pt>
                <c:pt idx="1">
                  <c:v>829997000</c:v>
                </c:pt>
                <c:pt idx="2">
                  <c:v>894096000</c:v>
                </c:pt>
                <c:pt idx="3">
                  <c:v>368639000</c:v>
                </c:pt>
                <c:pt idx="4">
                  <c:v>1010185000</c:v>
                </c:pt>
                <c:pt idx="5">
                  <c:v>1611711000</c:v>
                </c:pt>
                <c:pt idx="6">
                  <c:v>1021249000</c:v>
                </c:pt>
                <c:pt idx="7">
                  <c:v>3793576000</c:v>
                </c:pt>
                <c:pt idx="8">
                  <c:v>2523414000</c:v>
                </c:pt>
                <c:pt idx="9">
                  <c:v>1384625000</c:v>
                </c:pt>
                <c:pt idx="10">
                  <c:v>81377000</c:v>
                </c:pt>
                <c:pt idx="11">
                  <c:v>553059000</c:v>
                </c:pt>
                <c:pt idx="12">
                  <c:v>433525000</c:v>
                </c:pt>
                <c:pt idx="13">
                  <c:v>2823441000</c:v>
                </c:pt>
                <c:pt idx="14">
                  <c:v>5052154000</c:v>
                </c:pt>
                <c:pt idx="15">
                  <c:v>4066478000</c:v>
                </c:pt>
                <c:pt idx="16">
                  <c:v>2780194000</c:v>
                </c:pt>
                <c:pt idx="17">
                  <c:v>1614450000</c:v>
                </c:pt>
                <c:pt idx="18">
                  <c:v>6013963000</c:v>
                </c:pt>
                <c:pt idx="19">
                  <c:v>3045188000</c:v>
                </c:pt>
                <c:pt idx="20">
                  <c:v>16622448000</c:v>
                </c:pt>
              </c:numCache>
            </c:numRef>
          </c:val>
          <c:extLst>
            <c:ext xmlns:c16="http://schemas.microsoft.com/office/drawing/2014/chart" uri="{C3380CC4-5D6E-409C-BE32-E72D297353CC}">
              <c16:uniqueId val="{00000001-57CA-2343-A14B-268B4716DAD0}"/>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1'!$B$107:$V$107</c:f>
              <c:numCache>
                <c:formatCode>#,###,,;\(#,###,,\);\ \-\ \-</c:formatCode>
                <c:ptCount val="21"/>
                <c:pt idx="0">
                  <c:v>0</c:v>
                </c:pt>
                <c:pt idx="1">
                  <c:v>21790000</c:v>
                </c:pt>
                <c:pt idx="2">
                  <c:v>-249169000</c:v>
                </c:pt>
                <c:pt idx="3">
                  <c:v>-1465110000</c:v>
                </c:pt>
                <c:pt idx="4">
                  <c:v>-395912000</c:v>
                </c:pt>
                <c:pt idx="5">
                  <c:v>-511268000</c:v>
                </c:pt>
                <c:pt idx="6">
                  <c:v>-4630416000</c:v>
                </c:pt>
                <c:pt idx="7">
                  <c:v>4674241000</c:v>
                </c:pt>
                <c:pt idx="8">
                  <c:v>-10073439000</c:v>
                </c:pt>
                <c:pt idx="9">
                  <c:v>-3427625000</c:v>
                </c:pt>
                <c:pt idx="10">
                  <c:v>1205175000</c:v>
                </c:pt>
                <c:pt idx="11">
                  <c:v>-3327786000</c:v>
                </c:pt>
                <c:pt idx="12">
                  <c:v>-8540067000</c:v>
                </c:pt>
                <c:pt idx="13">
                  <c:v>-8448067000</c:v>
                </c:pt>
                <c:pt idx="14">
                  <c:v>-14899021000</c:v>
                </c:pt>
                <c:pt idx="15">
                  <c:v>-8408674000</c:v>
                </c:pt>
                <c:pt idx="16">
                  <c:v>-5319481000</c:v>
                </c:pt>
                <c:pt idx="17">
                  <c:v>-5886153000</c:v>
                </c:pt>
                <c:pt idx="18">
                  <c:v>33618574000</c:v>
                </c:pt>
                <c:pt idx="19">
                  <c:v>28123073000</c:v>
                </c:pt>
                <c:pt idx="20">
                  <c:v>43380795000</c:v>
                </c:pt>
              </c:numCache>
            </c:numRef>
          </c:val>
          <c:extLst>
            <c:ext xmlns:c16="http://schemas.microsoft.com/office/drawing/2014/chart" uri="{C3380CC4-5D6E-409C-BE32-E72D297353CC}">
              <c16:uniqueId val="{00000002-57CA-2343-A14B-268B4716DAD0}"/>
            </c:ext>
          </c:extLst>
        </c:ser>
        <c:dLbls>
          <c:showLegendKey val="0"/>
          <c:showVal val="0"/>
          <c:showCatName val="0"/>
          <c:showSerName val="0"/>
          <c:showPercent val="0"/>
          <c:showBubbleSize val="0"/>
        </c:dLbls>
        <c:gapWidth val="100"/>
        <c:overlap val="-24"/>
        <c:axId val="924929120"/>
        <c:axId val="924930848"/>
      </c:barChart>
      <c:catAx>
        <c:axId val="92492912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24930848"/>
        <c:crosses val="autoZero"/>
        <c:auto val="1"/>
        <c:lblAlgn val="ctr"/>
        <c:lblOffset val="100"/>
        <c:noMultiLvlLbl val="0"/>
      </c:catAx>
      <c:valAx>
        <c:axId val="924930848"/>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924929120"/>
        <c:crosses val="autoZero"/>
        <c:crossBetween val="between"/>
      </c:valAx>
      <c:spPr>
        <a:noFill/>
        <a:ln>
          <a:noFill/>
        </a:ln>
        <a:effectLst/>
      </c:spPr>
    </c:plotArea>
    <c:legend>
      <c:legendPos val="b"/>
      <c:layout>
        <c:manualLayout>
          <c:xMode val="edge"/>
          <c:yMode val="edge"/>
          <c:x val="0.33061291553662303"/>
          <c:y val="0.91318418589882511"/>
          <c:w val="0.33877406413946265"/>
          <c:h val="5.312459059347569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24</xdr:col>
      <xdr:colOff>54429</xdr:colOff>
      <xdr:row>108</xdr:row>
      <xdr:rowOff>34472</xdr:rowOff>
    </xdr:from>
    <xdr:to>
      <xdr:col>30</xdr:col>
      <xdr:colOff>18143</xdr:colOff>
      <xdr:row>130</xdr:row>
      <xdr:rowOff>18143</xdr:rowOff>
    </xdr:to>
    <xdr:graphicFrame macro="">
      <xdr:nvGraphicFramePr>
        <xdr:cNvPr id="2" name="Chart 1">
          <a:extLst>
            <a:ext uri="{FF2B5EF4-FFF2-40B4-BE49-F238E27FC236}">
              <a16:creationId xmlns:a16="http://schemas.microsoft.com/office/drawing/2014/main" id="{FD24C703-0B67-0D4F-8AB2-B4629649B9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My Holdings"/>
      <sheetName val="To Be Modeled"/>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3.7450000000000004E-2</v>
          </cell>
        </row>
      </sheetData>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https://www.bing.com/financeapi/forcetrigger?t=ah2ca2&amp;q=XHKG%3a1211&amp;form=skydnc</v>
    <v>Learn more on Bing</v>
  </rv>
  <rv s="1">
    <v>0</v>
    <v>BYD COMPANY LIMITED (XHKG:1211)</v>
    <v>2</v>
    <v>3</v>
    <v>Finance</v>
    <v>4</v>
    <v>en-US</v>
    <v>ah2ca2</v>
    <v>268435456</v>
    <v>1</v>
    <v>Powered by Refinitiv</v>
    <v>333</v>
    <v>161.69999999999999</v>
    <v>0.96409999999999996</v>
    <v>2.0529999999999999</v>
    <v>8.072000000000001E-3</v>
    <v>HKD</v>
    <v>BYD COMPANY LIMITED is a China-based company principally engaged in the manufacture and sales of transportation equipment. The Company is also engaged in the manufacture and sales of electronic parts and components and electronic devices for daily use. The Company's products include rechargeable batteries and photovoltaic products, mobile phone parts and assembly, and automobiles and related products. The Company mainly conducts its businesses in China, the United States and Europe.</v>
    <v>570060</v>
    <v>Hong Kong Stock Exchange</v>
    <v>XHKG</v>
    <v>XHKG</v>
    <v>No. 3009, BYD Road, Pingshan District, SHENZHEN, GUANGDONG, 518118 CN</v>
    <v>258</v>
    <v>Automobiles &amp; Auto Parts</v>
    <v>Stock</v>
    <v>45090.287815057811</v>
    <v>0</v>
    <v>252.4</v>
    <v>718073100000</v>
    <v>BYD COMPANY LIMITED</v>
    <v>BYD COMPANY LIMITED</v>
    <v>257</v>
    <v>32.729999999999997</v>
    <v>254.34700000000001</v>
    <v>256.39999999999998</v>
    <v>2911143000</v>
    <v>1211</v>
    <v>BYD COMPANY LIMITED (XHKG:1211)</v>
    <v>4971592</v>
    <v>11136040</v>
    <v>1995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_([$HK$-zh-HK]* #,##0.00_);_([$HK$-zh-HK]* (#,##0.00);_([$HK$-zh-HK]* "-"??_);_(@_)</rpv>
    </rSty>
    <rSty dxfid="5">
      <rpv i="0">#,##0.00</rpv>
    </rSty>
    <rSty>
      <rpv i="1">1</rpv>
    </rSty>
    <rSty dxfid="4">
      <rpv i="0">#,##0</rpv>
    </rSty>
    <rSty dxfid="3"/>
    <rSty dxfid="1">
      <rpv i="0">_([$¥-zh-CN]* #,##0_);_([$¥-zh-CN]* (#,##0);_([$¥-zh-CN]*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1.hkexnews.hk/search/titlesearch.xhtml" TargetMode="External"/><Relationship Id="rId18" Type="http://schemas.openxmlformats.org/officeDocument/2006/relationships/hyperlink" Target="https://www1.hkexnews.hk/search/titlesearch.xhtml" TargetMode="External"/><Relationship Id="rId26" Type="http://schemas.openxmlformats.org/officeDocument/2006/relationships/hyperlink" Target="https://www1.hkexnews.hk/search/titlesearch.xhtml" TargetMode="External"/><Relationship Id="rId39" Type="http://schemas.openxmlformats.org/officeDocument/2006/relationships/hyperlink" Target="https://www1.hkexnews.hk/search/titlesearch.xhtml" TargetMode="External"/><Relationship Id="rId21" Type="http://schemas.openxmlformats.org/officeDocument/2006/relationships/hyperlink" Target="https://www1.hkexnews.hk/search/titlesearch.xhtml" TargetMode="External"/><Relationship Id="rId34" Type="http://schemas.openxmlformats.org/officeDocument/2006/relationships/hyperlink" Target="https://www1.hkexnews.hk/search/titlesearch.xhtml" TargetMode="External"/><Relationship Id="rId42" Type="http://schemas.openxmlformats.org/officeDocument/2006/relationships/hyperlink" Target="https://www1.hkexnews.hk/listedco/listconews/sehk/2023/0418/2023041801101.pdf" TargetMode="External"/><Relationship Id="rId7" Type="http://schemas.openxmlformats.org/officeDocument/2006/relationships/hyperlink" Target="https://www1.hkexnews.hk/search/titlesearch.xhtml" TargetMode="External"/><Relationship Id="rId2" Type="http://schemas.openxmlformats.org/officeDocument/2006/relationships/hyperlink" Target="https://www1.hkexnews.hk/search/titlesearch.xhtml" TargetMode="External"/><Relationship Id="rId16" Type="http://schemas.openxmlformats.org/officeDocument/2006/relationships/hyperlink" Target="https://www1.hkexnews.hk/search/titlesearch.xhtml" TargetMode="External"/><Relationship Id="rId29" Type="http://schemas.openxmlformats.org/officeDocument/2006/relationships/hyperlink" Target="https://www1.hkexnews.hk/search/titlesearch.xhtml" TargetMode="External"/><Relationship Id="rId1" Type="http://schemas.openxmlformats.org/officeDocument/2006/relationships/hyperlink" Target="https://roic.ai/company/1211.HK" TargetMode="External"/><Relationship Id="rId6" Type="http://schemas.openxmlformats.org/officeDocument/2006/relationships/hyperlink" Target="https://www1.hkexnews.hk/search/titlesearch.xhtml" TargetMode="External"/><Relationship Id="rId11" Type="http://schemas.openxmlformats.org/officeDocument/2006/relationships/hyperlink" Target="https://www1.hkexnews.hk/search/titlesearch.xhtml" TargetMode="External"/><Relationship Id="rId24" Type="http://schemas.openxmlformats.org/officeDocument/2006/relationships/hyperlink" Target="https://www1.hkexnews.hk/search/titlesearch.xhtml" TargetMode="External"/><Relationship Id="rId32" Type="http://schemas.openxmlformats.org/officeDocument/2006/relationships/hyperlink" Target="https://www1.hkexnews.hk/search/titlesearch.xhtml" TargetMode="External"/><Relationship Id="rId37" Type="http://schemas.openxmlformats.org/officeDocument/2006/relationships/hyperlink" Target="https://www1.hkexnews.hk/search/titlesearch.xhtml" TargetMode="External"/><Relationship Id="rId40" Type="http://schemas.openxmlformats.org/officeDocument/2006/relationships/hyperlink" Target="https://www1.hkexnews.hk/search/titlesearch.xhtml" TargetMode="External"/><Relationship Id="rId45" Type="http://schemas.openxmlformats.org/officeDocument/2006/relationships/hyperlink" Target="https://finbox.com/NASDAQGS:ETSY/explorer/fcf_unlev_proj/" TargetMode="External"/><Relationship Id="rId5" Type="http://schemas.openxmlformats.org/officeDocument/2006/relationships/hyperlink" Target="https://www1.hkexnews.hk/search/titlesearch.xhtml" TargetMode="External"/><Relationship Id="rId15" Type="http://schemas.openxmlformats.org/officeDocument/2006/relationships/hyperlink" Target="https://www1.hkexnews.hk/search/titlesearch.xhtml" TargetMode="External"/><Relationship Id="rId23" Type="http://schemas.openxmlformats.org/officeDocument/2006/relationships/hyperlink" Target="https://www1.hkexnews.hk/search/titlesearch.xhtml" TargetMode="External"/><Relationship Id="rId28" Type="http://schemas.openxmlformats.org/officeDocument/2006/relationships/hyperlink" Target="https://www1.hkexnews.hk/search/titlesearch.xhtml" TargetMode="External"/><Relationship Id="rId36" Type="http://schemas.openxmlformats.org/officeDocument/2006/relationships/hyperlink" Target="https://www1.hkexnews.hk/search/titlesearch.xhtml" TargetMode="External"/><Relationship Id="rId10" Type="http://schemas.openxmlformats.org/officeDocument/2006/relationships/hyperlink" Target="https://www1.hkexnews.hk/search/titlesearch.xhtml" TargetMode="External"/><Relationship Id="rId19" Type="http://schemas.openxmlformats.org/officeDocument/2006/relationships/hyperlink" Target="https://www1.hkexnews.hk/search/titlesearch.xhtml" TargetMode="External"/><Relationship Id="rId31" Type="http://schemas.openxmlformats.org/officeDocument/2006/relationships/hyperlink" Target="https://www1.hkexnews.hk/search/titlesearch.xhtml" TargetMode="External"/><Relationship Id="rId44" Type="http://schemas.openxmlformats.org/officeDocument/2006/relationships/hyperlink" Target="https://finbox.com/SEHK:1211/explorer/revenue_proj" TargetMode="External"/><Relationship Id="rId4" Type="http://schemas.openxmlformats.org/officeDocument/2006/relationships/hyperlink" Target="https://www1.hkexnews.hk/search/titlesearch.xhtml" TargetMode="External"/><Relationship Id="rId9" Type="http://schemas.openxmlformats.org/officeDocument/2006/relationships/hyperlink" Target="https://www1.hkexnews.hk/search/titlesearch.xhtml" TargetMode="External"/><Relationship Id="rId14" Type="http://schemas.openxmlformats.org/officeDocument/2006/relationships/hyperlink" Target="https://www1.hkexnews.hk/search/titlesearch.xhtml" TargetMode="External"/><Relationship Id="rId22" Type="http://schemas.openxmlformats.org/officeDocument/2006/relationships/hyperlink" Target="https://www1.hkexnews.hk/search/titlesearch.xhtml" TargetMode="External"/><Relationship Id="rId27" Type="http://schemas.openxmlformats.org/officeDocument/2006/relationships/hyperlink" Target="https://www1.hkexnews.hk/search/titlesearch.xhtml" TargetMode="External"/><Relationship Id="rId30" Type="http://schemas.openxmlformats.org/officeDocument/2006/relationships/hyperlink" Target="https://www1.hkexnews.hk/search/titlesearch.xhtml" TargetMode="External"/><Relationship Id="rId35" Type="http://schemas.openxmlformats.org/officeDocument/2006/relationships/hyperlink" Target="https://www1.hkexnews.hk/search/titlesearch.xhtml" TargetMode="External"/><Relationship Id="rId43" Type="http://schemas.openxmlformats.org/officeDocument/2006/relationships/hyperlink" Target="https://www1.hkexnews.hk/search/titlesearch.xhtml" TargetMode="External"/><Relationship Id="rId8" Type="http://schemas.openxmlformats.org/officeDocument/2006/relationships/hyperlink" Target="https://www1.hkexnews.hk/search/titlesearch.xhtml" TargetMode="External"/><Relationship Id="rId3" Type="http://schemas.openxmlformats.org/officeDocument/2006/relationships/hyperlink" Target="https://www1.hkexnews.hk/search/titlesearch.xhtml" TargetMode="External"/><Relationship Id="rId12" Type="http://schemas.openxmlformats.org/officeDocument/2006/relationships/hyperlink" Target="https://www1.hkexnews.hk/search/titlesearch.xhtml" TargetMode="External"/><Relationship Id="rId17" Type="http://schemas.openxmlformats.org/officeDocument/2006/relationships/hyperlink" Target="https://www1.hkexnews.hk/search/titlesearch.xhtml" TargetMode="External"/><Relationship Id="rId25" Type="http://schemas.openxmlformats.org/officeDocument/2006/relationships/hyperlink" Target="https://www1.hkexnews.hk/search/titlesearch.xhtml" TargetMode="External"/><Relationship Id="rId33" Type="http://schemas.openxmlformats.org/officeDocument/2006/relationships/hyperlink" Target="https://www1.hkexnews.hk/search/titlesearch.xhtml" TargetMode="External"/><Relationship Id="rId38" Type="http://schemas.openxmlformats.org/officeDocument/2006/relationships/hyperlink" Target="https://www1.hkexnews.hk/search/titlesearch.xhtml" TargetMode="External"/><Relationship Id="rId46" Type="http://schemas.openxmlformats.org/officeDocument/2006/relationships/drawing" Target="../drawings/drawing1.xml"/><Relationship Id="rId20" Type="http://schemas.openxmlformats.org/officeDocument/2006/relationships/hyperlink" Target="https://www1.hkexnews.hk/search/titlesearch.xhtml" TargetMode="External"/><Relationship Id="rId41" Type="http://schemas.openxmlformats.org/officeDocument/2006/relationships/hyperlink" Target="https://www1.hkexnews.hk/search/titlesearch.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18"/>
  <sheetViews>
    <sheetView tabSelected="1" zoomScale="70" zoomScaleNormal="70" workbookViewId="0">
      <pane xSplit="1" ySplit="1" topLeftCell="R85" activePane="bottomRight" state="frozen"/>
      <selection pane="topRight"/>
      <selection pane="bottomLeft"/>
      <selection pane="bottomRight" activeCell="X99" sqref="X99"/>
    </sheetView>
  </sheetViews>
  <sheetFormatPr baseColWidth="10" defaultRowHeight="16" x14ac:dyDescent="0.2"/>
  <cols>
    <col min="1" max="1" width="50" customWidth="1"/>
    <col min="2" max="22" width="15" customWidth="1"/>
    <col min="23" max="31" width="21" customWidth="1"/>
  </cols>
  <sheetData>
    <row r="1" spans="1:31" ht="22" thickBot="1" x14ac:dyDescent="0.3">
      <c r="A1" s="3" t="e" vm="1">
        <v>#VALUE!</v>
      </c>
      <c r="B1" s="8">
        <v>2002</v>
      </c>
      <c r="C1" s="8">
        <v>2003</v>
      </c>
      <c r="D1" s="8">
        <v>2004</v>
      </c>
      <c r="E1" s="8">
        <v>2005</v>
      </c>
      <c r="F1" s="8">
        <v>2006</v>
      </c>
      <c r="G1" s="8">
        <v>2007</v>
      </c>
      <c r="H1" s="8">
        <v>2008</v>
      </c>
      <c r="I1" s="8">
        <v>2009</v>
      </c>
      <c r="J1" s="8">
        <v>2010</v>
      </c>
      <c r="K1" s="8">
        <v>2011</v>
      </c>
      <c r="L1" s="8">
        <v>2012</v>
      </c>
      <c r="M1" s="8">
        <v>2013</v>
      </c>
      <c r="N1" s="8">
        <v>2014</v>
      </c>
      <c r="O1" s="8">
        <v>2015</v>
      </c>
      <c r="P1" s="8">
        <v>2016</v>
      </c>
      <c r="Q1" s="8">
        <v>2017</v>
      </c>
      <c r="R1" s="8">
        <v>2018</v>
      </c>
      <c r="S1" s="8">
        <v>2019</v>
      </c>
      <c r="T1" s="8">
        <v>2020</v>
      </c>
      <c r="U1" s="8">
        <v>2021</v>
      </c>
      <c r="V1" s="8">
        <v>2022</v>
      </c>
      <c r="W1" s="27">
        <v>2023</v>
      </c>
      <c r="X1" s="27">
        <v>2024</v>
      </c>
      <c r="Y1" s="27">
        <v>2025</v>
      </c>
      <c r="Z1" s="27">
        <v>2026</v>
      </c>
      <c r="AA1" s="27">
        <v>2027</v>
      </c>
    </row>
    <row r="2" spans="1:31"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c r="AA2" s="9"/>
      <c r="AB2" s="9"/>
      <c r="AC2" s="9"/>
      <c r="AD2" s="9"/>
      <c r="AE2" s="9"/>
    </row>
    <row r="3" spans="1:31" ht="40" x14ac:dyDescent="0.25">
      <c r="A3" s="5" t="s">
        <v>1</v>
      </c>
      <c r="B3" s="1">
        <v>2305160000</v>
      </c>
      <c r="C3" s="1">
        <v>4114367000</v>
      </c>
      <c r="D3" s="1">
        <v>6451608000</v>
      </c>
      <c r="E3" s="1">
        <v>6555696000</v>
      </c>
      <c r="F3" s="1">
        <v>13114232000</v>
      </c>
      <c r="G3" s="1">
        <v>21211213000</v>
      </c>
      <c r="H3" s="1">
        <v>27727209000</v>
      </c>
      <c r="I3" s="1">
        <v>41113912000</v>
      </c>
      <c r="J3" s="1">
        <v>48448416000</v>
      </c>
      <c r="K3" s="1">
        <v>48826919000</v>
      </c>
      <c r="L3" s="1">
        <v>46904292000</v>
      </c>
      <c r="M3" s="1">
        <v>52863284000</v>
      </c>
      <c r="N3" s="1">
        <v>58195878000</v>
      </c>
      <c r="O3" s="1">
        <v>80008968000</v>
      </c>
      <c r="P3" s="1">
        <v>103469997000</v>
      </c>
      <c r="Q3" s="1">
        <v>105914702000</v>
      </c>
      <c r="R3" s="1">
        <v>130054707000</v>
      </c>
      <c r="S3" s="1">
        <v>127738523000</v>
      </c>
      <c r="T3" s="1">
        <v>156597691000</v>
      </c>
      <c r="U3" s="1">
        <v>216142395000</v>
      </c>
      <c r="V3" s="1">
        <v>424060635000</v>
      </c>
      <c r="W3" s="28">
        <v>676400000000</v>
      </c>
      <c r="X3" s="28">
        <v>826100000000</v>
      </c>
      <c r="Y3" s="28">
        <v>977700000000</v>
      </c>
      <c r="Z3" s="28">
        <v>1015700000000</v>
      </c>
      <c r="AA3" s="28">
        <v>1177400000000</v>
      </c>
      <c r="AB3" s="18" t="s">
        <v>107</v>
      </c>
      <c r="AC3" s="19" t="s">
        <v>108</v>
      </c>
      <c r="AD3" s="19" t="s">
        <v>109</v>
      </c>
      <c r="AE3" s="19" t="s">
        <v>110</v>
      </c>
    </row>
    <row r="4" spans="1:31" ht="19" x14ac:dyDescent="0.25">
      <c r="A4" s="14" t="s">
        <v>93</v>
      </c>
      <c r="B4" s="1"/>
      <c r="C4" s="15">
        <f>(C3/B3)-1</f>
        <v>0.78485094310156356</v>
      </c>
      <c r="D4" s="15">
        <f>(D3/C3)-1</f>
        <v>0.56806818643062229</v>
      </c>
      <c r="E4" s="15">
        <f>(E3/D3)-1</f>
        <v>1.6133652261575815E-2</v>
      </c>
      <c r="F4" s="15">
        <f t="shared" ref="F4:AA4" si="0">(F3/E3)-1</f>
        <v>1.0004332110579868</v>
      </c>
      <c r="G4" s="15">
        <f t="shared" si="0"/>
        <v>0.61741938071554636</v>
      </c>
      <c r="H4" s="16">
        <f t="shared" si="0"/>
        <v>0.30719582137994661</v>
      </c>
      <c r="I4" s="16">
        <f t="shared" si="0"/>
        <v>0.4828002342392268</v>
      </c>
      <c r="J4" s="16">
        <f t="shared" si="0"/>
        <v>0.17839470007135305</v>
      </c>
      <c r="K4" s="16">
        <f t="shared" si="0"/>
        <v>7.8124948398725635E-3</v>
      </c>
      <c r="L4" s="16">
        <f t="shared" si="0"/>
        <v>-3.9376373512324259E-2</v>
      </c>
      <c r="M4" s="16">
        <f t="shared" si="0"/>
        <v>0.12704577227175706</v>
      </c>
      <c r="N4" s="16">
        <f t="shared" si="0"/>
        <v>0.10087519345184837</v>
      </c>
      <c r="O4" s="16">
        <f t="shared" si="0"/>
        <v>0.37482190748973654</v>
      </c>
      <c r="P4" s="16">
        <f t="shared" si="0"/>
        <v>0.29322999141796213</v>
      </c>
      <c r="Q4" s="16">
        <f t="shared" si="0"/>
        <v>2.3627187309186892E-2</v>
      </c>
      <c r="R4" s="16">
        <f t="shared" si="0"/>
        <v>0.22791930245906755</v>
      </c>
      <c r="S4" s="16">
        <f t="shared" si="0"/>
        <v>-1.7809305433289735E-2</v>
      </c>
      <c r="T4" s="16">
        <f t="shared" si="0"/>
        <v>0.22592376459527408</v>
      </c>
      <c r="U4" s="16">
        <f t="shared" si="0"/>
        <v>0.38023998706341078</v>
      </c>
      <c r="V4" s="16">
        <f t="shared" si="0"/>
        <v>0.96195029207481486</v>
      </c>
      <c r="W4" s="16">
        <f t="shared" si="0"/>
        <v>0.59505491472935224</v>
      </c>
      <c r="X4" s="16">
        <f t="shared" si="0"/>
        <v>0.22131874630396209</v>
      </c>
      <c r="Y4" s="16">
        <f t="shared" si="0"/>
        <v>0.18351289190170683</v>
      </c>
      <c r="Z4" s="16">
        <f t="shared" si="0"/>
        <v>3.886672803518465E-2</v>
      </c>
      <c r="AA4" s="16">
        <f t="shared" si="0"/>
        <v>0.15920055134390076</v>
      </c>
      <c r="AB4" s="17">
        <f>(V4+U4+T4)/3</f>
        <v>0.52270468124449987</v>
      </c>
      <c r="AC4" s="17">
        <f>(V20+U20+T20)/3</f>
        <v>0.56955921985736468</v>
      </c>
      <c r="AD4" s="17">
        <f>(V29+U29+T29)/3</f>
        <v>2.2300108907869287</v>
      </c>
      <c r="AE4" s="17">
        <f>(V106+U106+T106)/3</f>
        <v>-2.1108000580074102</v>
      </c>
    </row>
    <row r="5" spans="1:31" ht="19" x14ac:dyDescent="0.25">
      <c r="A5" s="5" t="s">
        <v>2</v>
      </c>
      <c r="B5" s="1">
        <v>1334450000</v>
      </c>
      <c r="C5" s="1">
        <v>2743324000</v>
      </c>
      <c r="D5" s="1">
        <v>4720863000</v>
      </c>
      <c r="E5" s="1">
        <v>5043785000</v>
      </c>
      <c r="F5" s="1">
        <v>10200734000</v>
      </c>
      <c r="G5" s="1">
        <v>16963526000</v>
      </c>
      <c r="H5" s="1">
        <v>22032299000</v>
      </c>
      <c r="I5" s="1">
        <v>31479762000</v>
      </c>
      <c r="J5" s="1">
        <v>39173976000</v>
      </c>
      <c r="K5" s="1">
        <v>40438789000</v>
      </c>
      <c r="L5" s="1">
        <v>41426814000</v>
      </c>
      <c r="M5" s="1">
        <v>44745555000</v>
      </c>
      <c r="N5" s="1">
        <v>49143886000</v>
      </c>
      <c r="O5" s="1">
        <v>66513559000</v>
      </c>
      <c r="P5" s="1">
        <v>82400900000</v>
      </c>
      <c r="Q5" s="1">
        <v>85775482000</v>
      </c>
      <c r="R5" s="1">
        <v>108725343000</v>
      </c>
      <c r="S5" s="1">
        <v>106924288000</v>
      </c>
      <c r="T5" s="1">
        <v>126251380000</v>
      </c>
      <c r="U5" s="1">
        <v>187997689000</v>
      </c>
      <c r="V5" s="1">
        <v>351815680000</v>
      </c>
    </row>
    <row r="6" spans="1:31" ht="20" x14ac:dyDescent="0.25">
      <c r="A6" s="6" t="s">
        <v>3</v>
      </c>
      <c r="B6" s="10">
        <v>970710000</v>
      </c>
      <c r="C6" s="10">
        <v>1371043000</v>
      </c>
      <c r="D6" s="10">
        <v>1730745000</v>
      </c>
      <c r="E6" s="10">
        <v>1511911000</v>
      </c>
      <c r="F6" s="10">
        <v>2913498000</v>
      </c>
      <c r="G6" s="10">
        <v>4247687000</v>
      </c>
      <c r="H6" s="10">
        <v>5694910000</v>
      </c>
      <c r="I6" s="10">
        <v>9634150000</v>
      </c>
      <c r="J6" s="10">
        <v>9274440000</v>
      </c>
      <c r="K6" s="10">
        <v>8388130000</v>
      </c>
      <c r="L6" s="10">
        <v>5477478000</v>
      </c>
      <c r="M6" s="10">
        <v>8117729000</v>
      </c>
      <c r="N6" s="10">
        <v>9051992000</v>
      </c>
      <c r="O6" s="10">
        <v>13495409000</v>
      </c>
      <c r="P6" s="10">
        <v>21069097000</v>
      </c>
      <c r="Q6" s="10">
        <v>20139220000</v>
      </c>
      <c r="R6" s="10">
        <v>21329364000</v>
      </c>
      <c r="S6" s="10">
        <v>20814235000</v>
      </c>
      <c r="T6" s="10">
        <v>30346311000</v>
      </c>
      <c r="U6" s="10">
        <v>28144706000</v>
      </c>
      <c r="V6" s="10">
        <v>72244955000</v>
      </c>
      <c r="AB6" s="18" t="s">
        <v>111</v>
      </c>
      <c r="AC6" s="19" t="s">
        <v>112</v>
      </c>
      <c r="AD6" s="19" t="s">
        <v>113</v>
      </c>
      <c r="AE6" s="19" t="s">
        <v>114</v>
      </c>
    </row>
    <row r="7" spans="1:31" ht="19" x14ac:dyDescent="0.25">
      <c r="A7" s="5" t="s">
        <v>4</v>
      </c>
      <c r="B7" s="2">
        <v>0.42109999999999997</v>
      </c>
      <c r="C7" s="2">
        <v>0.3332</v>
      </c>
      <c r="D7" s="2">
        <v>0.26829999999999998</v>
      </c>
      <c r="E7" s="2">
        <v>0.2306</v>
      </c>
      <c r="F7" s="2">
        <v>0.22220000000000001</v>
      </c>
      <c r="G7" s="2">
        <v>0.20030000000000001</v>
      </c>
      <c r="H7" s="2">
        <v>0.2054</v>
      </c>
      <c r="I7" s="2">
        <v>0.23430000000000001</v>
      </c>
      <c r="J7" s="2">
        <v>0.19139999999999999</v>
      </c>
      <c r="K7" s="2">
        <v>0.17180000000000001</v>
      </c>
      <c r="L7" s="2">
        <v>0.1168</v>
      </c>
      <c r="M7" s="2">
        <v>0.15359999999999999</v>
      </c>
      <c r="N7" s="2">
        <v>0.1555</v>
      </c>
      <c r="O7" s="2">
        <v>0.16869999999999999</v>
      </c>
      <c r="P7" s="2">
        <v>0.2036</v>
      </c>
      <c r="Q7" s="2">
        <v>0.19009999999999999</v>
      </c>
      <c r="R7" s="2">
        <v>0.16400000000000001</v>
      </c>
      <c r="S7" s="2">
        <v>0.16289999999999999</v>
      </c>
      <c r="T7" s="2">
        <v>0.1938</v>
      </c>
      <c r="U7" s="2">
        <v>0.13020000000000001</v>
      </c>
      <c r="V7" s="2">
        <v>0.1704</v>
      </c>
      <c r="AB7" s="17">
        <f>V7</f>
        <v>0.1704</v>
      </c>
      <c r="AC7" s="20">
        <f>V21</f>
        <v>0.1056</v>
      </c>
      <c r="AD7" s="20">
        <f>V30</f>
        <v>3.9199999999999999E-2</v>
      </c>
      <c r="AE7" s="20">
        <f>V107/V3</f>
        <v>0.10229856633592033</v>
      </c>
    </row>
    <row r="8" spans="1:31" ht="19" x14ac:dyDescent="0.25">
      <c r="A8" s="5" t="s">
        <v>5</v>
      </c>
      <c r="B8" s="1" t="s">
        <v>91</v>
      </c>
      <c r="C8" s="1" t="s">
        <v>91</v>
      </c>
      <c r="D8" s="1" t="s">
        <v>91</v>
      </c>
      <c r="E8" s="1" t="s">
        <v>91</v>
      </c>
      <c r="F8" s="1" t="s">
        <v>91</v>
      </c>
      <c r="G8" s="1" t="s">
        <v>91</v>
      </c>
      <c r="H8" s="1">
        <v>1163091000</v>
      </c>
      <c r="I8" s="1">
        <v>1283316000</v>
      </c>
      <c r="J8" s="1">
        <v>1403459000</v>
      </c>
      <c r="K8" s="1">
        <v>1373861000</v>
      </c>
      <c r="L8" s="1">
        <v>1150419000</v>
      </c>
      <c r="M8" s="1">
        <v>1278910000</v>
      </c>
      <c r="N8" s="1">
        <v>1864695000</v>
      </c>
      <c r="O8" s="1">
        <v>1998499000</v>
      </c>
      <c r="P8" s="1">
        <v>3171694000</v>
      </c>
      <c r="Q8" s="1">
        <v>3739491000</v>
      </c>
      <c r="R8" s="1">
        <v>4989360000</v>
      </c>
      <c r="S8" s="1">
        <v>5629372000</v>
      </c>
      <c r="T8" s="1">
        <v>7464861000</v>
      </c>
      <c r="U8" s="1">
        <v>7990974000</v>
      </c>
      <c r="V8" s="1">
        <v>18654453000</v>
      </c>
    </row>
    <row r="9" spans="1:31" ht="19" customHeight="1" x14ac:dyDescent="0.25">
      <c r="A9" s="14" t="s">
        <v>94</v>
      </c>
      <c r="B9" s="15" t="e">
        <f>B8/B3</f>
        <v>#VALUE!</v>
      </c>
      <c r="C9" s="15" t="e">
        <f t="shared" ref="C9:V9" si="1">C8/C3</f>
        <v>#VALUE!</v>
      </c>
      <c r="D9" s="15" t="e">
        <f t="shared" si="1"/>
        <v>#VALUE!</v>
      </c>
      <c r="E9" s="15" t="e">
        <f t="shared" si="1"/>
        <v>#VALUE!</v>
      </c>
      <c r="F9" s="15" t="e">
        <f t="shared" si="1"/>
        <v>#VALUE!</v>
      </c>
      <c r="G9" s="15" t="e">
        <f t="shared" si="1"/>
        <v>#VALUE!</v>
      </c>
      <c r="H9" s="15">
        <f t="shared" si="1"/>
        <v>4.1947640673102006E-2</v>
      </c>
      <c r="I9" s="15">
        <f t="shared" si="1"/>
        <v>3.1213668015828804E-2</v>
      </c>
      <c r="J9" s="15">
        <f t="shared" si="1"/>
        <v>2.8968109091533561E-2</v>
      </c>
      <c r="K9" s="15">
        <f t="shared" si="1"/>
        <v>2.8137368241481713E-2</v>
      </c>
      <c r="L9" s="15">
        <f t="shared" si="1"/>
        <v>2.4526945210046024E-2</v>
      </c>
      <c r="M9" s="15">
        <f t="shared" si="1"/>
        <v>2.419278378543414E-2</v>
      </c>
      <c r="N9" s="15">
        <f t="shared" si="1"/>
        <v>3.2041702335000428E-2</v>
      </c>
      <c r="O9" s="15">
        <f t="shared" si="1"/>
        <v>2.4978437417165537E-2</v>
      </c>
      <c r="P9" s="15">
        <f t="shared" si="1"/>
        <v>3.0653272368414197E-2</v>
      </c>
      <c r="Q9" s="15">
        <f t="shared" si="1"/>
        <v>3.5306628158194693E-2</v>
      </c>
      <c r="R9" s="15">
        <f t="shared" si="1"/>
        <v>3.8363548041363854E-2</v>
      </c>
      <c r="S9" s="15">
        <f t="shared" si="1"/>
        <v>4.4069493429167016E-2</v>
      </c>
      <c r="T9" s="15">
        <f t="shared" si="1"/>
        <v>4.7669036192877198E-2</v>
      </c>
      <c r="U9" s="15">
        <f t="shared" si="1"/>
        <v>3.6970877462517246E-2</v>
      </c>
      <c r="V9" s="15">
        <f t="shared" si="1"/>
        <v>4.3990060525188807E-2</v>
      </c>
      <c r="AB9" s="18" t="s">
        <v>95</v>
      </c>
      <c r="AC9" s="19" t="s">
        <v>96</v>
      </c>
      <c r="AD9" s="19" t="s">
        <v>97</v>
      </c>
      <c r="AE9" s="19" t="s">
        <v>98</v>
      </c>
    </row>
    <row r="10" spans="1:31" ht="19" x14ac:dyDescent="0.25">
      <c r="A10" s="5" t="s">
        <v>6</v>
      </c>
      <c r="B10" s="1">
        <v>147060000</v>
      </c>
      <c r="C10" s="1">
        <v>349367000</v>
      </c>
      <c r="D10" s="1">
        <v>544440000</v>
      </c>
      <c r="E10" s="1">
        <v>717886000</v>
      </c>
      <c r="F10" s="1">
        <v>957347000</v>
      </c>
      <c r="G10" s="1">
        <v>1656995000</v>
      </c>
      <c r="H10" s="1">
        <v>266441000</v>
      </c>
      <c r="I10" s="1">
        <v>219770000</v>
      </c>
      <c r="J10" s="1">
        <v>298747000</v>
      </c>
      <c r="K10" s="1">
        <v>302156000</v>
      </c>
      <c r="L10" s="1">
        <v>293768000</v>
      </c>
      <c r="M10" s="1">
        <v>245196000</v>
      </c>
      <c r="N10" s="1">
        <v>286741000</v>
      </c>
      <c r="O10" s="1">
        <v>312432000</v>
      </c>
      <c r="P10" s="1">
        <v>338945000</v>
      </c>
      <c r="Q10" s="1">
        <v>342420000</v>
      </c>
      <c r="R10" s="1">
        <v>431835000</v>
      </c>
      <c r="S10" s="1">
        <v>461913000</v>
      </c>
      <c r="T10" s="1">
        <v>416592000</v>
      </c>
      <c r="U10" s="1">
        <v>5705002651</v>
      </c>
      <c r="V10" s="1">
        <v>695434000</v>
      </c>
      <c r="AB10" s="17">
        <f>V9</f>
        <v>4.3990060525188807E-2</v>
      </c>
      <c r="AC10" s="20">
        <f>V13</f>
        <v>3.7155323318326869E-2</v>
      </c>
      <c r="AD10" s="20">
        <f>V80</f>
        <v>0</v>
      </c>
      <c r="AE10" s="20">
        <f>V89</f>
        <v>0.22981822399053853</v>
      </c>
    </row>
    <row r="11" spans="1:31" ht="19" x14ac:dyDescent="0.25">
      <c r="A11" s="5" t="s">
        <v>7</v>
      </c>
      <c r="B11" s="1">
        <v>53840000</v>
      </c>
      <c r="C11" s="1">
        <v>102392000</v>
      </c>
      <c r="D11" s="1">
        <v>160341000</v>
      </c>
      <c r="E11" s="1">
        <v>170089000</v>
      </c>
      <c r="F11" s="1">
        <v>480178000</v>
      </c>
      <c r="G11" s="1">
        <v>648187000</v>
      </c>
      <c r="H11" s="1">
        <v>934231000</v>
      </c>
      <c r="I11" s="1">
        <v>1487735000</v>
      </c>
      <c r="J11" s="1">
        <v>2175881000</v>
      </c>
      <c r="K11" s="1">
        <v>1799757000</v>
      </c>
      <c r="L11" s="1">
        <v>1511797000</v>
      </c>
      <c r="M11" s="1">
        <v>2011845000</v>
      </c>
      <c r="N11" s="1">
        <v>2228758000</v>
      </c>
      <c r="O11" s="1">
        <v>2867992000</v>
      </c>
      <c r="P11" s="1">
        <v>4196339000</v>
      </c>
      <c r="Q11" s="1">
        <v>4925288000</v>
      </c>
      <c r="R11" s="1">
        <v>4729481000</v>
      </c>
      <c r="S11" s="1">
        <v>4345897000</v>
      </c>
      <c r="T11" s="1">
        <v>5055613000</v>
      </c>
      <c r="U11" s="1">
        <v>6081678000</v>
      </c>
      <c r="V11" s="1">
        <v>15060676000</v>
      </c>
    </row>
    <row r="12" spans="1:31" ht="20" x14ac:dyDescent="0.25">
      <c r="A12" s="5" t="s">
        <v>8</v>
      </c>
      <c r="B12" s="1">
        <v>200900000</v>
      </c>
      <c r="C12" s="1">
        <v>451759000</v>
      </c>
      <c r="D12" s="1">
        <v>704781000</v>
      </c>
      <c r="E12" s="1">
        <v>887975000</v>
      </c>
      <c r="F12" s="1">
        <v>1437525000</v>
      </c>
      <c r="G12" s="1">
        <v>2305182000</v>
      </c>
      <c r="H12" s="1">
        <v>1200672000</v>
      </c>
      <c r="I12" s="1">
        <v>1707505000</v>
      </c>
      <c r="J12" s="1">
        <v>2474628000</v>
      </c>
      <c r="K12" s="1">
        <v>2101913000</v>
      </c>
      <c r="L12" s="1">
        <v>1805565000</v>
      </c>
      <c r="M12" s="1">
        <v>2257041000</v>
      </c>
      <c r="N12" s="1">
        <v>2515499000</v>
      </c>
      <c r="O12" s="1">
        <v>3180424000</v>
      </c>
      <c r="P12" s="1">
        <v>4535284000</v>
      </c>
      <c r="Q12" s="1">
        <v>5267708000</v>
      </c>
      <c r="R12" s="1">
        <v>5161316000</v>
      </c>
      <c r="S12" s="1">
        <v>4807810000</v>
      </c>
      <c r="T12" s="1">
        <v>5472205000</v>
      </c>
      <c r="U12" s="1">
        <v>11786680651</v>
      </c>
      <c r="V12" s="1">
        <v>15756110000</v>
      </c>
      <c r="AB12" s="18" t="s">
        <v>115</v>
      </c>
      <c r="AC12" s="19" t="s">
        <v>116</v>
      </c>
      <c r="AD12" s="19" t="s">
        <v>117</v>
      </c>
      <c r="AE12" s="19" t="s">
        <v>118</v>
      </c>
    </row>
    <row r="13" spans="1:31" ht="19" x14ac:dyDescent="0.25">
      <c r="A13" s="14" t="s">
        <v>99</v>
      </c>
      <c r="B13" s="15">
        <f>B12/B3</f>
        <v>8.7152301792500303E-2</v>
      </c>
      <c r="C13" s="15">
        <f t="shared" ref="C13:V13" si="2">C12/C3</f>
        <v>0.10980036540250299</v>
      </c>
      <c r="D13" s="15">
        <f t="shared" si="2"/>
        <v>0.10924113802326489</v>
      </c>
      <c r="E13" s="15">
        <f t="shared" si="2"/>
        <v>0.13545091169572232</v>
      </c>
      <c r="F13" s="15">
        <f t="shared" si="2"/>
        <v>0.1096156450488294</v>
      </c>
      <c r="G13" s="15">
        <f t="shared" si="2"/>
        <v>0.10867751881988079</v>
      </c>
      <c r="H13" s="15">
        <f t="shared" si="2"/>
        <v>4.3303024116130837E-2</v>
      </c>
      <c r="I13" s="15">
        <f t="shared" si="2"/>
        <v>4.1531075904428651E-2</v>
      </c>
      <c r="J13" s="15">
        <f t="shared" si="2"/>
        <v>5.1077583217581352E-2</v>
      </c>
      <c r="K13" s="15">
        <f t="shared" si="2"/>
        <v>4.3048241483350611E-2</v>
      </c>
      <c r="L13" s="15">
        <f t="shared" si="2"/>
        <v>3.8494664837921445E-2</v>
      </c>
      <c r="M13" s="15">
        <f t="shared" si="2"/>
        <v>4.2695815114323958E-2</v>
      </c>
      <c r="N13" s="15">
        <f t="shared" si="2"/>
        <v>4.3224693680195013E-2</v>
      </c>
      <c r="O13" s="15">
        <f t="shared" si="2"/>
        <v>3.9750843930395401E-2</v>
      </c>
      <c r="P13" s="15">
        <f t="shared" si="2"/>
        <v>4.3831875243989814E-2</v>
      </c>
      <c r="Q13" s="15">
        <f t="shared" si="2"/>
        <v>4.9735380457379748E-2</v>
      </c>
      <c r="R13" s="15">
        <f t="shared" si="2"/>
        <v>3.9685730098180917E-2</v>
      </c>
      <c r="S13" s="15">
        <f t="shared" si="2"/>
        <v>3.7637901919376347E-2</v>
      </c>
      <c r="T13" s="15">
        <f t="shared" si="2"/>
        <v>3.4944353042855529E-2</v>
      </c>
      <c r="U13" s="15">
        <f t="shared" si="2"/>
        <v>5.4532016502361787E-2</v>
      </c>
      <c r="V13" s="15">
        <f t="shared" si="2"/>
        <v>3.7155323318326869E-2</v>
      </c>
      <c r="AB13" s="17">
        <f>V28/V72</f>
        <v>0.14971226648922642</v>
      </c>
      <c r="AC13" s="20">
        <f>V28/V54</f>
        <v>3.3658174901427557E-2</v>
      </c>
      <c r="AD13" s="20">
        <f>V22/(V72+V56+V61)</f>
        <v>0.16214156164138888</v>
      </c>
      <c r="AE13" s="21">
        <f>V67/V72</f>
        <v>3.3547073822379083</v>
      </c>
    </row>
    <row r="14" spans="1:31" ht="19" x14ac:dyDescent="0.25">
      <c r="A14" s="5" t="s">
        <v>9</v>
      </c>
      <c r="B14" s="1">
        <v>2070000</v>
      </c>
      <c r="C14" s="1">
        <v>9636000</v>
      </c>
      <c r="D14" s="1">
        <v>16116000</v>
      </c>
      <c r="E14" s="1">
        <v>30693000</v>
      </c>
      <c r="F14" s="1">
        <v>159319000</v>
      </c>
      <c r="G14" s="1">
        <v>-175594000</v>
      </c>
      <c r="H14" s="1">
        <v>1497881000</v>
      </c>
      <c r="I14" s="1">
        <v>1944472000</v>
      </c>
      <c r="J14" s="1">
        <v>2263783000</v>
      </c>
      <c r="K14" s="1">
        <v>2749213000</v>
      </c>
      <c r="L14" s="1">
        <v>2850027000</v>
      </c>
      <c r="M14" s="1">
        <v>2994155000</v>
      </c>
      <c r="N14" s="1">
        <v>3236270000</v>
      </c>
      <c r="O14" s="1">
        <v>4371455000</v>
      </c>
      <c r="P14" s="1">
        <v>4843713000</v>
      </c>
      <c r="Q14" s="1">
        <v>2785114000</v>
      </c>
      <c r="R14" s="1">
        <v>3145747000</v>
      </c>
      <c r="S14" s="1">
        <v>3516002000</v>
      </c>
      <c r="T14" s="1">
        <v>4364089000</v>
      </c>
      <c r="U14" s="1">
        <v>769872349</v>
      </c>
      <c r="V14" s="1">
        <v>14857910000</v>
      </c>
    </row>
    <row r="15" spans="1:31" ht="20" x14ac:dyDescent="0.25">
      <c r="A15" s="5" t="s">
        <v>10</v>
      </c>
      <c r="B15" s="1">
        <v>202970000</v>
      </c>
      <c r="C15" s="1">
        <v>461395000</v>
      </c>
      <c r="D15" s="1">
        <v>720897000</v>
      </c>
      <c r="E15" s="1">
        <v>918668000</v>
      </c>
      <c r="F15" s="1">
        <v>1596844000</v>
      </c>
      <c r="G15" s="1">
        <v>2129588000</v>
      </c>
      <c r="H15" s="1">
        <v>3861644000</v>
      </c>
      <c r="I15" s="1">
        <v>4935293000</v>
      </c>
      <c r="J15" s="1">
        <v>6141870000</v>
      </c>
      <c r="K15" s="1">
        <v>6224987000</v>
      </c>
      <c r="L15" s="1">
        <v>5806011000</v>
      </c>
      <c r="M15" s="1">
        <v>6530106000</v>
      </c>
      <c r="N15" s="1">
        <v>7616464000</v>
      </c>
      <c r="O15" s="1">
        <v>9550378000</v>
      </c>
      <c r="P15" s="1">
        <v>12550691000</v>
      </c>
      <c r="Q15" s="1">
        <v>11792313000</v>
      </c>
      <c r="R15" s="1">
        <v>13296423000</v>
      </c>
      <c r="S15" s="1">
        <v>13953184000</v>
      </c>
      <c r="T15" s="1">
        <v>17301155000</v>
      </c>
      <c r="U15" s="1">
        <v>20547527000</v>
      </c>
      <c r="V15" s="1">
        <v>49268473000</v>
      </c>
      <c r="AB15" s="18" t="s">
        <v>119</v>
      </c>
      <c r="AC15" s="19" t="s">
        <v>120</v>
      </c>
      <c r="AD15" s="19" t="s">
        <v>121</v>
      </c>
      <c r="AE15" s="19" t="s">
        <v>122</v>
      </c>
    </row>
    <row r="16" spans="1:31" ht="19" x14ac:dyDescent="0.25">
      <c r="A16" s="5" t="s">
        <v>11</v>
      </c>
      <c r="B16" s="1">
        <v>1537420000</v>
      </c>
      <c r="C16" s="1">
        <v>3204719000</v>
      </c>
      <c r="D16" s="1">
        <v>5441760000</v>
      </c>
      <c r="E16" s="1">
        <v>5962453000</v>
      </c>
      <c r="F16" s="1">
        <v>11797578000</v>
      </c>
      <c r="G16" s="1">
        <v>19093114000</v>
      </c>
      <c r="H16" s="1">
        <v>25893943000</v>
      </c>
      <c r="I16" s="1">
        <v>36415055000</v>
      </c>
      <c r="J16" s="1">
        <v>45315846000</v>
      </c>
      <c r="K16" s="1">
        <v>46663776000</v>
      </c>
      <c r="L16" s="1">
        <v>47232825000</v>
      </c>
      <c r="M16" s="1">
        <v>51275661000</v>
      </c>
      <c r="N16" s="1">
        <v>56760350000</v>
      </c>
      <c r="O16" s="1">
        <v>76063937000</v>
      </c>
      <c r="P16" s="1">
        <v>94951591000</v>
      </c>
      <c r="Q16" s="1">
        <v>97567795000</v>
      </c>
      <c r="R16" s="1">
        <v>122021766000</v>
      </c>
      <c r="S16" s="1">
        <v>120877472000</v>
      </c>
      <c r="T16" s="1">
        <v>143552535000</v>
      </c>
      <c r="U16" s="1">
        <v>208545216000</v>
      </c>
      <c r="V16" s="1">
        <v>401084153000</v>
      </c>
      <c r="AB16" s="29">
        <f>(V35+U35+T35+S35+R35)/5</f>
        <v>2.7721229109650968E-4</v>
      </c>
      <c r="AC16" s="30">
        <f>AD101/V3</f>
        <v>1.6933264744085477</v>
      </c>
      <c r="AD16" s="30">
        <f>AD101/V28</f>
        <v>43.198998125907806</v>
      </c>
      <c r="AE16" s="31">
        <f>AD101/V107</f>
        <v>16.552787933001227</v>
      </c>
    </row>
    <row r="17" spans="1:28" ht="19" x14ac:dyDescent="0.25">
      <c r="A17" s="5" t="s">
        <v>12</v>
      </c>
      <c r="B17" s="1">
        <v>5420000</v>
      </c>
      <c r="C17" s="1">
        <v>-9891000</v>
      </c>
      <c r="D17" s="1">
        <v>43063000</v>
      </c>
      <c r="E17" s="1">
        <v>145607000</v>
      </c>
      <c r="F17" s="1">
        <v>232986000</v>
      </c>
      <c r="G17" s="1">
        <v>379048000</v>
      </c>
      <c r="H17" s="1">
        <v>487623000</v>
      </c>
      <c r="I17" s="1">
        <v>255388000</v>
      </c>
      <c r="J17" s="1">
        <v>281383000</v>
      </c>
      <c r="K17" s="1">
        <v>742262000</v>
      </c>
      <c r="L17" s="1">
        <v>-411311000</v>
      </c>
      <c r="M17" s="1">
        <v>1017318000</v>
      </c>
      <c r="N17" s="1">
        <v>1396828000</v>
      </c>
      <c r="O17" s="1">
        <v>1517003000</v>
      </c>
      <c r="P17" s="1">
        <v>1799609000</v>
      </c>
      <c r="Q17" s="1">
        <v>2342770000</v>
      </c>
      <c r="R17" s="1">
        <v>3118751000</v>
      </c>
      <c r="S17" s="1">
        <v>3487407000</v>
      </c>
      <c r="T17" s="1">
        <v>3123801000</v>
      </c>
      <c r="U17" s="1">
        <v>1907642</v>
      </c>
      <c r="V17" s="1">
        <v>1316350000</v>
      </c>
    </row>
    <row r="18" spans="1:28" ht="20" x14ac:dyDescent="0.25">
      <c r="A18" s="5" t="s">
        <v>13</v>
      </c>
      <c r="B18" s="1" t="s">
        <v>91</v>
      </c>
      <c r="C18" s="1">
        <v>53841000</v>
      </c>
      <c r="D18" s="1" t="s">
        <v>91</v>
      </c>
      <c r="E18" s="1">
        <v>351650000</v>
      </c>
      <c r="F18" s="1">
        <v>499709000</v>
      </c>
      <c r="G18" s="1">
        <v>898473000</v>
      </c>
      <c r="H18" s="1">
        <v>1360411000</v>
      </c>
      <c r="I18" s="1">
        <v>1762583000</v>
      </c>
      <c r="J18" s="1">
        <v>2249308000</v>
      </c>
      <c r="K18" s="1">
        <v>2761280000</v>
      </c>
      <c r="L18" s="1">
        <v>3359329000</v>
      </c>
      <c r="M18" s="1">
        <v>3627030000</v>
      </c>
      <c r="N18" s="1">
        <v>4314847000</v>
      </c>
      <c r="O18" s="1">
        <v>5416617000</v>
      </c>
      <c r="P18" s="1">
        <v>7027569000</v>
      </c>
      <c r="Q18" s="1">
        <v>7084038000</v>
      </c>
      <c r="R18" s="1">
        <v>9398685000</v>
      </c>
      <c r="S18" s="1">
        <v>9795125000</v>
      </c>
      <c r="T18" s="1">
        <v>12485170000</v>
      </c>
      <c r="U18" s="1">
        <v>10086446642</v>
      </c>
      <c r="V18" s="1">
        <v>23259760000</v>
      </c>
      <c r="AB18" s="18" t="s">
        <v>123</v>
      </c>
    </row>
    <row r="19" spans="1:28" ht="19" x14ac:dyDescent="0.25">
      <c r="A19" s="6" t="s">
        <v>14</v>
      </c>
      <c r="B19" s="10">
        <v>723170000</v>
      </c>
      <c r="C19" s="10">
        <v>935514000</v>
      </c>
      <c r="D19" s="10">
        <v>1001585000</v>
      </c>
      <c r="E19" s="10">
        <v>955937000</v>
      </c>
      <c r="F19" s="10">
        <v>1795955000</v>
      </c>
      <c r="G19" s="10">
        <v>2929783000</v>
      </c>
      <c r="H19" s="10">
        <v>2957606000</v>
      </c>
      <c r="I19" s="10">
        <v>6239557000</v>
      </c>
      <c r="J19" s="10">
        <v>5277782000</v>
      </c>
      <c r="K19" s="10">
        <v>5020575000</v>
      </c>
      <c r="L19" s="10">
        <v>3107230000</v>
      </c>
      <c r="M19" s="10">
        <v>5253622000</v>
      </c>
      <c r="N19" s="10">
        <v>6279282000</v>
      </c>
      <c r="O19" s="10">
        <v>10413851000</v>
      </c>
      <c r="P19" s="10">
        <v>14967730000</v>
      </c>
      <c r="Q19" s="10">
        <v>14196991000</v>
      </c>
      <c r="R19" s="10">
        <v>16127077000</v>
      </c>
      <c r="S19" s="10">
        <v>16934688000</v>
      </c>
      <c r="T19" s="10">
        <v>24698098000</v>
      </c>
      <c r="U19" s="10">
        <v>17676357642</v>
      </c>
      <c r="V19" s="10">
        <v>44801579000</v>
      </c>
      <c r="AB19" s="32">
        <f>V40-V56-V61</f>
        <v>50269397000</v>
      </c>
    </row>
    <row r="20" spans="1:28" ht="19" customHeight="1" x14ac:dyDescent="0.25">
      <c r="A20" s="14" t="s">
        <v>100</v>
      </c>
      <c r="B20" s="1"/>
      <c r="C20" s="15">
        <f>(C19/B19)-1</f>
        <v>0.29362943706182509</v>
      </c>
      <c r="D20" s="15">
        <f>(D19/C19)-1</f>
        <v>7.0625346066440553E-2</v>
      </c>
      <c r="E20" s="15">
        <f>(E19/D19)-1</f>
        <v>-4.5575762416569687E-2</v>
      </c>
      <c r="F20" s="15">
        <f t="shared" ref="F20:V20" si="3">(F19/E19)-1</f>
        <v>0.87873782477297135</v>
      </c>
      <c r="G20" s="15">
        <f t="shared" si="3"/>
        <v>0.6313231678967457</v>
      </c>
      <c r="H20" s="15">
        <f t="shared" si="3"/>
        <v>9.4966077692444362E-3</v>
      </c>
      <c r="I20" s="15">
        <f t="shared" si="3"/>
        <v>1.1096647085514433</v>
      </c>
      <c r="J20" s="15">
        <f t="shared" si="3"/>
        <v>-0.15414155203646673</v>
      </c>
      <c r="K20" s="15">
        <f t="shared" si="3"/>
        <v>-4.8733918907601703E-2</v>
      </c>
      <c r="L20" s="15">
        <f t="shared" si="3"/>
        <v>-0.38110077033009171</v>
      </c>
      <c r="M20" s="15">
        <f t="shared" si="3"/>
        <v>0.69077345416979119</v>
      </c>
      <c r="N20" s="15">
        <f t="shared" si="3"/>
        <v>0.19522912002424242</v>
      </c>
      <c r="O20" s="15">
        <f t="shared" si="3"/>
        <v>0.65844614081673658</v>
      </c>
      <c r="P20" s="15">
        <f t="shared" si="3"/>
        <v>0.43729058539439447</v>
      </c>
      <c r="Q20" s="15">
        <f t="shared" si="3"/>
        <v>-5.1493379423599994E-2</v>
      </c>
      <c r="R20" s="15">
        <f t="shared" si="3"/>
        <v>0.13595035736798033</v>
      </c>
      <c r="S20" s="15">
        <f t="shared" si="3"/>
        <v>5.0077952749900012E-2</v>
      </c>
      <c r="T20" s="15">
        <f t="shared" si="3"/>
        <v>0.45843241989459749</v>
      </c>
      <c r="U20" s="15">
        <f t="shared" si="3"/>
        <v>-0.28430287862652415</v>
      </c>
      <c r="V20" s="15">
        <f t="shared" si="3"/>
        <v>1.5345481183040208</v>
      </c>
    </row>
    <row r="21" spans="1:28" ht="19" x14ac:dyDescent="0.25">
      <c r="A21" s="5" t="s">
        <v>15</v>
      </c>
      <c r="B21" s="2">
        <v>0.31369999999999998</v>
      </c>
      <c r="C21" s="2">
        <v>0.22739999999999999</v>
      </c>
      <c r="D21" s="2">
        <v>0.1552</v>
      </c>
      <c r="E21" s="2">
        <v>0.14580000000000001</v>
      </c>
      <c r="F21" s="2">
        <v>0.13689999999999999</v>
      </c>
      <c r="G21" s="2">
        <v>0.1381</v>
      </c>
      <c r="H21" s="2">
        <v>0.1067</v>
      </c>
      <c r="I21" s="2">
        <v>0.15179999999999999</v>
      </c>
      <c r="J21" s="2">
        <v>0.1089</v>
      </c>
      <c r="K21" s="2">
        <v>0.1028</v>
      </c>
      <c r="L21" s="2">
        <v>6.6199999999999995E-2</v>
      </c>
      <c r="M21" s="2">
        <v>9.9400000000000002E-2</v>
      </c>
      <c r="N21" s="2">
        <v>0.1079</v>
      </c>
      <c r="O21" s="2">
        <v>0.13020000000000001</v>
      </c>
      <c r="P21" s="2">
        <v>0.1447</v>
      </c>
      <c r="Q21" s="2">
        <v>0.13400000000000001</v>
      </c>
      <c r="R21" s="2">
        <v>0.124</v>
      </c>
      <c r="S21" s="2">
        <v>0.1326</v>
      </c>
      <c r="T21" s="2">
        <v>0.15770000000000001</v>
      </c>
      <c r="U21" s="2">
        <v>8.1799999999999998E-2</v>
      </c>
      <c r="V21" s="2">
        <v>0.1056</v>
      </c>
    </row>
    <row r="22" spans="1:28" ht="19" x14ac:dyDescent="0.25">
      <c r="A22" s="6" t="s">
        <v>16</v>
      </c>
      <c r="B22" s="10">
        <v>767740000</v>
      </c>
      <c r="C22" s="10">
        <v>909648000</v>
      </c>
      <c r="D22" s="10">
        <v>1009848000</v>
      </c>
      <c r="E22" s="10">
        <v>593243000</v>
      </c>
      <c r="F22" s="10">
        <v>1316654000</v>
      </c>
      <c r="G22" s="10">
        <v>2118099000</v>
      </c>
      <c r="H22" s="10">
        <v>1833266000</v>
      </c>
      <c r="I22" s="10">
        <v>4698857000</v>
      </c>
      <c r="J22" s="10">
        <v>3132570000</v>
      </c>
      <c r="K22" s="10">
        <v>2163143000</v>
      </c>
      <c r="L22" s="10">
        <v>-328533000</v>
      </c>
      <c r="M22" s="10">
        <v>1587623000</v>
      </c>
      <c r="N22" s="10">
        <v>1435528000</v>
      </c>
      <c r="O22" s="10">
        <v>3945031000</v>
      </c>
      <c r="P22" s="10">
        <v>8518406000</v>
      </c>
      <c r="Q22" s="10">
        <v>8346907000</v>
      </c>
      <c r="R22" s="10">
        <v>8032941000</v>
      </c>
      <c r="S22" s="10">
        <v>7139563000</v>
      </c>
      <c r="T22" s="10">
        <v>12212928000</v>
      </c>
      <c r="U22" s="10">
        <v>7589911000</v>
      </c>
      <c r="V22" s="10">
        <v>21541819000</v>
      </c>
    </row>
    <row r="23" spans="1:28" ht="19" x14ac:dyDescent="0.25">
      <c r="A23" s="5" t="s">
        <v>17</v>
      </c>
      <c r="B23" s="2">
        <v>0.33310000000000001</v>
      </c>
      <c r="C23" s="2">
        <v>0.22109999999999999</v>
      </c>
      <c r="D23" s="2">
        <v>0.1565</v>
      </c>
      <c r="E23" s="2">
        <v>9.0499999999999997E-2</v>
      </c>
      <c r="F23" s="2">
        <v>0.1004</v>
      </c>
      <c r="G23" s="2">
        <v>9.9900000000000003E-2</v>
      </c>
      <c r="H23" s="2">
        <v>6.6100000000000006E-2</v>
      </c>
      <c r="I23" s="2">
        <v>0.1143</v>
      </c>
      <c r="J23" s="2">
        <v>6.4699999999999994E-2</v>
      </c>
      <c r="K23" s="2">
        <v>4.4299999999999999E-2</v>
      </c>
      <c r="L23" s="2">
        <v>-7.0000000000000001E-3</v>
      </c>
      <c r="M23" s="2">
        <v>0.03</v>
      </c>
      <c r="N23" s="2">
        <v>2.47E-2</v>
      </c>
      <c r="O23" s="2">
        <v>4.9299999999999997E-2</v>
      </c>
      <c r="P23" s="2">
        <v>8.2299999999999998E-2</v>
      </c>
      <c r="Q23" s="2">
        <v>7.8799999999999995E-2</v>
      </c>
      <c r="R23" s="2">
        <v>6.1800000000000001E-2</v>
      </c>
      <c r="S23" s="2">
        <v>5.5899999999999998E-2</v>
      </c>
      <c r="T23" s="2">
        <v>7.8E-2</v>
      </c>
      <c r="U23" s="2">
        <v>3.5099999999999999E-2</v>
      </c>
      <c r="V23" s="2">
        <v>5.0799999999999998E-2</v>
      </c>
    </row>
    <row r="24" spans="1:28" ht="19" x14ac:dyDescent="0.25">
      <c r="A24" s="5" t="s">
        <v>18</v>
      </c>
      <c r="B24" s="1">
        <v>-4370000</v>
      </c>
      <c r="C24" s="1">
        <v>10456000</v>
      </c>
      <c r="D24" s="1">
        <v>-42740000</v>
      </c>
      <c r="E24" s="1">
        <v>-134769000</v>
      </c>
      <c r="F24" s="1">
        <v>-242658000</v>
      </c>
      <c r="G24" s="1">
        <v>-375219000</v>
      </c>
      <c r="H24" s="1">
        <v>-469294000</v>
      </c>
      <c r="I24" s="1">
        <v>-192407000</v>
      </c>
      <c r="J24" s="1">
        <v>9697000</v>
      </c>
      <c r="K24" s="1">
        <v>-435659000</v>
      </c>
      <c r="L24" s="1">
        <v>619258000</v>
      </c>
      <c r="M24" s="1">
        <v>-755542000</v>
      </c>
      <c r="N24" s="1">
        <v>-561576000</v>
      </c>
      <c r="O24" s="1">
        <v>-150045000</v>
      </c>
      <c r="P24" s="1">
        <v>-1949996000</v>
      </c>
      <c r="Q24" s="1">
        <v>-2726266000</v>
      </c>
      <c r="R24" s="1">
        <v>-3647301000</v>
      </c>
      <c r="S24" s="1">
        <v>-4708432000</v>
      </c>
      <c r="T24" s="1">
        <v>-5330341000</v>
      </c>
      <c r="U24" s="1">
        <v>-3071908000</v>
      </c>
      <c r="V24" s="1">
        <v>-462090000</v>
      </c>
    </row>
    <row r="25" spans="1:28" ht="19" x14ac:dyDescent="0.25">
      <c r="A25" s="6" t="s">
        <v>19</v>
      </c>
      <c r="B25" s="10">
        <v>763370000</v>
      </c>
      <c r="C25" s="10">
        <v>920104000</v>
      </c>
      <c r="D25" s="10">
        <v>967108000</v>
      </c>
      <c r="E25" s="10">
        <v>458474000</v>
      </c>
      <c r="F25" s="10">
        <v>1073996000</v>
      </c>
      <c r="G25" s="10">
        <v>1742880000</v>
      </c>
      <c r="H25" s="10">
        <v>1363972000</v>
      </c>
      <c r="I25" s="10">
        <v>4506450000</v>
      </c>
      <c r="J25" s="10">
        <v>3142267000</v>
      </c>
      <c r="K25" s="10">
        <v>1727484000</v>
      </c>
      <c r="L25" s="10">
        <v>290725000</v>
      </c>
      <c r="M25" s="10">
        <v>832081000</v>
      </c>
      <c r="N25" s="10">
        <v>873952000</v>
      </c>
      <c r="O25" s="10">
        <v>3794986000</v>
      </c>
      <c r="P25" s="10">
        <v>6568410000</v>
      </c>
      <c r="Q25" s="10">
        <v>5620641000</v>
      </c>
      <c r="R25" s="10">
        <v>4385640000</v>
      </c>
      <c r="S25" s="10">
        <v>2431131000</v>
      </c>
      <c r="T25" s="10">
        <v>6882587000</v>
      </c>
      <c r="U25" s="10">
        <v>4518003000</v>
      </c>
      <c r="V25" s="10">
        <v>21079729000</v>
      </c>
    </row>
    <row r="26" spans="1:28" ht="19" x14ac:dyDescent="0.25">
      <c r="A26" s="5" t="s">
        <v>20</v>
      </c>
      <c r="B26" s="2">
        <v>0.33119999999999999</v>
      </c>
      <c r="C26" s="2">
        <v>0.22359999999999999</v>
      </c>
      <c r="D26" s="2">
        <v>0.14990000000000001</v>
      </c>
      <c r="E26" s="2">
        <v>6.9900000000000004E-2</v>
      </c>
      <c r="F26" s="2">
        <v>8.1900000000000001E-2</v>
      </c>
      <c r="G26" s="2">
        <v>8.2199999999999995E-2</v>
      </c>
      <c r="H26" s="2">
        <v>4.9200000000000001E-2</v>
      </c>
      <c r="I26" s="2">
        <v>0.1096</v>
      </c>
      <c r="J26" s="2">
        <v>6.4899999999999999E-2</v>
      </c>
      <c r="K26" s="2">
        <v>3.5400000000000001E-2</v>
      </c>
      <c r="L26" s="2">
        <v>6.1999999999999998E-3</v>
      </c>
      <c r="M26" s="2">
        <v>1.5699999999999999E-2</v>
      </c>
      <c r="N26" s="2">
        <v>1.4999999999999999E-2</v>
      </c>
      <c r="O26" s="2">
        <v>4.7399999999999998E-2</v>
      </c>
      <c r="P26" s="2">
        <v>6.3500000000000001E-2</v>
      </c>
      <c r="Q26" s="2">
        <v>5.3100000000000001E-2</v>
      </c>
      <c r="R26" s="2">
        <v>3.3700000000000001E-2</v>
      </c>
      <c r="S26" s="2">
        <v>1.9E-2</v>
      </c>
      <c r="T26" s="2">
        <v>4.3999999999999997E-2</v>
      </c>
      <c r="U26" s="2">
        <v>2.0899999999999998E-2</v>
      </c>
      <c r="V26" s="2">
        <v>4.9700000000000001E-2</v>
      </c>
    </row>
    <row r="27" spans="1:28" ht="19" x14ac:dyDescent="0.25">
      <c r="A27" s="5" t="s">
        <v>21</v>
      </c>
      <c r="B27" s="1">
        <v>59450000</v>
      </c>
      <c r="C27" s="1">
        <v>61567000</v>
      </c>
      <c r="D27" s="1">
        <v>64426000</v>
      </c>
      <c r="E27" s="1">
        <v>90041000</v>
      </c>
      <c r="F27" s="1">
        <v>53075000</v>
      </c>
      <c r="G27" s="1">
        <v>40551000</v>
      </c>
      <c r="H27" s="1">
        <v>88323000</v>
      </c>
      <c r="I27" s="1">
        <v>428010000</v>
      </c>
      <c r="J27" s="1">
        <v>223677000</v>
      </c>
      <c r="K27" s="1">
        <v>132408000</v>
      </c>
      <c r="L27" s="1">
        <v>77835000</v>
      </c>
      <c r="M27" s="1">
        <v>56215000</v>
      </c>
      <c r="N27" s="1">
        <v>134082000</v>
      </c>
      <c r="O27" s="1">
        <v>656790000</v>
      </c>
      <c r="P27" s="1">
        <v>1088398000</v>
      </c>
      <c r="Q27" s="1">
        <v>703705000</v>
      </c>
      <c r="R27" s="1">
        <v>829447000</v>
      </c>
      <c r="S27" s="1">
        <v>312274000</v>
      </c>
      <c r="T27" s="1">
        <v>868624000</v>
      </c>
      <c r="U27" s="1">
        <v>550737000</v>
      </c>
      <c r="V27" s="1">
        <v>3366625000</v>
      </c>
    </row>
    <row r="28" spans="1:28" ht="20" thickBot="1" x14ac:dyDescent="0.3">
      <c r="A28" s="7" t="s">
        <v>22</v>
      </c>
      <c r="B28" s="11">
        <v>658300000</v>
      </c>
      <c r="C28" s="11">
        <v>829997000</v>
      </c>
      <c r="D28" s="11">
        <v>894096000</v>
      </c>
      <c r="E28" s="11">
        <v>368639000</v>
      </c>
      <c r="F28" s="11">
        <v>1010185000</v>
      </c>
      <c r="G28" s="11">
        <v>1611711000</v>
      </c>
      <c r="H28" s="11">
        <v>1021249000</v>
      </c>
      <c r="I28" s="11">
        <v>3793576000</v>
      </c>
      <c r="J28" s="11">
        <v>2523414000</v>
      </c>
      <c r="K28" s="11">
        <v>1384625000</v>
      </c>
      <c r="L28" s="11">
        <v>81377000</v>
      </c>
      <c r="M28" s="11">
        <v>553059000</v>
      </c>
      <c r="N28" s="11">
        <v>433525000</v>
      </c>
      <c r="O28" s="11">
        <v>2823441000</v>
      </c>
      <c r="P28" s="11">
        <v>5052154000</v>
      </c>
      <c r="Q28" s="11">
        <v>4066478000</v>
      </c>
      <c r="R28" s="11">
        <v>2780194000</v>
      </c>
      <c r="S28" s="11">
        <v>1614450000</v>
      </c>
      <c r="T28" s="11">
        <v>6013963000</v>
      </c>
      <c r="U28" s="11">
        <v>3045188000</v>
      </c>
      <c r="V28" s="11">
        <v>16622448000</v>
      </c>
    </row>
    <row r="29" spans="1:28" ht="20" customHeight="1" thickTop="1" x14ac:dyDescent="0.25">
      <c r="A29" s="14" t="s">
        <v>101</v>
      </c>
      <c r="B29" s="1"/>
      <c r="C29" s="15">
        <f>(C28/B28)-1</f>
        <v>0.2608187756342093</v>
      </c>
      <c r="D29" s="15">
        <f>(D28/C28)-1</f>
        <v>7.7227989980686695E-2</v>
      </c>
      <c r="E29" s="15">
        <f>(E28/D28)-1</f>
        <v>-0.58769639949177721</v>
      </c>
      <c r="F29" s="15">
        <f t="shared" ref="F29:V29" si="4">(F28/E28)-1</f>
        <v>1.7403096254058847</v>
      </c>
      <c r="G29" s="15">
        <f t="shared" si="4"/>
        <v>0.59546122739894169</v>
      </c>
      <c r="H29" s="15">
        <f t="shared" si="4"/>
        <v>-0.36635724394758118</v>
      </c>
      <c r="I29" s="15">
        <f t="shared" si="4"/>
        <v>2.7146435394306385</v>
      </c>
      <c r="J29" s="15">
        <f t="shared" si="4"/>
        <v>-0.33481917852706788</v>
      </c>
      <c r="K29" s="15">
        <f t="shared" si="4"/>
        <v>-0.45128900766976798</v>
      </c>
      <c r="L29" s="15">
        <f t="shared" si="4"/>
        <v>-0.94122813036020581</v>
      </c>
      <c r="M29" s="15">
        <f t="shared" si="4"/>
        <v>5.7962569276331148</v>
      </c>
      <c r="N29" s="15">
        <f t="shared" si="4"/>
        <v>-0.21613245603091169</v>
      </c>
      <c r="O29" s="15">
        <f t="shared" si="4"/>
        <v>5.5127524364223515</v>
      </c>
      <c r="P29" s="15">
        <f t="shared" si="4"/>
        <v>0.78936057101954682</v>
      </c>
      <c r="Q29" s="15">
        <f t="shared" si="4"/>
        <v>-0.19510014936203446</v>
      </c>
      <c r="R29" s="15">
        <f t="shared" si="4"/>
        <v>-0.31631401915859381</v>
      </c>
      <c r="S29" s="15">
        <f t="shared" si="4"/>
        <v>-0.41930311337985771</v>
      </c>
      <c r="T29" s="15">
        <f t="shared" si="4"/>
        <v>2.7250847037690855</v>
      </c>
      <c r="U29" s="15">
        <f t="shared" si="4"/>
        <v>-0.4936470344097561</v>
      </c>
      <c r="V29" s="15">
        <f t="shared" si="4"/>
        <v>4.4585950030014567</v>
      </c>
    </row>
    <row r="30" spans="1:28" ht="19" x14ac:dyDescent="0.25">
      <c r="A30" s="5" t="s">
        <v>23</v>
      </c>
      <c r="B30" s="2">
        <v>0.28560000000000002</v>
      </c>
      <c r="C30" s="2">
        <v>0.20169999999999999</v>
      </c>
      <c r="D30" s="2">
        <v>0.1386</v>
      </c>
      <c r="E30" s="2">
        <v>5.62E-2</v>
      </c>
      <c r="F30" s="2">
        <v>7.6999999999999999E-2</v>
      </c>
      <c r="G30" s="2">
        <v>7.5999999999999998E-2</v>
      </c>
      <c r="H30" s="2">
        <v>3.6799999999999999E-2</v>
      </c>
      <c r="I30" s="2">
        <v>9.2299999999999993E-2</v>
      </c>
      <c r="J30" s="2">
        <v>5.21E-2</v>
      </c>
      <c r="K30" s="2">
        <v>2.8400000000000002E-2</v>
      </c>
      <c r="L30" s="2">
        <v>1.6999999999999999E-3</v>
      </c>
      <c r="M30" s="2">
        <v>1.0500000000000001E-2</v>
      </c>
      <c r="N30" s="2">
        <v>7.4000000000000003E-3</v>
      </c>
      <c r="O30" s="2">
        <v>3.5299999999999998E-2</v>
      </c>
      <c r="P30" s="2">
        <v>4.8800000000000003E-2</v>
      </c>
      <c r="Q30" s="2">
        <v>3.8399999999999997E-2</v>
      </c>
      <c r="R30" s="2">
        <v>2.1399999999999999E-2</v>
      </c>
      <c r="S30" s="2">
        <v>1.26E-2</v>
      </c>
      <c r="T30" s="2">
        <v>3.8399999999999997E-2</v>
      </c>
      <c r="U30" s="2">
        <v>1.41E-2</v>
      </c>
      <c r="V30" s="2">
        <v>3.9199999999999999E-2</v>
      </c>
    </row>
    <row r="31" spans="1:28" ht="19" x14ac:dyDescent="0.25">
      <c r="A31" s="5" t="s">
        <v>24</v>
      </c>
      <c r="B31" s="12">
        <v>0.61</v>
      </c>
      <c r="C31" s="12">
        <v>0.77</v>
      </c>
      <c r="D31" s="12">
        <v>0.82</v>
      </c>
      <c r="E31" s="12">
        <v>0.34</v>
      </c>
      <c r="F31" s="12">
        <v>0.93</v>
      </c>
      <c r="G31" s="12">
        <v>2.99</v>
      </c>
      <c r="H31" s="12">
        <v>2.5</v>
      </c>
      <c r="I31" s="12">
        <v>8.85</v>
      </c>
      <c r="J31" s="12">
        <v>1.1100000000000001</v>
      </c>
      <c r="K31" s="12">
        <v>0.6</v>
      </c>
      <c r="L31" s="12">
        <v>0.03</v>
      </c>
      <c r="M31" s="12">
        <v>0.23</v>
      </c>
      <c r="N31" s="12">
        <v>0.18</v>
      </c>
      <c r="O31" s="12">
        <v>1.1200000000000001</v>
      </c>
      <c r="P31" s="12">
        <v>1.88</v>
      </c>
      <c r="Q31" s="12">
        <v>1.4</v>
      </c>
      <c r="R31" s="12">
        <v>0.93</v>
      </c>
      <c r="S31" s="12">
        <v>0.5</v>
      </c>
      <c r="T31" s="12">
        <v>2.09</v>
      </c>
      <c r="U31" s="12">
        <v>1.06</v>
      </c>
      <c r="V31" s="12">
        <v>5.71</v>
      </c>
    </row>
    <row r="32" spans="1:28" ht="19" x14ac:dyDescent="0.25">
      <c r="A32" s="5" t="s">
        <v>25</v>
      </c>
      <c r="B32" s="12">
        <v>0.61</v>
      </c>
      <c r="C32" s="12">
        <v>0.77</v>
      </c>
      <c r="D32" s="12">
        <v>0.82</v>
      </c>
      <c r="E32" s="12">
        <v>0.34</v>
      </c>
      <c r="F32" s="12">
        <v>0.93</v>
      </c>
      <c r="G32" s="12">
        <v>2.99</v>
      </c>
      <c r="H32" s="12">
        <v>2.5</v>
      </c>
      <c r="I32" s="12">
        <v>8.85</v>
      </c>
      <c r="J32" s="12">
        <v>1.1100000000000001</v>
      </c>
      <c r="K32" s="12">
        <v>0.6</v>
      </c>
      <c r="L32" s="12">
        <v>0.03</v>
      </c>
      <c r="M32" s="12">
        <v>0.23</v>
      </c>
      <c r="N32" s="12">
        <v>0.18</v>
      </c>
      <c r="O32" s="12">
        <v>1.1200000000000001</v>
      </c>
      <c r="P32" s="12">
        <v>1.88</v>
      </c>
      <c r="Q32" s="12">
        <v>1.4</v>
      </c>
      <c r="R32" s="12">
        <v>0.93</v>
      </c>
      <c r="S32" s="12">
        <v>0.5</v>
      </c>
      <c r="T32" s="12">
        <v>2.09</v>
      </c>
      <c r="U32" s="12">
        <v>1.06</v>
      </c>
      <c r="V32" s="12">
        <v>5.71</v>
      </c>
    </row>
    <row r="33" spans="1:22" ht="19" x14ac:dyDescent="0.25">
      <c r="A33" s="5" t="s">
        <v>26</v>
      </c>
      <c r="B33" s="1">
        <v>1084393174</v>
      </c>
      <c r="C33" s="1">
        <v>1084393174</v>
      </c>
      <c r="D33" s="1">
        <v>1084393174</v>
      </c>
      <c r="E33" s="1">
        <v>1084393174</v>
      </c>
      <c r="F33" s="1">
        <v>1084393174</v>
      </c>
      <c r="G33" s="1">
        <v>539500000</v>
      </c>
      <c r="H33" s="1">
        <v>408499600</v>
      </c>
      <c r="I33" s="1">
        <v>428652655</v>
      </c>
      <c r="J33" s="1">
        <v>2273345946</v>
      </c>
      <c r="K33" s="1">
        <v>2307708333</v>
      </c>
      <c r="L33" s="1">
        <v>2712566667</v>
      </c>
      <c r="M33" s="1">
        <v>2404604348</v>
      </c>
      <c r="N33" s="1">
        <v>2408472222</v>
      </c>
      <c r="O33" s="1">
        <v>2520929464</v>
      </c>
      <c r="P33" s="1">
        <v>2687315957</v>
      </c>
      <c r="Q33" s="1">
        <v>2904627143</v>
      </c>
      <c r="R33" s="1">
        <v>2989455914</v>
      </c>
      <c r="S33" s="1">
        <v>3228900000</v>
      </c>
      <c r="T33" s="1">
        <v>2880453741</v>
      </c>
      <c r="U33" s="1">
        <v>2880453741</v>
      </c>
      <c r="V33" s="1">
        <v>2880453741</v>
      </c>
    </row>
    <row r="34" spans="1:22" ht="19" x14ac:dyDescent="0.25">
      <c r="A34" s="5" t="s">
        <v>27</v>
      </c>
      <c r="B34" s="1">
        <v>1084393174</v>
      </c>
      <c r="C34" s="1">
        <v>1084393174</v>
      </c>
      <c r="D34" s="1">
        <v>1084393174</v>
      </c>
      <c r="E34" s="1">
        <v>1084393174</v>
      </c>
      <c r="F34" s="1">
        <v>1084393174</v>
      </c>
      <c r="G34" s="1">
        <v>2050100000</v>
      </c>
      <c r="H34" s="1">
        <v>2042498000</v>
      </c>
      <c r="I34" s="1">
        <v>793100000</v>
      </c>
      <c r="J34" s="1">
        <v>793100000</v>
      </c>
      <c r="K34" s="1">
        <v>2307708333</v>
      </c>
      <c r="L34" s="1">
        <v>2712566667</v>
      </c>
      <c r="M34" s="1">
        <v>2404604348</v>
      </c>
      <c r="N34" s="1">
        <v>2408472222</v>
      </c>
      <c r="O34" s="1">
        <v>2484475000</v>
      </c>
      <c r="P34" s="1">
        <v>2687315957</v>
      </c>
      <c r="Q34" s="1">
        <v>2904627143</v>
      </c>
      <c r="R34" s="1">
        <v>2989455914</v>
      </c>
      <c r="S34" s="1">
        <v>3228900000</v>
      </c>
      <c r="T34" s="1">
        <v>2880453741</v>
      </c>
      <c r="U34" s="1">
        <v>2880453741</v>
      </c>
      <c r="V34" s="1">
        <v>2880453741</v>
      </c>
    </row>
    <row r="35" spans="1:22" ht="20" customHeight="1" x14ac:dyDescent="0.25">
      <c r="A35" s="14" t="s">
        <v>102</v>
      </c>
      <c r="B35" s="1"/>
      <c r="C35" s="22">
        <f>(C34-B34)/B34</f>
        <v>0</v>
      </c>
      <c r="D35" s="22">
        <f t="shared" ref="D35:V35" si="5">(D34-C34)/C34</f>
        <v>0</v>
      </c>
      <c r="E35" s="22">
        <f t="shared" si="5"/>
        <v>0</v>
      </c>
      <c r="F35" s="22">
        <f t="shared" si="5"/>
        <v>0</v>
      </c>
      <c r="G35" s="22">
        <f t="shared" si="5"/>
        <v>0.89055044715727805</v>
      </c>
      <c r="H35" s="22">
        <f t="shared" si="5"/>
        <v>-3.7081117994244182E-3</v>
      </c>
      <c r="I35" s="22">
        <f t="shared" si="5"/>
        <v>-0.6117009661698567</v>
      </c>
      <c r="J35" s="22">
        <f t="shared" si="5"/>
        <v>0</v>
      </c>
      <c r="K35" s="22">
        <f t="shared" si="5"/>
        <v>1.9097318534863195</v>
      </c>
      <c r="L35" s="22">
        <f t="shared" si="5"/>
        <v>0.17543739311011103</v>
      </c>
      <c r="M35" s="22">
        <f t="shared" si="5"/>
        <v>-0.11353170513615252</v>
      </c>
      <c r="N35" s="22">
        <f t="shared" si="5"/>
        <v>1.6085282400895001E-3</v>
      </c>
      <c r="O35" s="22">
        <f t="shared" si="5"/>
        <v>3.1556427060174745E-2</v>
      </c>
      <c r="P35" s="22">
        <f t="shared" si="5"/>
        <v>8.1643388240976458E-2</v>
      </c>
      <c r="Q35" s="22">
        <f t="shared" si="5"/>
        <v>8.0865513946710058E-2</v>
      </c>
      <c r="R35" s="22">
        <f t="shared" si="5"/>
        <v>2.9204702298686741E-2</v>
      </c>
      <c r="S35" s="22">
        <f t="shared" si="5"/>
        <v>8.0096209105694816E-2</v>
      </c>
      <c r="T35" s="22">
        <f t="shared" si="5"/>
        <v>-0.10791484994889901</v>
      </c>
      <c r="U35" s="22">
        <f t="shared" si="5"/>
        <v>0</v>
      </c>
      <c r="V35" s="22">
        <f t="shared" si="5"/>
        <v>0</v>
      </c>
    </row>
    <row r="36" spans="1:22"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row>
    <row r="37" spans="1:22"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row>
    <row r="38" spans="1:22" ht="19" x14ac:dyDescent="0.25">
      <c r="A38" s="5" t="s">
        <v>30</v>
      </c>
      <c r="B38" s="1" t="s">
        <v>91</v>
      </c>
      <c r="C38" s="1">
        <v>1240150000</v>
      </c>
      <c r="D38" s="1">
        <v>518491000</v>
      </c>
      <c r="E38" s="1">
        <v>706410000</v>
      </c>
      <c r="F38" s="1">
        <v>730179000</v>
      </c>
      <c r="G38" s="1">
        <v>1701077000</v>
      </c>
      <c r="H38" s="1">
        <v>1704077000</v>
      </c>
      <c r="I38" s="1">
        <v>2344542000</v>
      </c>
      <c r="J38" s="1">
        <v>1992519000</v>
      </c>
      <c r="K38" s="1">
        <v>4048446000</v>
      </c>
      <c r="L38" s="1">
        <v>3683966000</v>
      </c>
      <c r="M38" s="1">
        <v>5378828000</v>
      </c>
      <c r="N38" s="1">
        <v>4453164000</v>
      </c>
      <c r="O38" s="1">
        <v>6596426000</v>
      </c>
      <c r="P38" s="1">
        <v>7693666000</v>
      </c>
      <c r="Q38" s="1">
        <v>9902690000</v>
      </c>
      <c r="R38" s="1">
        <v>13052095000</v>
      </c>
      <c r="S38" s="1">
        <v>12650083000</v>
      </c>
      <c r="T38" s="1">
        <v>14445030000</v>
      </c>
      <c r="U38" s="1">
        <v>50457097000</v>
      </c>
      <c r="V38" s="1">
        <v>51471263000</v>
      </c>
    </row>
    <row r="39" spans="1:22" ht="19" x14ac:dyDescent="0.25">
      <c r="A39" s="5" t="s">
        <v>31</v>
      </c>
      <c r="B39" s="1" t="s">
        <v>91</v>
      </c>
      <c r="C39" s="1" t="s">
        <v>91</v>
      </c>
      <c r="D39" s="1" t="s">
        <v>91</v>
      </c>
      <c r="E39" s="1" t="s">
        <v>91</v>
      </c>
      <c r="F39" s="1">
        <v>3726000</v>
      </c>
      <c r="G39" s="1">
        <v>1318000</v>
      </c>
      <c r="H39" s="1" t="s">
        <v>91</v>
      </c>
      <c r="I39" s="1">
        <v>1000000</v>
      </c>
      <c r="J39" s="1" t="s">
        <v>91</v>
      </c>
      <c r="K39" s="1" t="s">
        <v>91</v>
      </c>
      <c r="L39" s="1" t="s">
        <v>91</v>
      </c>
      <c r="M39" s="1">
        <v>200000000</v>
      </c>
      <c r="N39" s="1">
        <v>139051000</v>
      </c>
      <c r="O39" s="1">
        <v>18207000</v>
      </c>
      <c r="P39" s="1">
        <v>247360000</v>
      </c>
      <c r="Q39" s="1">
        <v>1095000</v>
      </c>
      <c r="R39" s="1">
        <v>451000</v>
      </c>
      <c r="S39" s="1">
        <v>34345000</v>
      </c>
      <c r="T39" s="1">
        <v>24000</v>
      </c>
      <c r="U39" s="1">
        <v>5606052000</v>
      </c>
      <c r="V39" s="1">
        <v>20626930000</v>
      </c>
    </row>
    <row r="40" spans="1:22" ht="19" x14ac:dyDescent="0.25">
      <c r="A40" s="5" t="s">
        <v>32</v>
      </c>
      <c r="B40" s="1" t="s">
        <v>91</v>
      </c>
      <c r="C40" s="1">
        <v>1240150000</v>
      </c>
      <c r="D40" s="1">
        <v>518491000</v>
      </c>
      <c r="E40" s="1">
        <v>706410000</v>
      </c>
      <c r="F40" s="1">
        <v>733905000</v>
      </c>
      <c r="G40" s="1">
        <v>1702395000</v>
      </c>
      <c r="H40" s="1">
        <v>1704077000</v>
      </c>
      <c r="I40" s="1">
        <v>2345542000</v>
      </c>
      <c r="J40" s="1">
        <v>1992519000</v>
      </c>
      <c r="K40" s="1">
        <v>4048446000</v>
      </c>
      <c r="L40" s="1">
        <v>3683966000</v>
      </c>
      <c r="M40" s="1">
        <v>5578828000</v>
      </c>
      <c r="N40" s="1">
        <v>4592215000</v>
      </c>
      <c r="O40" s="1">
        <v>6614633000</v>
      </c>
      <c r="P40" s="1">
        <v>7941026000</v>
      </c>
      <c r="Q40" s="1">
        <v>9903785000</v>
      </c>
      <c r="R40" s="1">
        <v>13052546000</v>
      </c>
      <c r="S40" s="1">
        <v>12684428000</v>
      </c>
      <c r="T40" s="1">
        <v>14445054000</v>
      </c>
      <c r="U40" s="1">
        <v>56063149000</v>
      </c>
      <c r="V40" s="1">
        <v>72098193000</v>
      </c>
    </row>
    <row r="41" spans="1:22" ht="19" x14ac:dyDescent="0.25">
      <c r="A41" s="5" t="s">
        <v>33</v>
      </c>
      <c r="B41" s="1" t="s">
        <v>91</v>
      </c>
      <c r="C41" s="1" t="s">
        <v>91</v>
      </c>
      <c r="D41" s="1" t="s">
        <v>91</v>
      </c>
      <c r="E41" s="1" t="s">
        <v>91</v>
      </c>
      <c r="F41" s="1" t="s">
        <v>91</v>
      </c>
      <c r="G41" s="1" t="s">
        <v>91</v>
      </c>
      <c r="H41" s="1" t="s">
        <v>91</v>
      </c>
      <c r="I41" s="1" t="s">
        <v>91</v>
      </c>
      <c r="J41" s="1" t="s">
        <v>91</v>
      </c>
      <c r="K41" s="1" t="s">
        <v>91</v>
      </c>
      <c r="L41" s="1" t="s">
        <v>91</v>
      </c>
      <c r="M41" s="1" t="s">
        <v>91</v>
      </c>
      <c r="N41" s="1" t="s">
        <v>91</v>
      </c>
      <c r="O41" s="1" t="s">
        <v>91</v>
      </c>
      <c r="P41" s="1" t="s">
        <v>91</v>
      </c>
      <c r="Q41" s="1" t="s">
        <v>91</v>
      </c>
      <c r="R41" s="1" t="s">
        <v>91</v>
      </c>
      <c r="S41" s="1" t="s">
        <v>91</v>
      </c>
      <c r="T41" s="1" t="s">
        <v>91</v>
      </c>
      <c r="U41" s="1" t="s">
        <v>91</v>
      </c>
      <c r="V41" s="1" t="s">
        <v>91</v>
      </c>
    </row>
    <row r="42" spans="1:22" ht="19" x14ac:dyDescent="0.25">
      <c r="A42" s="5" t="s">
        <v>34</v>
      </c>
      <c r="B42" s="1" t="s">
        <v>91</v>
      </c>
      <c r="C42" s="1">
        <v>439060000</v>
      </c>
      <c r="D42" s="1">
        <v>870379000</v>
      </c>
      <c r="E42" s="1">
        <v>1494243000</v>
      </c>
      <c r="F42" s="1">
        <v>2231556000</v>
      </c>
      <c r="G42" s="1">
        <v>3156918000</v>
      </c>
      <c r="H42" s="1">
        <v>6912844000</v>
      </c>
      <c r="I42" s="1">
        <v>4405206000</v>
      </c>
      <c r="J42" s="1">
        <v>6537852000</v>
      </c>
      <c r="K42" s="1">
        <v>6595797000</v>
      </c>
      <c r="L42" s="1">
        <v>7344833000</v>
      </c>
      <c r="M42" s="1">
        <v>8220552000</v>
      </c>
      <c r="N42" s="1">
        <v>9978317000</v>
      </c>
      <c r="O42" s="1">
        <v>15750550000</v>
      </c>
      <c r="P42" s="1">
        <v>17378439000</v>
      </c>
      <c r="Q42" s="1">
        <v>19872804000</v>
      </c>
      <c r="R42" s="1">
        <v>26330345000</v>
      </c>
      <c r="S42" s="1">
        <v>25571564000</v>
      </c>
      <c r="T42" s="1">
        <v>31396358000</v>
      </c>
      <c r="U42" s="1">
        <v>43354782000</v>
      </c>
      <c r="V42" s="1">
        <v>79107199000</v>
      </c>
    </row>
    <row r="43" spans="1:22" ht="19" x14ac:dyDescent="0.25">
      <c r="A43" s="5" t="s">
        <v>35</v>
      </c>
      <c r="B43" s="1" t="s">
        <v>91</v>
      </c>
      <c r="C43" s="1">
        <v>817530000</v>
      </c>
      <c r="D43" s="1">
        <v>1711611000</v>
      </c>
      <c r="E43" s="1">
        <v>2263450000</v>
      </c>
      <c r="F43" s="1">
        <v>2123930000</v>
      </c>
      <c r="G43" s="1">
        <v>2369500000</v>
      </c>
      <c r="H43" s="1">
        <v>5874697000</v>
      </c>
      <c r="I43" s="1">
        <v>10101742000</v>
      </c>
      <c r="J43" s="1">
        <v>9022321000</v>
      </c>
      <c r="K43" s="1">
        <v>10780212000</v>
      </c>
      <c r="L43" s="1">
        <v>10903317000</v>
      </c>
      <c r="M43" s="1">
        <v>14443446000</v>
      </c>
      <c r="N43" s="1">
        <v>26162564000</v>
      </c>
      <c r="O43" s="1">
        <v>32046483000</v>
      </c>
      <c r="P43" s="1">
        <v>52920616000</v>
      </c>
      <c r="Q43" s="1">
        <v>72907803000</v>
      </c>
      <c r="R43" s="1">
        <v>75827684000</v>
      </c>
      <c r="S43" s="1">
        <v>8856865000</v>
      </c>
      <c r="T43" s="1">
        <v>8563790000</v>
      </c>
      <c r="U43" s="1">
        <v>66692258000</v>
      </c>
      <c r="V43" s="1">
        <v>14188763000</v>
      </c>
    </row>
    <row r="44" spans="1:22" ht="19" x14ac:dyDescent="0.25">
      <c r="A44" s="6" t="s">
        <v>36</v>
      </c>
      <c r="B44" s="10" t="s">
        <v>91</v>
      </c>
      <c r="C44" s="10">
        <v>2496740000</v>
      </c>
      <c r="D44" s="10">
        <v>3100481000</v>
      </c>
      <c r="E44" s="10">
        <v>4464103000</v>
      </c>
      <c r="F44" s="10">
        <v>5089391000</v>
      </c>
      <c r="G44" s="10">
        <v>7228813000</v>
      </c>
      <c r="H44" s="10">
        <v>14491618000</v>
      </c>
      <c r="I44" s="10">
        <v>16852490000</v>
      </c>
      <c r="J44" s="10">
        <v>17552692000</v>
      </c>
      <c r="K44" s="10">
        <v>21424455000</v>
      </c>
      <c r="L44" s="10">
        <v>21932116000</v>
      </c>
      <c r="M44" s="10">
        <v>28242826000</v>
      </c>
      <c r="N44" s="10">
        <v>40733096000</v>
      </c>
      <c r="O44" s="10">
        <v>54411666000</v>
      </c>
      <c r="P44" s="10">
        <v>78240081000</v>
      </c>
      <c r="Q44" s="10">
        <v>102684392000</v>
      </c>
      <c r="R44" s="10">
        <v>115210575000</v>
      </c>
      <c r="S44" s="10">
        <v>106966605000</v>
      </c>
      <c r="T44" s="10">
        <v>111605110000</v>
      </c>
      <c r="U44" s="10">
        <v>166110189000</v>
      </c>
      <c r="V44" s="10">
        <v>240803507000</v>
      </c>
    </row>
    <row r="45" spans="1:22" ht="19" x14ac:dyDescent="0.25">
      <c r="A45" s="5" t="s">
        <v>37</v>
      </c>
      <c r="B45" s="1" t="s">
        <v>91</v>
      </c>
      <c r="C45" s="1">
        <v>696030000</v>
      </c>
      <c r="D45" s="1">
        <v>2381715000</v>
      </c>
      <c r="E45" s="1">
        <v>4100043000</v>
      </c>
      <c r="F45" s="1">
        <v>5263643000</v>
      </c>
      <c r="G45" s="1">
        <v>7594986000</v>
      </c>
      <c r="H45" s="1">
        <v>15512643000</v>
      </c>
      <c r="I45" s="1">
        <v>20198581000</v>
      </c>
      <c r="J45" s="1">
        <v>28715537000</v>
      </c>
      <c r="K45" s="1">
        <v>35031698000</v>
      </c>
      <c r="L45" s="1">
        <v>35055789000</v>
      </c>
      <c r="M45" s="1">
        <v>35610931000</v>
      </c>
      <c r="N45" s="1">
        <v>38750131000</v>
      </c>
      <c r="O45" s="1">
        <v>41856097000</v>
      </c>
      <c r="P45" s="1">
        <v>46440156000</v>
      </c>
      <c r="Q45" s="1">
        <v>50980724000</v>
      </c>
      <c r="R45" s="1">
        <v>53362403000</v>
      </c>
      <c r="S45" s="1">
        <v>60848697000</v>
      </c>
      <c r="T45" s="1">
        <v>61642132000</v>
      </c>
      <c r="U45" s="1">
        <v>83071906000</v>
      </c>
      <c r="V45" s="1">
        <v>179639631000</v>
      </c>
    </row>
    <row r="46" spans="1:22" ht="19" x14ac:dyDescent="0.25">
      <c r="A46" s="5" t="s">
        <v>38</v>
      </c>
      <c r="B46" s="1" t="s">
        <v>91</v>
      </c>
      <c r="C46" s="1" t="s">
        <v>91</v>
      </c>
      <c r="D46" s="1" t="s">
        <v>91</v>
      </c>
      <c r="E46" s="1" t="s">
        <v>91</v>
      </c>
      <c r="F46" s="1" t="s">
        <v>91</v>
      </c>
      <c r="G46" s="1" t="s">
        <v>91</v>
      </c>
      <c r="H46" s="1">
        <v>58603000</v>
      </c>
      <c r="I46" s="1">
        <v>58603000</v>
      </c>
      <c r="J46" s="1">
        <v>65914000</v>
      </c>
      <c r="K46" s="1">
        <v>65914000</v>
      </c>
      <c r="L46" s="1">
        <v>65914000</v>
      </c>
      <c r="M46" s="1">
        <v>65914000</v>
      </c>
      <c r="N46" s="1">
        <v>65914000</v>
      </c>
      <c r="O46" s="1">
        <v>65914000</v>
      </c>
      <c r="P46" s="1">
        <v>65914000</v>
      </c>
      <c r="Q46" s="1">
        <v>65914000</v>
      </c>
      <c r="R46" s="1">
        <v>65914000</v>
      </c>
      <c r="S46" s="1">
        <v>65914000</v>
      </c>
      <c r="T46" s="1">
        <v>65914000</v>
      </c>
      <c r="U46" s="1">
        <v>65914000</v>
      </c>
      <c r="V46" s="1">
        <v>65914000</v>
      </c>
    </row>
    <row r="47" spans="1:22" ht="19" x14ac:dyDescent="0.25">
      <c r="A47" s="5" t="s">
        <v>39</v>
      </c>
      <c r="B47" s="1" t="s">
        <v>91</v>
      </c>
      <c r="C47" s="1">
        <v>7160000</v>
      </c>
      <c r="D47" s="1">
        <v>50315000</v>
      </c>
      <c r="E47" s="1">
        <v>48567000</v>
      </c>
      <c r="F47" s="1">
        <v>289851000</v>
      </c>
      <c r="G47" s="1">
        <v>314798000</v>
      </c>
      <c r="H47" s="1">
        <v>2274932000</v>
      </c>
      <c r="I47" s="1">
        <v>2465058000</v>
      </c>
      <c r="J47" s="1">
        <v>5698144000</v>
      </c>
      <c r="K47" s="1">
        <v>6721454000</v>
      </c>
      <c r="L47" s="1">
        <v>8011497000</v>
      </c>
      <c r="M47" s="1">
        <v>9658466000</v>
      </c>
      <c r="N47" s="1">
        <v>10856145000</v>
      </c>
      <c r="O47" s="1">
        <v>11865902000</v>
      </c>
      <c r="P47" s="1">
        <v>12055571000</v>
      </c>
      <c r="Q47" s="1">
        <v>14199119000</v>
      </c>
      <c r="R47" s="1">
        <v>16698461000</v>
      </c>
      <c r="S47" s="1">
        <v>18398159000</v>
      </c>
      <c r="T47" s="1">
        <v>16689882000</v>
      </c>
      <c r="U47" s="1">
        <v>19709973000</v>
      </c>
      <c r="V47" s="1">
        <v>24906497000</v>
      </c>
    </row>
    <row r="48" spans="1:22" ht="19" x14ac:dyDescent="0.25">
      <c r="A48" s="5" t="s">
        <v>40</v>
      </c>
      <c r="B48" s="1" t="s">
        <v>91</v>
      </c>
      <c r="C48" s="1">
        <v>7160000</v>
      </c>
      <c r="D48" s="1">
        <v>50315000</v>
      </c>
      <c r="E48" s="1">
        <v>48567000</v>
      </c>
      <c r="F48" s="1">
        <v>289851000</v>
      </c>
      <c r="G48" s="1">
        <v>314798000</v>
      </c>
      <c r="H48" s="1">
        <v>2333535000</v>
      </c>
      <c r="I48" s="1">
        <v>2523661000</v>
      </c>
      <c r="J48" s="1">
        <v>5764058000</v>
      </c>
      <c r="K48" s="1">
        <v>6787368000</v>
      </c>
      <c r="L48" s="1">
        <v>8077411000</v>
      </c>
      <c r="M48" s="1">
        <v>9724380000</v>
      </c>
      <c r="N48" s="1">
        <v>10922059000</v>
      </c>
      <c r="O48" s="1">
        <v>11931816000</v>
      </c>
      <c r="P48" s="1">
        <v>12121485000</v>
      </c>
      <c r="Q48" s="1">
        <v>14265033000</v>
      </c>
      <c r="R48" s="1">
        <v>16764375000</v>
      </c>
      <c r="S48" s="1">
        <v>18464073000</v>
      </c>
      <c r="T48" s="1">
        <v>16755796000</v>
      </c>
      <c r="U48" s="1">
        <v>19775887000</v>
      </c>
      <c r="V48" s="1">
        <v>24972411000</v>
      </c>
    </row>
    <row r="49" spans="1:22" ht="19" x14ac:dyDescent="0.25">
      <c r="A49" s="5" t="s">
        <v>41</v>
      </c>
      <c r="B49" s="1" t="s">
        <v>91</v>
      </c>
      <c r="C49" s="1" t="s">
        <v>91</v>
      </c>
      <c r="D49" s="1" t="s">
        <v>91</v>
      </c>
      <c r="E49" s="1" t="s">
        <v>91</v>
      </c>
      <c r="F49" s="1" t="s">
        <v>91</v>
      </c>
      <c r="G49" s="1" t="s">
        <v>91</v>
      </c>
      <c r="H49" s="1" t="s">
        <v>91</v>
      </c>
      <c r="I49" s="1">
        <v>28860000</v>
      </c>
      <c r="J49" s="1" t="s">
        <v>91</v>
      </c>
      <c r="K49" s="1" t="s">
        <v>91</v>
      </c>
      <c r="L49" s="1" t="s">
        <v>91</v>
      </c>
      <c r="M49" s="1">
        <v>892992000</v>
      </c>
      <c r="N49" s="1">
        <v>1309502000</v>
      </c>
      <c r="O49" s="1">
        <v>4941865000</v>
      </c>
      <c r="P49" s="1">
        <v>5222636000</v>
      </c>
      <c r="Q49" s="1">
        <v>7249276000</v>
      </c>
      <c r="R49" s="1">
        <v>5264907000</v>
      </c>
      <c r="S49" s="1" t="s">
        <v>91</v>
      </c>
      <c r="T49" s="1" t="s">
        <v>91</v>
      </c>
      <c r="U49" s="1">
        <v>5446757000</v>
      </c>
      <c r="V49" s="1" t="s">
        <v>91</v>
      </c>
    </row>
    <row r="50" spans="1:22" ht="19" x14ac:dyDescent="0.25">
      <c r="A50" s="5" t="s">
        <v>42</v>
      </c>
      <c r="B50" s="1" t="s">
        <v>91</v>
      </c>
      <c r="C50" s="1" t="s">
        <v>91</v>
      </c>
      <c r="D50" s="1">
        <v>11518000</v>
      </c>
      <c r="E50" s="1">
        <v>14374000</v>
      </c>
      <c r="F50" s="1">
        <v>30976000</v>
      </c>
      <c r="G50" s="1">
        <v>10414000</v>
      </c>
      <c r="H50" s="1">
        <v>165302000</v>
      </c>
      <c r="I50" s="1">
        <v>185927000</v>
      </c>
      <c r="J50" s="1">
        <v>371337000</v>
      </c>
      <c r="K50" s="1">
        <v>586479000</v>
      </c>
      <c r="L50" s="1">
        <v>786123000</v>
      </c>
      <c r="M50" s="1">
        <v>899699000</v>
      </c>
      <c r="N50" s="1">
        <v>965486000</v>
      </c>
      <c r="O50" s="1">
        <v>1080416000</v>
      </c>
      <c r="P50" s="1">
        <v>1448262000</v>
      </c>
      <c r="Q50" s="1">
        <v>1580032000</v>
      </c>
      <c r="R50" s="1">
        <v>1388314000</v>
      </c>
      <c r="S50" s="1">
        <v>1514934000</v>
      </c>
      <c r="T50" s="1">
        <v>1768975000</v>
      </c>
      <c r="U50" s="1">
        <v>1913316000</v>
      </c>
      <c r="V50" s="1">
        <v>3686905000</v>
      </c>
    </row>
    <row r="51" spans="1:22" ht="19" x14ac:dyDescent="0.25">
      <c r="A51" s="5" t="s">
        <v>43</v>
      </c>
      <c r="B51" s="1" t="s">
        <v>91</v>
      </c>
      <c r="C51" s="1">
        <v>1790000</v>
      </c>
      <c r="D51" s="1" t="s">
        <v>91</v>
      </c>
      <c r="E51" s="1" t="s">
        <v>91</v>
      </c>
      <c r="F51" s="1" t="s">
        <v>91</v>
      </c>
      <c r="G51" s="1" t="s">
        <v>91</v>
      </c>
      <c r="H51" s="1">
        <v>28662000</v>
      </c>
      <c r="I51" s="1">
        <v>656562000</v>
      </c>
      <c r="J51" s="1">
        <v>559777000</v>
      </c>
      <c r="K51" s="1">
        <v>1794392000</v>
      </c>
      <c r="L51" s="1">
        <v>2859049000</v>
      </c>
      <c r="M51" s="1">
        <v>1022083000</v>
      </c>
      <c r="N51" s="1">
        <v>1328581000</v>
      </c>
      <c r="O51" s="1">
        <v>1263895000</v>
      </c>
      <c r="P51" s="1">
        <v>1598158000</v>
      </c>
      <c r="Q51" s="1">
        <v>1339973000</v>
      </c>
      <c r="R51" s="1">
        <v>2580503000</v>
      </c>
      <c r="S51" s="1">
        <v>7847284000</v>
      </c>
      <c r="T51" s="1">
        <v>9245308000</v>
      </c>
      <c r="U51" s="1">
        <v>19462092000</v>
      </c>
      <c r="V51" s="1">
        <v>44758192000</v>
      </c>
    </row>
    <row r="52" spans="1:22" ht="19" x14ac:dyDescent="0.25">
      <c r="A52" s="5" t="s">
        <v>44</v>
      </c>
      <c r="B52" s="1" t="s">
        <v>91</v>
      </c>
      <c r="C52" s="1">
        <v>704980000</v>
      </c>
      <c r="D52" s="1">
        <v>2443548000</v>
      </c>
      <c r="E52" s="1">
        <v>4162984000</v>
      </c>
      <c r="F52" s="1">
        <v>5584470000</v>
      </c>
      <c r="G52" s="1">
        <v>7920198000</v>
      </c>
      <c r="H52" s="1">
        <v>18040142000</v>
      </c>
      <c r="I52" s="1">
        <v>23593591000</v>
      </c>
      <c r="J52" s="1">
        <v>35410709000</v>
      </c>
      <c r="K52" s="1">
        <v>44199937000</v>
      </c>
      <c r="L52" s="1">
        <v>46778372000</v>
      </c>
      <c r="M52" s="1">
        <v>48150085000</v>
      </c>
      <c r="N52" s="1">
        <v>53275759000</v>
      </c>
      <c r="O52" s="1">
        <v>61074089000</v>
      </c>
      <c r="P52" s="1">
        <v>66830697000</v>
      </c>
      <c r="Q52" s="1">
        <v>75415038000</v>
      </c>
      <c r="R52" s="1">
        <v>79360502000</v>
      </c>
      <c r="S52" s="1">
        <v>88674988000</v>
      </c>
      <c r="T52" s="1">
        <v>89412211000</v>
      </c>
      <c r="U52" s="1">
        <v>129669958000</v>
      </c>
      <c r="V52" s="1">
        <v>253057139000</v>
      </c>
    </row>
    <row r="53" spans="1:22"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row>
    <row r="54" spans="1:22" ht="20" thickBot="1" x14ac:dyDescent="0.3">
      <c r="A54" s="7" t="s">
        <v>46</v>
      </c>
      <c r="B54" s="11" t="s">
        <v>91</v>
      </c>
      <c r="C54" s="11">
        <v>3201720000</v>
      </c>
      <c r="D54" s="11">
        <v>5544029000</v>
      </c>
      <c r="E54" s="11">
        <v>8627087000</v>
      </c>
      <c r="F54" s="11">
        <v>10673861000</v>
      </c>
      <c r="G54" s="11">
        <v>15149011000</v>
      </c>
      <c r="H54" s="11">
        <v>32531760000</v>
      </c>
      <c r="I54" s="11">
        <v>40446081000</v>
      </c>
      <c r="J54" s="11">
        <v>52963401000</v>
      </c>
      <c r="K54" s="11">
        <v>65624392000</v>
      </c>
      <c r="L54" s="11">
        <v>68710488000</v>
      </c>
      <c r="M54" s="11">
        <v>76392911000</v>
      </c>
      <c r="N54" s="11">
        <v>94008855000</v>
      </c>
      <c r="O54" s="11">
        <v>115485755000</v>
      </c>
      <c r="P54" s="11">
        <v>145070778000</v>
      </c>
      <c r="Q54" s="11">
        <v>178099430000</v>
      </c>
      <c r="R54" s="11">
        <v>194571077000</v>
      </c>
      <c r="S54" s="11">
        <v>195641593000</v>
      </c>
      <c r="T54" s="11">
        <v>201017321000</v>
      </c>
      <c r="U54" s="11">
        <v>295780147000</v>
      </c>
      <c r="V54" s="11">
        <v>493860646000</v>
      </c>
    </row>
    <row r="55" spans="1:22" ht="20" thickTop="1" x14ac:dyDescent="0.25">
      <c r="A55" s="5" t="s">
        <v>47</v>
      </c>
      <c r="B55" s="1" t="s">
        <v>91</v>
      </c>
      <c r="C55" s="1">
        <v>404220000</v>
      </c>
      <c r="D55" s="1">
        <v>1192878000</v>
      </c>
      <c r="E55" s="1">
        <v>1636125000</v>
      </c>
      <c r="F55" s="1">
        <v>1985715000</v>
      </c>
      <c r="G55" s="1">
        <v>3350528000</v>
      </c>
      <c r="H55" s="1">
        <v>6848022000</v>
      </c>
      <c r="I55" s="1">
        <v>11521250000</v>
      </c>
      <c r="J55" s="1">
        <v>11033448000</v>
      </c>
      <c r="K55" s="1">
        <v>17235934000</v>
      </c>
      <c r="L55" s="1">
        <v>18952108000</v>
      </c>
      <c r="M55" s="1">
        <v>22292736000</v>
      </c>
      <c r="N55" s="1">
        <v>25936501000</v>
      </c>
      <c r="O55" s="1">
        <v>31478687000</v>
      </c>
      <c r="P55" s="1">
        <v>35243610000</v>
      </c>
      <c r="Q55" s="1">
        <v>40273599000</v>
      </c>
      <c r="R55" s="1">
        <v>46282887000</v>
      </c>
      <c r="S55" s="1">
        <v>36168168000</v>
      </c>
      <c r="T55" s="1">
        <v>51908304000</v>
      </c>
      <c r="U55" s="1">
        <v>80491626000</v>
      </c>
      <c r="V55" s="1">
        <v>143765729000</v>
      </c>
    </row>
    <row r="56" spans="1:22" ht="19" x14ac:dyDescent="0.25">
      <c r="A56" s="5" t="s">
        <v>48</v>
      </c>
      <c r="B56" s="1" t="s">
        <v>91</v>
      </c>
      <c r="C56" s="1" t="s">
        <v>91</v>
      </c>
      <c r="D56" s="1">
        <v>619186000</v>
      </c>
      <c r="E56" s="1">
        <v>2459899000</v>
      </c>
      <c r="F56" s="1">
        <v>2195024000</v>
      </c>
      <c r="G56" s="1">
        <v>4100436000</v>
      </c>
      <c r="H56" s="1">
        <v>4370850000</v>
      </c>
      <c r="I56" s="1">
        <v>547129000</v>
      </c>
      <c r="J56" s="1">
        <v>11003490000</v>
      </c>
      <c r="K56" s="1">
        <v>11341822000</v>
      </c>
      <c r="L56" s="1">
        <v>11287779000</v>
      </c>
      <c r="M56" s="1">
        <v>16172161000</v>
      </c>
      <c r="N56" s="1">
        <v>19172635000</v>
      </c>
      <c r="O56" s="1">
        <v>26412860000</v>
      </c>
      <c r="P56" s="1">
        <v>32928441000</v>
      </c>
      <c r="Q56" s="1">
        <v>45648670000</v>
      </c>
      <c r="R56" s="1">
        <v>45271611000</v>
      </c>
      <c r="S56" s="1">
        <v>49079813000</v>
      </c>
      <c r="T56" s="1">
        <v>27813150000</v>
      </c>
      <c r="U56" s="1">
        <v>23187774000</v>
      </c>
      <c r="V56" s="1">
        <v>11617926000</v>
      </c>
    </row>
    <row r="57" spans="1:22" ht="19" x14ac:dyDescent="0.25">
      <c r="A57" s="5" t="s">
        <v>49</v>
      </c>
      <c r="B57" s="1" t="s">
        <v>91</v>
      </c>
      <c r="C57" s="1">
        <v>34210000</v>
      </c>
      <c r="D57" s="1">
        <v>3220000</v>
      </c>
      <c r="E57" s="1">
        <v>7377000</v>
      </c>
      <c r="F57" s="1">
        <v>77704000</v>
      </c>
      <c r="G57" s="1">
        <v>26943000</v>
      </c>
      <c r="H57" s="1">
        <v>-165693000</v>
      </c>
      <c r="I57" s="1">
        <v>172270000</v>
      </c>
      <c r="J57" s="1">
        <v>-606352000</v>
      </c>
      <c r="K57" s="1">
        <v>-802188000</v>
      </c>
      <c r="L57" s="1">
        <v>-874036000</v>
      </c>
      <c r="M57" s="1">
        <v>-1221661000</v>
      </c>
      <c r="N57" s="1">
        <v>428185000</v>
      </c>
      <c r="O57" s="1">
        <v>641187000</v>
      </c>
      <c r="P57" s="1">
        <v>1074614000</v>
      </c>
      <c r="Q57" s="1">
        <v>951253000</v>
      </c>
      <c r="R57" s="1">
        <v>1081283000</v>
      </c>
      <c r="S57" s="1">
        <v>613762000</v>
      </c>
      <c r="T57" s="1">
        <v>1858782000</v>
      </c>
      <c r="U57" s="1">
        <v>1779018000</v>
      </c>
      <c r="V57" s="1">
        <v>4326394000</v>
      </c>
    </row>
    <row r="58" spans="1:22"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row>
    <row r="59" spans="1:22" ht="19" x14ac:dyDescent="0.25">
      <c r="A59" s="5" t="s">
        <v>51</v>
      </c>
      <c r="B59" s="1" t="s">
        <v>91</v>
      </c>
      <c r="C59" s="1">
        <v>130910000</v>
      </c>
      <c r="D59" s="1">
        <v>223709000</v>
      </c>
      <c r="E59" s="1">
        <v>359913000</v>
      </c>
      <c r="F59" s="1">
        <v>590965000</v>
      </c>
      <c r="G59" s="1">
        <v>1117442000</v>
      </c>
      <c r="H59" s="1">
        <v>2982643000</v>
      </c>
      <c r="I59" s="1">
        <v>5847283000</v>
      </c>
      <c r="J59" s="1">
        <v>6333365000</v>
      </c>
      <c r="K59" s="1">
        <v>5595366000</v>
      </c>
      <c r="L59" s="1">
        <v>6565066000</v>
      </c>
      <c r="M59" s="1">
        <v>4478818000</v>
      </c>
      <c r="N59" s="1">
        <v>7484803000</v>
      </c>
      <c r="O59" s="1">
        <v>7577390000</v>
      </c>
      <c r="P59" s="1">
        <v>9070939000</v>
      </c>
      <c r="Q59" s="1">
        <v>18123414000</v>
      </c>
      <c r="R59" s="1">
        <v>23933194000</v>
      </c>
      <c r="S59" s="1">
        <v>22780966000</v>
      </c>
      <c r="T59" s="1">
        <v>26709242000</v>
      </c>
      <c r="U59" s="1">
        <v>67624544000</v>
      </c>
      <c r="V59" s="1">
        <v>177960906000</v>
      </c>
    </row>
    <row r="60" spans="1:22" ht="19" x14ac:dyDescent="0.25">
      <c r="A60" s="6" t="s">
        <v>52</v>
      </c>
      <c r="B60" s="10" t="s">
        <v>91</v>
      </c>
      <c r="C60" s="10">
        <v>569340000</v>
      </c>
      <c r="D60" s="10">
        <v>2038993000</v>
      </c>
      <c r="E60" s="10">
        <v>4463314000</v>
      </c>
      <c r="F60" s="10">
        <v>4849408000</v>
      </c>
      <c r="G60" s="10">
        <v>8595349000</v>
      </c>
      <c r="H60" s="10">
        <v>14035822000</v>
      </c>
      <c r="I60" s="10">
        <v>18087932000</v>
      </c>
      <c r="J60" s="10">
        <v>27763951000</v>
      </c>
      <c r="K60" s="10">
        <v>33370934000</v>
      </c>
      <c r="L60" s="10">
        <v>35930917000</v>
      </c>
      <c r="M60" s="10">
        <v>41722054000</v>
      </c>
      <c r="N60" s="10">
        <v>53022124000</v>
      </c>
      <c r="O60" s="10">
        <v>66110124000</v>
      </c>
      <c r="P60" s="10">
        <v>78317604000</v>
      </c>
      <c r="Q60" s="10">
        <v>104996936000</v>
      </c>
      <c r="R60" s="10">
        <v>116568975000</v>
      </c>
      <c r="S60" s="10">
        <v>108028947000</v>
      </c>
      <c r="T60" s="10">
        <v>106430696000</v>
      </c>
      <c r="U60" s="10">
        <v>171303944000</v>
      </c>
      <c r="V60" s="10">
        <v>333344561000</v>
      </c>
    </row>
    <row r="61" spans="1:22" ht="19" x14ac:dyDescent="0.25">
      <c r="A61" s="5" t="s">
        <v>53</v>
      </c>
      <c r="B61" s="1" t="s">
        <v>91</v>
      </c>
      <c r="C61" s="1" t="s">
        <v>91</v>
      </c>
      <c r="D61" s="1">
        <v>105138000</v>
      </c>
      <c r="E61" s="1">
        <v>236854000</v>
      </c>
      <c r="F61" s="1">
        <v>1829669000</v>
      </c>
      <c r="G61" s="1">
        <v>1513146000</v>
      </c>
      <c r="H61" s="1">
        <v>4791561000</v>
      </c>
      <c r="I61" s="1">
        <v>3106514000</v>
      </c>
      <c r="J61" s="1">
        <v>3049000000</v>
      </c>
      <c r="K61" s="1">
        <v>7079247000</v>
      </c>
      <c r="L61" s="1">
        <v>7341344000</v>
      </c>
      <c r="M61" s="1">
        <v>8652259000</v>
      </c>
      <c r="N61" s="1">
        <v>10979299000</v>
      </c>
      <c r="O61" s="1">
        <v>11229901000</v>
      </c>
      <c r="P61" s="1">
        <v>9338520000</v>
      </c>
      <c r="Q61" s="1">
        <v>10862346000</v>
      </c>
      <c r="R61" s="1">
        <v>13924380000</v>
      </c>
      <c r="S61" s="1">
        <v>22465167000</v>
      </c>
      <c r="T61" s="1">
        <v>24469240000</v>
      </c>
      <c r="U61" s="1">
        <v>12205249000</v>
      </c>
      <c r="V61" s="1">
        <v>10210870000</v>
      </c>
    </row>
    <row r="62" spans="1:22" ht="19" x14ac:dyDescent="0.25">
      <c r="A62" s="5" t="s">
        <v>50</v>
      </c>
      <c r="B62" s="1" t="s">
        <v>91</v>
      </c>
      <c r="C62" s="1" t="s">
        <v>91</v>
      </c>
      <c r="D62" s="1" t="s">
        <v>91</v>
      </c>
      <c r="E62" s="1" t="s">
        <v>91</v>
      </c>
      <c r="F62" s="1" t="s">
        <v>91</v>
      </c>
      <c r="G62" s="1" t="s">
        <v>91</v>
      </c>
      <c r="H62" s="1" t="s">
        <v>91</v>
      </c>
      <c r="I62" s="1" t="s">
        <v>91</v>
      </c>
      <c r="J62" s="1" t="s">
        <v>91</v>
      </c>
      <c r="K62" s="1" t="s">
        <v>91</v>
      </c>
      <c r="L62" s="1" t="s">
        <v>91</v>
      </c>
      <c r="M62" s="1">
        <v>1158565000</v>
      </c>
      <c r="N62" s="1">
        <v>1110021000</v>
      </c>
      <c r="O62" s="1">
        <v>1546108000</v>
      </c>
      <c r="P62" s="1">
        <v>1454710000</v>
      </c>
      <c r="Q62" s="1" t="s">
        <v>91</v>
      </c>
      <c r="R62" s="1" t="s">
        <v>91</v>
      </c>
      <c r="S62" s="1" t="s">
        <v>91</v>
      </c>
      <c r="T62" s="1">
        <v>2269176000</v>
      </c>
      <c r="U62" s="1" t="s">
        <v>91</v>
      </c>
      <c r="V62" s="1" t="s">
        <v>91</v>
      </c>
    </row>
    <row r="63" spans="1:22" ht="19" x14ac:dyDescent="0.25">
      <c r="A63" s="5" t="s">
        <v>54</v>
      </c>
      <c r="B63" s="1" t="s">
        <v>91</v>
      </c>
      <c r="C63" s="1" t="s">
        <v>91</v>
      </c>
      <c r="D63" s="1" t="s">
        <v>91</v>
      </c>
      <c r="E63" s="1" t="s">
        <v>91</v>
      </c>
      <c r="F63" s="1" t="s">
        <v>91</v>
      </c>
      <c r="G63" s="1">
        <v>8255000</v>
      </c>
      <c r="H63" s="1" t="s">
        <v>91</v>
      </c>
      <c r="I63" s="1" t="s">
        <v>91</v>
      </c>
      <c r="J63" s="1" t="s">
        <v>91</v>
      </c>
      <c r="K63" s="1" t="s">
        <v>91</v>
      </c>
      <c r="L63" s="1" t="s">
        <v>91</v>
      </c>
      <c r="M63" s="1" t="s">
        <v>91</v>
      </c>
      <c r="N63" s="1" t="s">
        <v>91</v>
      </c>
      <c r="O63" s="1">
        <v>568149000</v>
      </c>
      <c r="P63" s="1">
        <v>549903000</v>
      </c>
      <c r="Q63" s="1">
        <v>610005000</v>
      </c>
      <c r="R63" s="1">
        <v>66308000</v>
      </c>
      <c r="S63" s="1">
        <v>102864000</v>
      </c>
      <c r="T63" s="1">
        <v>393150000</v>
      </c>
      <c r="U63" s="1">
        <v>609566000</v>
      </c>
      <c r="V63" s="1">
        <v>2018530000</v>
      </c>
    </row>
    <row r="64" spans="1:22" ht="19" x14ac:dyDescent="0.25">
      <c r="A64" s="5" t="s">
        <v>55</v>
      </c>
      <c r="B64" s="1" t="s">
        <v>91</v>
      </c>
      <c r="C64" s="1" t="s">
        <v>91</v>
      </c>
      <c r="D64" s="1" t="s">
        <v>91</v>
      </c>
      <c r="E64" s="1" t="s">
        <v>91</v>
      </c>
      <c r="F64" s="1" t="s">
        <v>91</v>
      </c>
      <c r="G64" s="1">
        <v>16738000</v>
      </c>
      <c r="H64" s="1">
        <v>367005000</v>
      </c>
      <c r="I64" s="1">
        <v>224508000</v>
      </c>
      <c r="J64" s="1">
        <v>999374000</v>
      </c>
      <c r="K64" s="1">
        <v>1194075000</v>
      </c>
      <c r="L64" s="1">
        <v>1293856000</v>
      </c>
      <c r="M64" s="1">
        <v>3592000</v>
      </c>
      <c r="N64" s="1">
        <v>2974000</v>
      </c>
      <c r="O64" s="1">
        <v>2232000</v>
      </c>
      <c r="P64" s="1">
        <v>678000</v>
      </c>
      <c r="Q64" s="1">
        <v>1672656000</v>
      </c>
      <c r="R64" s="1">
        <v>3317435000</v>
      </c>
      <c r="S64" s="1">
        <v>-60236755000</v>
      </c>
      <c r="T64" s="1">
        <v>-49588741000</v>
      </c>
      <c r="U64" s="1">
        <v>-83447406000</v>
      </c>
      <c r="V64" s="1">
        <v>-116257407000</v>
      </c>
    </row>
    <row r="65" spans="1:22" ht="19" x14ac:dyDescent="0.25">
      <c r="A65" s="5" t="s">
        <v>56</v>
      </c>
      <c r="B65" s="1" t="s">
        <v>91</v>
      </c>
      <c r="C65" s="1" t="s">
        <v>91</v>
      </c>
      <c r="D65" s="1">
        <v>105138000</v>
      </c>
      <c r="E65" s="1">
        <v>236854000</v>
      </c>
      <c r="F65" s="1">
        <v>1829669000</v>
      </c>
      <c r="G65" s="1">
        <v>1538139000</v>
      </c>
      <c r="H65" s="1">
        <v>5158566000</v>
      </c>
      <c r="I65" s="1">
        <v>3331022000</v>
      </c>
      <c r="J65" s="1">
        <v>4048374000</v>
      </c>
      <c r="K65" s="1">
        <v>8273322000</v>
      </c>
      <c r="L65" s="1">
        <v>8635200000</v>
      </c>
      <c r="M65" s="1">
        <v>9814416000</v>
      </c>
      <c r="N65" s="1">
        <v>12092294000</v>
      </c>
      <c r="O65" s="1">
        <v>13346390000</v>
      </c>
      <c r="P65" s="1">
        <v>11343811000</v>
      </c>
      <c r="Q65" s="1">
        <v>13145007000</v>
      </c>
      <c r="R65" s="1">
        <v>17308123000</v>
      </c>
      <c r="S65" s="1">
        <v>25011226000</v>
      </c>
      <c r="T65" s="1">
        <v>30132713000</v>
      </c>
      <c r="U65" s="1">
        <v>20231994000</v>
      </c>
      <c r="V65" s="1">
        <v>39126248000</v>
      </c>
    </row>
    <row r="66" spans="1:22"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row>
    <row r="67" spans="1:22" ht="19" x14ac:dyDescent="0.25">
      <c r="A67" s="6" t="s">
        <v>58</v>
      </c>
      <c r="B67" s="10" t="s">
        <v>91</v>
      </c>
      <c r="C67" s="10">
        <v>569340000</v>
      </c>
      <c r="D67" s="10">
        <v>2144131000</v>
      </c>
      <c r="E67" s="10">
        <v>4700168000</v>
      </c>
      <c r="F67" s="10">
        <v>6679077000</v>
      </c>
      <c r="G67" s="10">
        <v>10133488000</v>
      </c>
      <c r="H67" s="10">
        <v>19194388000</v>
      </c>
      <c r="I67" s="10">
        <v>21418954000</v>
      </c>
      <c r="J67" s="10">
        <v>31812325000</v>
      </c>
      <c r="K67" s="10">
        <v>41644256000</v>
      </c>
      <c r="L67" s="10">
        <v>44566117000</v>
      </c>
      <c r="M67" s="10">
        <v>51536470000</v>
      </c>
      <c r="N67" s="10">
        <v>65114418000</v>
      </c>
      <c r="O67" s="10">
        <v>79456514000</v>
      </c>
      <c r="P67" s="10">
        <v>89661415000</v>
      </c>
      <c r="Q67" s="10">
        <v>118141943000</v>
      </c>
      <c r="R67" s="10">
        <v>133877098000</v>
      </c>
      <c r="S67" s="10">
        <v>133040173000</v>
      </c>
      <c r="T67" s="10">
        <v>136563409000</v>
      </c>
      <c r="U67" s="10">
        <v>191535938000</v>
      </c>
      <c r="V67" s="10">
        <v>372470809000</v>
      </c>
    </row>
    <row r="68" spans="1:22" ht="19" x14ac:dyDescent="0.25">
      <c r="A68" s="5" t="s">
        <v>59</v>
      </c>
      <c r="B68" s="1" t="s">
        <v>91</v>
      </c>
      <c r="C68" s="1">
        <v>539500000</v>
      </c>
      <c r="D68" s="1">
        <v>539500000</v>
      </c>
      <c r="E68" s="1">
        <v>539500000</v>
      </c>
      <c r="F68" s="1">
        <v>539500000</v>
      </c>
      <c r="G68" s="1">
        <v>539500000</v>
      </c>
      <c r="H68" s="1">
        <v>2050100000</v>
      </c>
      <c r="I68" s="1">
        <v>2275100000</v>
      </c>
      <c r="J68" s="1">
        <v>2275100000</v>
      </c>
      <c r="K68" s="1">
        <v>2354100000</v>
      </c>
      <c r="L68" s="1">
        <v>2354100000</v>
      </c>
      <c r="M68" s="1">
        <v>2354100000</v>
      </c>
      <c r="N68" s="1">
        <v>2476000000</v>
      </c>
      <c r="O68" s="1">
        <v>2476000000</v>
      </c>
      <c r="P68" s="1">
        <v>2728143000</v>
      </c>
      <c r="Q68" s="1">
        <v>2728143000</v>
      </c>
      <c r="R68" s="1">
        <v>2728143000</v>
      </c>
      <c r="S68" s="1">
        <v>2728143000</v>
      </c>
      <c r="T68" s="1">
        <v>2728143000</v>
      </c>
      <c r="U68" s="1">
        <v>2911143000</v>
      </c>
      <c r="V68" s="1">
        <v>2911143000</v>
      </c>
    </row>
    <row r="69" spans="1:22" ht="19" x14ac:dyDescent="0.25">
      <c r="A69" s="5" t="s">
        <v>60</v>
      </c>
      <c r="B69" s="1" t="s">
        <v>91</v>
      </c>
      <c r="C69" s="1">
        <v>468590000</v>
      </c>
      <c r="D69" s="1">
        <v>1052642000</v>
      </c>
      <c r="E69" s="1">
        <v>1559374000</v>
      </c>
      <c r="F69" s="1">
        <v>1562416000</v>
      </c>
      <c r="G69" s="1">
        <v>2494960000</v>
      </c>
      <c r="H69" s="1">
        <v>4368825000</v>
      </c>
      <c r="I69" s="1">
        <v>7593633000</v>
      </c>
      <c r="J69" s="1">
        <v>9048833000</v>
      </c>
      <c r="K69" s="1">
        <v>10169160000</v>
      </c>
      <c r="L69" s="1">
        <v>10127526000</v>
      </c>
      <c r="M69" s="1">
        <v>10511045000</v>
      </c>
      <c r="N69" s="1">
        <v>10638814000</v>
      </c>
      <c r="O69" s="1">
        <v>13104044000</v>
      </c>
      <c r="P69" s="1">
        <v>16238160000</v>
      </c>
      <c r="Q69" s="1">
        <v>19235924000</v>
      </c>
      <c r="R69" s="1">
        <v>20498233000</v>
      </c>
      <c r="S69" s="1">
        <v>21056234000</v>
      </c>
      <c r="T69" s="1">
        <v>24456556000</v>
      </c>
      <c r="U69" s="1">
        <v>26455907000</v>
      </c>
      <c r="V69" s="1">
        <v>40943232000</v>
      </c>
    </row>
    <row r="70" spans="1:22" ht="19" x14ac:dyDescent="0.25">
      <c r="A70" s="5" t="s">
        <v>61</v>
      </c>
      <c r="B70" s="1" t="s">
        <v>91</v>
      </c>
      <c r="C70" s="1" t="s">
        <v>91</v>
      </c>
      <c r="D70" s="1" t="s">
        <v>91</v>
      </c>
      <c r="E70" s="1" t="s">
        <v>91</v>
      </c>
      <c r="F70" s="1" t="s">
        <v>91</v>
      </c>
      <c r="G70" s="1" t="s">
        <v>91</v>
      </c>
      <c r="H70" s="1">
        <v>-3297496000</v>
      </c>
      <c r="I70" s="1">
        <v>-4803899000</v>
      </c>
      <c r="J70" s="1">
        <v>-6628536000</v>
      </c>
      <c r="K70" s="1">
        <v>-9047840000</v>
      </c>
      <c r="L70" s="1">
        <v>-11698580000</v>
      </c>
      <c r="M70" s="1">
        <v>-14560411000</v>
      </c>
      <c r="N70" s="1">
        <v>-17477612000</v>
      </c>
      <c r="O70" s="1">
        <v>-20146561000</v>
      </c>
      <c r="P70" s="1">
        <v>-23349022000</v>
      </c>
      <c r="Q70" s="1">
        <v>-28241345000</v>
      </c>
      <c r="R70" s="1">
        <v>-33883734000</v>
      </c>
      <c r="S70" s="1" t="s">
        <v>91</v>
      </c>
      <c r="T70" s="1" t="s">
        <v>91</v>
      </c>
      <c r="U70" s="1" t="s">
        <v>91</v>
      </c>
      <c r="V70" s="1" t="s">
        <v>91</v>
      </c>
    </row>
    <row r="71" spans="1:22" ht="19" x14ac:dyDescent="0.25">
      <c r="A71" s="5" t="s">
        <v>62</v>
      </c>
      <c r="B71" s="1" t="s">
        <v>91</v>
      </c>
      <c r="C71" s="1">
        <v>1624290000</v>
      </c>
      <c r="D71" s="1">
        <v>1807756000</v>
      </c>
      <c r="E71" s="1">
        <v>1828045000</v>
      </c>
      <c r="F71" s="1">
        <v>1892868000</v>
      </c>
      <c r="G71" s="1">
        <v>1981063000</v>
      </c>
      <c r="H71" s="1">
        <v>10215943000</v>
      </c>
      <c r="I71" s="1">
        <v>13962293000</v>
      </c>
      <c r="J71" s="1">
        <v>16455679000</v>
      </c>
      <c r="K71" s="1">
        <v>20504716000</v>
      </c>
      <c r="L71" s="1">
        <v>23361325000</v>
      </c>
      <c r="M71" s="1">
        <v>26551707000</v>
      </c>
      <c r="N71" s="1">
        <v>33257235000</v>
      </c>
      <c r="O71" s="1">
        <v>40595758000</v>
      </c>
      <c r="P71" s="1">
        <v>59792082000</v>
      </c>
      <c r="Q71" s="1">
        <v>66234765000</v>
      </c>
      <c r="R71" s="1">
        <v>71351337000</v>
      </c>
      <c r="S71" s="1">
        <v>32977912000</v>
      </c>
      <c r="T71" s="1">
        <v>29689575000</v>
      </c>
      <c r="U71" s="1">
        <v>65702621000</v>
      </c>
      <c r="V71" s="1">
        <v>67174924000</v>
      </c>
    </row>
    <row r="72" spans="1:22" ht="19" x14ac:dyDescent="0.25">
      <c r="A72" s="6" t="s">
        <v>63</v>
      </c>
      <c r="B72" s="10" t="s">
        <v>91</v>
      </c>
      <c r="C72" s="10">
        <v>2632380000</v>
      </c>
      <c r="D72" s="10">
        <v>3399898000</v>
      </c>
      <c r="E72" s="10">
        <v>3926919000</v>
      </c>
      <c r="F72" s="10">
        <v>3994784000</v>
      </c>
      <c r="G72" s="10">
        <v>5015523000</v>
      </c>
      <c r="H72" s="10">
        <v>13337372000</v>
      </c>
      <c r="I72" s="10">
        <v>19027127000</v>
      </c>
      <c r="J72" s="10">
        <v>21151076000</v>
      </c>
      <c r="K72" s="10">
        <v>23980136000</v>
      </c>
      <c r="L72" s="10">
        <v>24144371000</v>
      </c>
      <c r="M72" s="10">
        <v>24856441000</v>
      </c>
      <c r="N72" s="10">
        <v>28894437000</v>
      </c>
      <c r="O72" s="10">
        <v>36029241000</v>
      </c>
      <c r="P72" s="10">
        <v>55409363000</v>
      </c>
      <c r="Q72" s="10">
        <v>59957487000</v>
      </c>
      <c r="R72" s="10">
        <v>60693979000</v>
      </c>
      <c r="S72" s="10">
        <v>56762289000</v>
      </c>
      <c r="T72" s="10">
        <v>56874274000</v>
      </c>
      <c r="U72" s="10">
        <v>95069671000</v>
      </c>
      <c r="V72" s="10">
        <v>111029299000</v>
      </c>
    </row>
    <row r="73" spans="1:22" ht="20" thickBot="1" x14ac:dyDescent="0.3">
      <c r="A73" s="7" t="s">
        <v>64</v>
      </c>
      <c r="B73" s="11" t="s">
        <v>91</v>
      </c>
      <c r="C73" s="11">
        <v>3201720000</v>
      </c>
      <c r="D73" s="11">
        <v>5544029000</v>
      </c>
      <c r="E73" s="11">
        <v>8627087000</v>
      </c>
      <c r="F73" s="11">
        <v>10673861000</v>
      </c>
      <c r="G73" s="11">
        <v>15149011000</v>
      </c>
      <c r="H73" s="11">
        <v>32531760000</v>
      </c>
      <c r="I73" s="11">
        <v>40446081000</v>
      </c>
      <c r="J73" s="11">
        <v>52963401000</v>
      </c>
      <c r="K73" s="11">
        <v>65624392000</v>
      </c>
      <c r="L73" s="11">
        <v>68710488000</v>
      </c>
      <c r="M73" s="11">
        <v>76392911000</v>
      </c>
      <c r="N73" s="11">
        <v>94008855000</v>
      </c>
      <c r="O73" s="11">
        <v>115485755000</v>
      </c>
      <c r="P73" s="11">
        <v>145070778000</v>
      </c>
      <c r="Q73" s="11">
        <v>178099430000</v>
      </c>
      <c r="R73" s="11">
        <v>194571077000</v>
      </c>
      <c r="S73" s="11">
        <v>195641593000</v>
      </c>
      <c r="T73" s="11">
        <v>201017321000</v>
      </c>
      <c r="U73" s="11">
        <v>286605609000</v>
      </c>
      <c r="V73" s="11">
        <v>493860646000</v>
      </c>
    </row>
    <row r="74" spans="1:22"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row>
    <row r="75" spans="1:22"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row>
    <row r="76" spans="1:22" ht="19" x14ac:dyDescent="0.25">
      <c r="A76" s="5" t="s">
        <v>66</v>
      </c>
      <c r="B76" s="1" t="s">
        <v>91</v>
      </c>
      <c r="C76" s="1">
        <v>658300000</v>
      </c>
      <c r="D76" s="1">
        <v>829997000</v>
      </c>
      <c r="E76" s="1">
        <v>894096000</v>
      </c>
      <c r="F76" s="1">
        <v>368639000</v>
      </c>
      <c r="G76" s="1">
        <v>1010185000</v>
      </c>
      <c r="H76" s="1">
        <v>1021249000</v>
      </c>
      <c r="I76" s="1">
        <v>3793576000</v>
      </c>
      <c r="J76" s="1">
        <v>2523414000</v>
      </c>
      <c r="K76" s="1">
        <v>1384625000</v>
      </c>
      <c r="L76" s="1">
        <v>81377000</v>
      </c>
      <c r="M76" s="1">
        <v>553059000</v>
      </c>
      <c r="N76" s="1">
        <v>433525000</v>
      </c>
      <c r="O76" s="1">
        <v>2823441000</v>
      </c>
      <c r="P76" s="1">
        <v>5052154000</v>
      </c>
      <c r="Q76" s="1">
        <v>4066478000</v>
      </c>
      <c r="R76" s="1">
        <v>2780194000</v>
      </c>
      <c r="S76" s="1">
        <v>2118857000</v>
      </c>
      <c r="T76" s="1">
        <v>6013963000</v>
      </c>
      <c r="U76" s="1">
        <v>3045188000</v>
      </c>
      <c r="V76" s="1">
        <v>17713104000</v>
      </c>
    </row>
    <row r="77" spans="1:22" ht="19" x14ac:dyDescent="0.25">
      <c r="A77" s="5" t="s">
        <v>13</v>
      </c>
      <c r="B77" s="1" t="s">
        <v>91</v>
      </c>
      <c r="C77" s="1" t="s">
        <v>91</v>
      </c>
      <c r="D77" s="1">
        <v>53841000</v>
      </c>
      <c r="E77" s="1" t="s">
        <v>91</v>
      </c>
      <c r="F77" s="1">
        <v>351650000</v>
      </c>
      <c r="G77" s="1">
        <v>499709000</v>
      </c>
      <c r="H77" s="1">
        <v>1360411000</v>
      </c>
      <c r="I77" s="1">
        <v>1762583000</v>
      </c>
      <c r="J77" s="1">
        <v>2249308000</v>
      </c>
      <c r="K77" s="1">
        <v>2761280000</v>
      </c>
      <c r="L77" s="1">
        <v>3359329000</v>
      </c>
      <c r="M77" s="1">
        <v>3627030000</v>
      </c>
      <c r="N77" s="1">
        <v>4314847000</v>
      </c>
      <c r="O77" s="1">
        <v>5416617000</v>
      </c>
      <c r="P77" s="1">
        <v>7027569000</v>
      </c>
      <c r="Q77" s="1">
        <v>7084038000</v>
      </c>
      <c r="R77" s="1">
        <v>9398685000</v>
      </c>
      <c r="S77" s="1">
        <v>9795125000</v>
      </c>
      <c r="T77" s="1">
        <v>12485170000</v>
      </c>
      <c r="U77" s="1">
        <v>14078525000</v>
      </c>
      <c r="V77" s="1">
        <v>20285924000</v>
      </c>
    </row>
    <row r="78" spans="1:22" ht="19" x14ac:dyDescent="0.25">
      <c r="A78" s="5" t="s">
        <v>67</v>
      </c>
      <c r="B78" s="1" t="s">
        <v>91</v>
      </c>
      <c r="C78" s="1" t="s">
        <v>91</v>
      </c>
      <c r="D78" s="1" t="s">
        <v>91</v>
      </c>
      <c r="E78" s="1" t="s">
        <v>91</v>
      </c>
      <c r="F78" s="1" t="s">
        <v>91</v>
      </c>
      <c r="G78" s="1" t="s">
        <v>91</v>
      </c>
      <c r="H78" s="1" t="s">
        <v>91</v>
      </c>
      <c r="I78" s="1" t="s">
        <v>91</v>
      </c>
      <c r="J78" s="1" t="s">
        <v>91</v>
      </c>
      <c r="K78" s="1" t="s">
        <v>91</v>
      </c>
      <c r="L78" s="1" t="s">
        <v>91</v>
      </c>
      <c r="M78" s="1" t="s">
        <v>91</v>
      </c>
      <c r="N78" s="1" t="s">
        <v>91</v>
      </c>
      <c r="O78" s="1" t="s">
        <v>91</v>
      </c>
      <c r="P78" s="1" t="s">
        <v>91</v>
      </c>
      <c r="Q78" s="1" t="s">
        <v>91</v>
      </c>
      <c r="R78" s="1" t="s">
        <v>91</v>
      </c>
      <c r="S78" s="1" t="s">
        <v>91</v>
      </c>
      <c r="T78" s="1" t="s">
        <v>91</v>
      </c>
      <c r="U78" s="1" t="s">
        <v>91</v>
      </c>
      <c r="V78" s="1" t="s">
        <v>91</v>
      </c>
    </row>
    <row r="79" spans="1:22"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v>74297000</v>
      </c>
      <c r="U79" s="1">
        <v>0</v>
      </c>
      <c r="V79" s="1">
        <v>0</v>
      </c>
    </row>
    <row r="80" spans="1:22" ht="19" x14ac:dyDescent="0.25">
      <c r="A80" s="14" t="s">
        <v>103</v>
      </c>
      <c r="B80" s="15" t="e">
        <f t="shared" ref="B80:V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f t="shared" si="6"/>
        <v>4.7444505423774097E-4</v>
      </c>
      <c r="U80" s="15">
        <f t="shared" si="6"/>
        <v>0</v>
      </c>
      <c r="V80" s="15">
        <f t="shared" si="6"/>
        <v>0</v>
      </c>
    </row>
    <row r="81" spans="1:30" ht="19" x14ac:dyDescent="0.25">
      <c r="A81" s="5" t="s">
        <v>69</v>
      </c>
      <c r="B81" s="1" t="s">
        <v>91</v>
      </c>
      <c r="C81" s="1" t="s">
        <v>91</v>
      </c>
      <c r="D81" s="1">
        <v>-158790000</v>
      </c>
      <c r="E81" s="1" t="s">
        <v>91</v>
      </c>
      <c r="F81" s="1">
        <v>396991000</v>
      </c>
      <c r="G81" s="1">
        <v>467387000</v>
      </c>
      <c r="H81" s="1">
        <v>-1147726000</v>
      </c>
      <c r="I81" s="1">
        <v>5893884000</v>
      </c>
      <c r="J81" s="1">
        <v>-2077925000</v>
      </c>
      <c r="K81" s="1">
        <v>1150425000</v>
      </c>
      <c r="L81" s="1">
        <v>1091642000</v>
      </c>
      <c r="M81" s="1">
        <v>-2988740000</v>
      </c>
      <c r="N81" s="1">
        <v>-6098937000</v>
      </c>
      <c r="O81" s="1">
        <v>-5549544000</v>
      </c>
      <c r="P81" s="1">
        <v>-16965910000</v>
      </c>
      <c r="Q81" s="1">
        <v>-8195831000</v>
      </c>
      <c r="R81" s="1">
        <v>-4472921000</v>
      </c>
      <c r="S81" s="1">
        <v>-1720983000</v>
      </c>
      <c r="T81" s="1">
        <v>21399197000</v>
      </c>
      <c r="U81" s="1">
        <v>44083278000</v>
      </c>
      <c r="V81" s="1">
        <v>97849083000</v>
      </c>
    </row>
    <row r="82" spans="1:30"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row>
    <row r="83" spans="1:30" ht="21" x14ac:dyDescent="0.25">
      <c r="A83" s="5" t="s">
        <v>34</v>
      </c>
      <c r="B83" s="1" t="s">
        <v>91</v>
      </c>
      <c r="C83" s="1" t="s">
        <v>91</v>
      </c>
      <c r="D83" s="1">
        <v>-258355000</v>
      </c>
      <c r="E83" s="1" t="s">
        <v>91</v>
      </c>
      <c r="F83" s="1">
        <v>-780104000</v>
      </c>
      <c r="G83" s="1">
        <v>-1014084000</v>
      </c>
      <c r="H83" s="1">
        <v>-2409777000</v>
      </c>
      <c r="I83" s="1">
        <v>2278601000</v>
      </c>
      <c r="J83" s="1">
        <v>-2174293000</v>
      </c>
      <c r="K83" s="1">
        <v>-244756000</v>
      </c>
      <c r="L83" s="1">
        <v>-966356000</v>
      </c>
      <c r="M83" s="1">
        <v>-986092000</v>
      </c>
      <c r="N83" s="1">
        <v>-1917519000</v>
      </c>
      <c r="O83" s="1">
        <v>-6223543000</v>
      </c>
      <c r="P83" s="1">
        <v>-1984925000</v>
      </c>
      <c r="Q83" s="1">
        <v>-2726616000</v>
      </c>
      <c r="R83" s="1">
        <v>-6584924000</v>
      </c>
      <c r="S83" s="1">
        <v>283960000</v>
      </c>
      <c r="T83" s="1">
        <v>-6701761000</v>
      </c>
      <c r="U83" s="1">
        <v>-12892770000</v>
      </c>
      <c r="V83" s="1">
        <v>-36564504000</v>
      </c>
      <c r="AC83" s="64" t="s">
        <v>124</v>
      </c>
      <c r="AD83" s="65"/>
    </row>
    <row r="84" spans="1:30"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AC84" s="66" t="s">
        <v>125</v>
      </c>
      <c r="AD84" s="67"/>
    </row>
    <row r="85" spans="1:30" ht="20" x14ac:dyDescent="0.25">
      <c r="A85" s="5" t="s">
        <v>71</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t="s">
        <v>91</v>
      </c>
      <c r="Q85" s="1" t="s">
        <v>91</v>
      </c>
      <c r="R85" s="1" t="s">
        <v>91</v>
      </c>
      <c r="S85" s="1">
        <v>-2004943000</v>
      </c>
      <c r="T85" s="1">
        <v>28100958000</v>
      </c>
      <c r="U85" s="1">
        <v>56976048000</v>
      </c>
      <c r="V85" s="1">
        <v>134413587000</v>
      </c>
      <c r="AC85" s="23" t="s">
        <v>126</v>
      </c>
      <c r="AD85" s="24">
        <f>V17</f>
        <v>1316350000</v>
      </c>
    </row>
    <row r="86" spans="1:30" ht="20" x14ac:dyDescent="0.25">
      <c r="A86" s="5" t="s">
        <v>72</v>
      </c>
      <c r="B86" s="1" t="s">
        <v>91</v>
      </c>
      <c r="C86" s="1">
        <v>-658300000</v>
      </c>
      <c r="D86" s="1">
        <v>-403605000</v>
      </c>
      <c r="E86" s="1">
        <v>-894096000</v>
      </c>
      <c r="F86" s="1">
        <v>244306000</v>
      </c>
      <c r="G86" s="1">
        <v>524486000</v>
      </c>
      <c r="H86" s="1">
        <v>554611000</v>
      </c>
      <c r="I86" s="1">
        <v>531376000</v>
      </c>
      <c r="J86" s="1">
        <v>444588000</v>
      </c>
      <c r="K86" s="1">
        <v>688196000</v>
      </c>
      <c r="L86" s="1">
        <v>1022983000</v>
      </c>
      <c r="M86" s="1">
        <v>1244820000</v>
      </c>
      <c r="N86" s="1">
        <v>1388634000</v>
      </c>
      <c r="O86" s="1">
        <v>1151580000</v>
      </c>
      <c r="P86" s="1">
        <v>3040616000</v>
      </c>
      <c r="Q86" s="1">
        <v>3413202000</v>
      </c>
      <c r="R86" s="1">
        <v>4816951000</v>
      </c>
      <c r="S86" s="1">
        <v>4548008000</v>
      </c>
      <c r="T86" s="1">
        <v>5420041000</v>
      </c>
      <c r="U86" s="1">
        <v>4259691000</v>
      </c>
      <c r="V86" s="1">
        <v>4989546000</v>
      </c>
      <c r="AC86" s="23" t="s">
        <v>127</v>
      </c>
      <c r="AD86" s="24">
        <f>V56</f>
        <v>11617926000</v>
      </c>
    </row>
    <row r="87" spans="1:30" ht="20" x14ac:dyDescent="0.25">
      <c r="A87" s="6" t="s">
        <v>73</v>
      </c>
      <c r="B87" s="10" t="s">
        <v>91</v>
      </c>
      <c r="C87" s="10" t="s">
        <v>91</v>
      </c>
      <c r="D87" s="10">
        <v>321443000</v>
      </c>
      <c r="E87" s="10" t="s">
        <v>91</v>
      </c>
      <c r="F87" s="10">
        <v>1361586000</v>
      </c>
      <c r="G87" s="10">
        <v>2501767000</v>
      </c>
      <c r="H87" s="10">
        <v>1788545000</v>
      </c>
      <c r="I87" s="10">
        <v>11981419000</v>
      </c>
      <c r="J87" s="10">
        <v>3139385000</v>
      </c>
      <c r="K87" s="10">
        <v>5984526000</v>
      </c>
      <c r="L87" s="10">
        <v>5555331000</v>
      </c>
      <c r="M87" s="10">
        <v>2436169000</v>
      </c>
      <c r="N87" s="10">
        <v>38069000</v>
      </c>
      <c r="O87" s="10">
        <v>3842094000</v>
      </c>
      <c r="P87" s="10">
        <v>-1845571000</v>
      </c>
      <c r="Q87" s="10">
        <v>6367887000</v>
      </c>
      <c r="R87" s="10">
        <v>12522909000</v>
      </c>
      <c r="S87" s="10">
        <v>14741007000</v>
      </c>
      <c r="T87" s="10">
        <v>45392668000</v>
      </c>
      <c r="U87" s="10">
        <v>65466682000</v>
      </c>
      <c r="V87" s="10">
        <v>140837657000</v>
      </c>
      <c r="AC87" s="23" t="s">
        <v>128</v>
      </c>
      <c r="AD87" s="24">
        <f>V61</f>
        <v>10210870000</v>
      </c>
    </row>
    <row r="88" spans="1:30" ht="20" x14ac:dyDescent="0.25">
      <c r="A88" s="5" t="s">
        <v>74</v>
      </c>
      <c r="B88" s="1" t="s">
        <v>91</v>
      </c>
      <c r="C88" s="1" t="s">
        <v>91</v>
      </c>
      <c r="D88" s="1" t="s">
        <v>91</v>
      </c>
      <c r="E88" s="1" t="s">
        <v>91</v>
      </c>
      <c r="F88" s="1" t="s">
        <v>91</v>
      </c>
      <c r="G88" s="1" t="s">
        <v>91</v>
      </c>
      <c r="H88" s="1" t="s">
        <v>91</v>
      </c>
      <c r="I88" s="1" t="s">
        <v>91</v>
      </c>
      <c r="J88" s="1" t="s">
        <v>91</v>
      </c>
      <c r="K88" s="1" t="s">
        <v>91</v>
      </c>
      <c r="L88" s="1" t="s">
        <v>91</v>
      </c>
      <c r="M88" s="1" t="s">
        <v>91</v>
      </c>
      <c r="N88" s="1" t="s">
        <v>91</v>
      </c>
      <c r="O88" s="1" t="s">
        <v>91</v>
      </c>
      <c r="P88" s="1" t="s">
        <v>91</v>
      </c>
      <c r="Q88" s="1" t="s">
        <v>91</v>
      </c>
      <c r="R88" s="1" t="s">
        <v>91</v>
      </c>
      <c r="S88" s="1">
        <v>-20627160000</v>
      </c>
      <c r="T88" s="1">
        <v>-11774094000</v>
      </c>
      <c r="U88" s="1">
        <v>-37343609000</v>
      </c>
      <c r="V88" s="1">
        <v>-97456862000</v>
      </c>
      <c r="AC88" s="33" t="s">
        <v>129</v>
      </c>
      <c r="AD88" s="34">
        <f>AD85/(AD86+AD87)</f>
        <v>6.0303371748034108E-2</v>
      </c>
    </row>
    <row r="89" spans="1:30" ht="20" customHeight="1" x14ac:dyDescent="0.25">
      <c r="A89" s="14" t="s">
        <v>104</v>
      </c>
      <c r="B89" s="15" t="e">
        <f t="shared" ref="B89:V89" si="7">(-1*B88)/B3</f>
        <v>#VALUE!</v>
      </c>
      <c r="C89" s="15" t="e">
        <f t="shared" si="7"/>
        <v>#VALUE!</v>
      </c>
      <c r="D89" s="15" t="e">
        <f t="shared" si="7"/>
        <v>#VALUE!</v>
      </c>
      <c r="E89" s="15" t="e">
        <f t="shared" si="7"/>
        <v>#VALUE!</v>
      </c>
      <c r="F89" s="15" t="e">
        <f t="shared" si="7"/>
        <v>#VALUE!</v>
      </c>
      <c r="G89" s="15" t="e">
        <f t="shared" si="7"/>
        <v>#VALUE!</v>
      </c>
      <c r="H89" s="15" t="e">
        <f t="shared" si="7"/>
        <v>#VALUE!</v>
      </c>
      <c r="I89" s="15" t="e">
        <f t="shared" si="7"/>
        <v>#VALUE!</v>
      </c>
      <c r="J89" s="15" t="e">
        <f t="shared" si="7"/>
        <v>#VALUE!</v>
      </c>
      <c r="K89" s="15" t="e">
        <f t="shared" si="7"/>
        <v>#VALUE!</v>
      </c>
      <c r="L89" s="15" t="e">
        <f t="shared" si="7"/>
        <v>#VALUE!</v>
      </c>
      <c r="M89" s="15" t="e">
        <f t="shared" si="7"/>
        <v>#VALUE!</v>
      </c>
      <c r="N89" s="15" t="e">
        <f t="shared" si="7"/>
        <v>#VALUE!</v>
      </c>
      <c r="O89" s="15" t="e">
        <f t="shared" si="7"/>
        <v>#VALUE!</v>
      </c>
      <c r="P89" s="15" t="e">
        <f t="shared" si="7"/>
        <v>#VALUE!</v>
      </c>
      <c r="Q89" s="15" t="e">
        <f t="shared" si="7"/>
        <v>#VALUE!</v>
      </c>
      <c r="R89" s="15" t="e">
        <f t="shared" si="7"/>
        <v>#VALUE!</v>
      </c>
      <c r="S89" s="15">
        <f t="shared" si="7"/>
        <v>0.1614795561711638</v>
      </c>
      <c r="T89" s="15">
        <f t="shared" si="7"/>
        <v>7.5186894039197552E-2</v>
      </c>
      <c r="U89" s="15">
        <f t="shared" si="7"/>
        <v>0.17277318038416295</v>
      </c>
      <c r="V89" s="15">
        <f t="shared" si="7"/>
        <v>0.22981822399053853</v>
      </c>
      <c r="AC89" s="23" t="s">
        <v>105</v>
      </c>
      <c r="AD89" s="24">
        <f>V27</f>
        <v>3366625000</v>
      </c>
    </row>
    <row r="90" spans="1:30"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t="s">
        <v>91</v>
      </c>
      <c r="Q90" s="1" t="s">
        <v>91</v>
      </c>
      <c r="R90" s="1" t="s">
        <v>91</v>
      </c>
      <c r="S90" s="1">
        <v>353133000</v>
      </c>
      <c r="T90" s="1">
        <v>97876000</v>
      </c>
      <c r="U90" s="1">
        <v>222329000</v>
      </c>
      <c r="V90" s="1">
        <v>95800000</v>
      </c>
      <c r="AC90" s="23" t="s">
        <v>19</v>
      </c>
      <c r="AD90" s="24">
        <f>V25</f>
        <v>21079729000</v>
      </c>
    </row>
    <row r="91" spans="1:30" ht="20" x14ac:dyDescent="0.25">
      <c r="A91" s="5" t="s">
        <v>76</v>
      </c>
      <c r="B91" s="1" t="s">
        <v>91</v>
      </c>
      <c r="C91" s="1" t="s">
        <v>91</v>
      </c>
      <c r="D91" s="1" t="s">
        <v>91</v>
      </c>
      <c r="E91" s="1" t="s">
        <v>91</v>
      </c>
      <c r="F91" s="1">
        <v>-27269000</v>
      </c>
      <c r="G91" s="1" t="s">
        <v>91</v>
      </c>
      <c r="H91" s="1">
        <v>-15731000</v>
      </c>
      <c r="I91" s="1" t="s">
        <v>91</v>
      </c>
      <c r="J91" s="1">
        <v>-210825000</v>
      </c>
      <c r="K91" s="1">
        <v>-390538000</v>
      </c>
      <c r="L91" s="1">
        <v>-450000000</v>
      </c>
      <c r="M91" s="1">
        <v>-197000000</v>
      </c>
      <c r="N91" s="1">
        <v>-532450000</v>
      </c>
      <c r="O91" s="1">
        <v>-1070592000</v>
      </c>
      <c r="P91" s="1">
        <v>-926905000</v>
      </c>
      <c r="Q91" s="1">
        <v>-1606622000</v>
      </c>
      <c r="R91" s="1">
        <v>-829313000</v>
      </c>
      <c r="S91" s="1">
        <v>-1088939000</v>
      </c>
      <c r="T91" s="1">
        <v>-1836814000</v>
      </c>
      <c r="U91" s="1">
        <v>-3526828000</v>
      </c>
      <c r="V91" s="1">
        <v>-10572908000</v>
      </c>
      <c r="AC91" s="33" t="s">
        <v>130</v>
      </c>
      <c r="AD91" s="34">
        <f>AD89/AD90</f>
        <v>0.15970912149771943</v>
      </c>
    </row>
    <row r="92" spans="1:30" ht="20" x14ac:dyDescent="0.25">
      <c r="A92" s="5" t="s">
        <v>77</v>
      </c>
      <c r="B92" s="1" t="s">
        <v>91</v>
      </c>
      <c r="C92" s="1">
        <v>2600000</v>
      </c>
      <c r="D92" s="1" t="s">
        <v>91</v>
      </c>
      <c r="E92" s="1" t="s">
        <v>91</v>
      </c>
      <c r="F92" s="1">
        <v>6938000</v>
      </c>
      <c r="G92" s="1" t="s">
        <v>91</v>
      </c>
      <c r="H92" s="1">
        <v>18296000</v>
      </c>
      <c r="I92" s="1" t="s">
        <v>91</v>
      </c>
      <c r="J92" s="1" t="s">
        <v>91</v>
      </c>
      <c r="K92" s="1">
        <v>508748000</v>
      </c>
      <c r="L92" s="1">
        <v>110289000</v>
      </c>
      <c r="M92" s="1" t="s">
        <v>91</v>
      </c>
      <c r="N92" s="1">
        <v>4261000</v>
      </c>
      <c r="O92" s="1">
        <v>14478000</v>
      </c>
      <c r="P92" s="1">
        <v>48988000</v>
      </c>
      <c r="Q92" s="1">
        <v>54773000</v>
      </c>
      <c r="R92" s="1">
        <v>98106000</v>
      </c>
      <c r="S92" s="1">
        <v>68401000</v>
      </c>
      <c r="T92" s="1">
        <v>245268000</v>
      </c>
      <c r="U92" s="1">
        <v>203886000</v>
      </c>
      <c r="V92" s="1">
        <v>143112000</v>
      </c>
      <c r="AC92" s="35" t="s">
        <v>131</v>
      </c>
      <c r="AD92" s="36">
        <f>AD88*(1-AD91)</f>
        <v>5.0672373222805191E-2</v>
      </c>
    </row>
    <row r="93" spans="1:30" ht="19" x14ac:dyDescent="0.25">
      <c r="A93" s="5" t="s">
        <v>78</v>
      </c>
      <c r="B93" s="1" t="s">
        <v>91</v>
      </c>
      <c r="C93" s="1">
        <v>315160000</v>
      </c>
      <c r="D93" s="1">
        <v>321443000</v>
      </c>
      <c r="E93" s="1">
        <v>416390000</v>
      </c>
      <c r="F93" s="1">
        <v>1381917000</v>
      </c>
      <c r="G93" s="1">
        <v>2501767000</v>
      </c>
      <c r="H93" s="1">
        <v>1785980000</v>
      </c>
      <c r="I93" s="1">
        <v>11981419000</v>
      </c>
      <c r="J93" s="1">
        <v>3350210000</v>
      </c>
      <c r="K93" s="1">
        <v>5866316000</v>
      </c>
      <c r="L93" s="1">
        <v>5895042000</v>
      </c>
      <c r="M93" s="1">
        <v>2633169000</v>
      </c>
      <c r="N93" s="1">
        <v>566258000</v>
      </c>
      <c r="O93" s="1">
        <v>4898208000</v>
      </c>
      <c r="P93" s="1">
        <v>-967654000</v>
      </c>
      <c r="Q93" s="1">
        <v>7919736000</v>
      </c>
      <c r="R93" s="1">
        <v>13254116000</v>
      </c>
      <c r="S93" s="1">
        <v>413119000</v>
      </c>
      <c r="T93" s="1">
        <v>-1176484000</v>
      </c>
      <c r="U93" s="1">
        <v>-4959770000</v>
      </c>
      <c r="V93" s="1">
        <v>-12805139000</v>
      </c>
      <c r="AC93" s="66" t="s">
        <v>132</v>
      </c>
      <c r="AD93" s="67"/>
    </row>
    <row r="94" spans="1:30" ht="20" x14ac:dyDescent="0.25">
      <c r="A94" s="6" t="s">
        <v>79</v>
      </c>
      <c r="B94" s="10" t="s">
        <v>91</v>
      </c>
      <c r="C94" s="10">
        <v>317760000</v>
      </c>
      <c r="D94" s="10">
        <v>321443000</v>
      </c>
      <c r="E94" s="10">
        <v>416390000</v>
      </c>
      <c r="F94" s="10">
        <v>1361586000</v>
      </c>
      <c r="G94" s="10">
        <v>2501767000</v>
      </c>
      <c r="H94" s="10">
        <v>1788545000</v>
      </c>
      <c r="I94" s="10">
        <v>11981419000</v>
      </c>
      <c r="J94" s="10">
        <v>3139385000</v>
      </c>
      <c r="K94" s="10">
        <v>5984526000</v>
      </c>
      <c r="L94" s="10">
        <v>5555331000</v>
      </c>
      <c r="M94" s="10">
        <v>2436169000</v>
      </c>
      <c r="N94" s="10">
        <v>38069000</v>
      </c>
      <c r="O94" s="10">
        <v>3842094000</v>
      </c>
      <c r="P94" s="10">
        <v>-1845571000</v>
      </c>
      <c r="Q94" s="10">
        <v>6367887000</v>
      </c>
      <c r="R94" s="10">
        <v>12522909000</v>
      </c>
      <c r="S94" s="10">
        <v>-20881446000</v>
      </c>
      <c r="T94" s="10">
        <v>-14444248000</v>
      </c>
      <c r="U94" s="10">
        <v>-45403992000</v>
      </c>
      <c r="V94" s="10">
        <v>-120595997000</v>
      </c>
      <c r="AC94" s="23" t="s">
        <v>133</v>
      </c>
      <c r="AD94" s="58">
        <f>[1]Treasuries!$C$8</f>
        <v>3.7450000000000004E-2</v>
      </c>
    </row>
    <row r="95" spans="1:30" ht="20" x14ac:dyDescent="0.25">
      <c r="A95" s="5" t="s">
        <v>80</v>
      </c>
      <c r="B95" s="1" t="s">
        <v>91</v>
      </c>
      <c r="C95" s="1">
        <v>-597000000</v>
      </c>
      <c r="D95" s="1">
        <v>-171004000</v>
      </c>
      <c r="E95" s="1">
        <v>-694350000</v>
      </c>
      <c r="F95" s="1">
        <v>-3319279000</v>
      </c>
      <c r="G95" s="1">
        <v>-3410627000</v>
      </c>
      <c r="H95" s="1">
        <v>-14113472000</v>
      </c>
      <c r="I95" s="1">
        <v>-9941114000</v>
      </c>
      <c r="J95" s="1">
        <v>-2328309000</v>
      </c>
      <c r="K95" s="1">
        <v>-14455683000</v>
      </c>
      <c r="L95" s="1">
        <v>-14069863000</v>
      </c>
      <c r="M95" s="1">
        <v>-12822558000</v>
      </c>
      <c r="N95" s="1">
        <v>-21022402000</v>
      </c>
      <c r="O95" s="1">
        <v>-18760798000</v>
      </c>
      <c r="P95" s="1">
        <v>-26691182000</v>
      </c>
      <c r="Q95" s="1">
        <v>-36249367000</v>
      </c>
      <c r="R95" s="1">
        <v>-57557196000</v>
      </c>
      <c r="S95" s="1">
        <v>-68598918000</v>
      </c>
      <c r="T95" s="1">
        <v>-67123655000</v>
      </c>
      <c r="U95" s="1">
        <v>-49878805000</v>
      </c>
      <c r="V95" s="1">
        <v>-44048894000</v>
      </c>
      <c r="AC95" s="23" t="s">
        <v>134</v>
      </c>
      <c r="AD95" s="38" cm="1">
        <f t="array" ref="AD95">_FV(A1,"Beta")</f>
        <v>0.96409999999999996</v>
      </c>
    </row>
    <row r="96" spans="1:30" ht="20" x14ac:dyDescent="0.25">
      <c r="A96" s="5" t="s">
        <v>81</v>
      </c>
      <c r="B96" s="1" t="s">
        <v>91</v>
      </c>
      <c r="C96" s="1" t="s">
        <v>91</v>
      </c>
      <c r="D96" s="1" t="s">
        <v>91</v>
      </c>
      <c r="E96" s="1" t="s">
        <v>91</v>
      </c>
      <c r="F96" s="1" t="s">
        <v>91</v>
      </c>
      <c r="G96" s="1" t="s">
        <v>91</v>
      </c>
      <c r="H96" s="1" t="s">
        <v>91</v>
      </c>
      <c r="I96" s="1" t="s">
        <v>91</v>
      </c>
      <c r="J96" s="1" t="s">
        <v>91</v>
      </c>
      <c r="K96" s="1" t="s">
        <v>91</v>
      </c>
      <c r="L96" s="1" t="s">
        <v>91</v>
      </c>
      <c r="M96" s="1" t="s">
        <v>91</v>
      </c>
      <c r="N96" s="1" t="s">
        <v>91</v>
      </c>
      <c r="O96" s="1" t="s">
        <v>91</v>
      </c>
      <c r="P96" s="1" t="s">
        <v>91</v>
      </c>
      <c r="Q96" s="1" t="s">
        <v>91</v>
      </c>
      <c r="R96" s="1" t="s">
        <v>91</v>
      </c>
      <c r="S96" s="1" t="s">
        <v>91</v>
      </c>
      <c r="T96" s="1" t="s">
        <v>91</v>
      </c>
      <c r="U96" s="1" t="s">
        <v>91</v>
      </c>
      <c r="V96" s="1" t="s">
        <v>91</v>
      </c>
      <c r="AC96" s="23" t="s">
        <v>135</v>
      </c>
      <c r="AD96" s="37">
        <v>8.4000000000000005E-2</v>
      </c>
    </row>
    <row r="97" spans="1:30" ht="20" x14ac:dyDescent="0.25">
      <c r="A97" s="5" t="s">
        <v>82</v>
      </c>
      <c r="B97" s="1" t="s">
        <v>91</v>
      </c>
      <c r="C97" s="1" t="s">
        <v>91</v>
      </c>
      <c r="D97" s="1" t="s">
        <v>91</v>
      </c>
      <c r="E97" s="1" t="s">
        <v>91</v>
      </c>
      <c r="F97" s="1" t="s">
        <v>91</v>
      </c>
      <c r="G97" s="1" t="s">
        <v>91</v>
      </c>
      <c r="H97" s="1" t="s">
        <v>91</v>
      </c>
      <c r="I97" s="1" t="s">
        <v>91</v>
      </c>
      <c r="J97" s="1" t="s">
        <v>91</v>
      </c>
      <c r="K97" s="1" t="s">
        <v>91</v>
      </c>
      <c r="L97" s="1" t="s">
        <v>91</v>
      </c>
      <c r="M97" s="1" t="s">
        <v>91</v>
      </c>
      <c r="N97" s="1" t="s">
        <v>91</v>
      </c>
      <c r="O97" s="1" t="s">
        <v>91</v>
      </c>
      <c r="P97" s="1" t="s">
        <v>91</v>
      </c>
      <c r="Q97" s="1" t="s">
        <v>91</v>
      </c>
      <c r="R97" s="1" t="s">
        <v>91</v>
      </c>
      <c r="S97" s="1" t="s">
        <v>91</v>
      </c>
      <c r="T97" s="1" t="s">
        <v>91</v>
      </c>
      <c r="U97" s="1" t="s">
        <v>91</v>
      </c>
      <c r="V97" s="1" t="s">
        <v>91</v>
      </c>
      <c r="AC97" s="35" t="s">
        <v>136</v>
      </c>
      <c r="AD97" s="36">
        <f>(AD94)+((AD95)*(AD96-AD94))</f>
        <v>8.2328855000000006E-2</v>
      </c>
    </row>
    <row r="98" spans="1:30" ht="19" x14ac:dyDescent="0.25">
      <c r="A98" s="5" t="s">
        <v>83</v>
      </c>
      <c r="B98" s="1" t="s">
        <v>91</v>
      </c>
      <c r="C98" s="1">
        <v>-147060000</v>
      </c>
      <c r="D98" s="1">
        <v>-153218000</v>
      </c>
      <c r="E98" s="1">
        <v>-276220000</v>
      </c>
      <c r="F98" s="1">
        <v>-448730000</v>
      </c>
      <c r="G98" s="1">
        <v>-243047000</v>
      </c>
      <c r="H98" s="1">
        <v>-1235261000</v>
      </c>
      <c r="I98" s="1">
        <v>-301923000</v>
      </c>
      <c r="J98" s="1">
        <v>-1156289000</v>
      </c>
      <c r="K98" s="1">
        <v>-1055771000</v>
      </c>
      <c r="L98" s="1">
        <v>-1172615000</v>
      </c>
      <c r="M98" s="1">
        <v>-1242020000</v>
      </c>
      <c r="N98" s="1">
        <v>-1767447000</v>
      </c>
      <c r="O98" s="1">
        <v>-1762667000</v>
      </c>
      <c r="P98" s="1">
        <v>-3156943000</v>
      </c>
      <c r="Q98" s="1">
        <v>-3148083000</v>
      </c>
      <c r="R98" s="1">
        <v>-3917688000</v>
      </c>
      <c r="S98" s="1">
        <v>-4238260000</v>
      </c>
      <c r="T98" s="1">
        <v>-3631253000</v>
      </c>
      <c r="U98" s="1">
        <v>-2433372000</v>
      </c>
      <c r="V98" s="1">
        <v>-1553388000</v>
      </c>
      <c r="AC98" s="66" t="s">
        <v>137</v>
      </c>
      <c r="AD98" s="67"/>
    </row>
    <row r="99" spans="1:30" ht="20" x14ac:dyDescent="0.25">
      <c r="A99" s="5" t="s">
        <v>84</v>
      </c>
      <c r="B99" s="1" t="s">
        <v>91</v>
      </c>
      <c r="C99" s="1">
        <v>1850710000</v>
      </c>
      <c r="D99" s="1">
        <v>1707000</v>
      </c>
      <c r="E99" s="1">
        <v>2666780000</v>
      </c>
      <c r="F99" s="1">
        <v>4205219000</v>
      </c>
      <c r="G99" s="1">
        <v>5122793000</v>
      </c>
      <c r="H99" s="1">
        <v>15617071000</v>
      </c>
      <c r="I99" s="1">
        <v>5997814000</v>
      </c>
      <c r="J99" s="1">
        <v>12662489000</v>
      </c>
      <c r="K99" s="1">
        <v>20247481000</v>
      </c>
      <c r="L99" s="1">
        <v>14025444000</v>
      </c>
      <c r="M99" s="1">
        <v>18572336000</v>
      </c>
      <c r="N99" s="1">
        <v>30060798000</v>
      </c>
      <c r="O99" s="1">
        <v>29273250000</v>
      </c>
      <c r="P99" s="1">
        <v>46118342000</v>
      </c>
      <c r="Q99" s="1">
        <v>50565274000</v>
      </c>
      <c r="R99" s="1">
        <v>65391395000</v>
      </c>
      <c r="S99" s="1">
        <v>79447523000</v>
      </c>
      <c r="T99" s="1">
        <v>41847490000</v>
      </c>
      <c r="U99" s="1">
        <v>68374694000</v>
      </c>
      <c r="V99" s="1">
        <v>26113599000</v>
      </c>
      <c r="AC99" s="23" t="s">
        <v>138</v>
      </c>
      <c r="AD99" s="24">
        <f>AD86+AD87</f>
        <v>21828796000</v>
      </c>
    </row>
    <row r="100" spans="1:30" ht="20" x14ac:dyDescent="0.25">
      <c r="A100" s="6" t="s">
        <v>85</v>
      </c>
      <c r="B100" s="10" t="s">
        <v>91</v>
      </c>
      <c r="C100" s="10">
        <v>1106650000</v>
      </c>
      <c r="D100" s="10">
        <v>-322515000</v>
      </c>
      <c r="E100" s="10">
        <v>1696210000</v>
      </c>
      <c r="F100" s="10">
        <v>437210000</v>
      </c>
      <c r="G100" s="10">
        <v>1469119000</v>
      </c>
      <c r="H100" s="10">
        <v>268338000</v>
      </c>
      <c r="I100" s="10">
        <v>-4245223000</v>
      </c>
      <c r="J100" s="10">
        <v>9177891000</v>
      </c>
      <c r="K100" s="10">
        <v>4736027000</v>
      </c>
      <c r="L100" s="10">
        <v>-1217034000</v>
      </c>
      <c r="M100" s="10">
        <v>4507758000</v>
      </c>
      <c r="N100" s="10">
        <v>7270949000</v>
      </c>
      <c r="O100" s="10">
        <v>8749785000</v>
      </c>
      <c r="P100" s="10">
        <v>16270217000</v>
      </c>
      <c r="Q100" s="10">
        <v>11167824000</v>
      </c>
      <c r="R100" s="10">
        <v>3916511000</v>
      </c>
      <c r="S100" s="10">
        <v>6610345000</v>
      </c>
      <c r="T100" s="10">
        <v>-28907418000</v>
      </c>
      <c r="U100" s="10">
        <v>16062517000</v>
      </c>
      <c r="V100" s="10">
        <v>-19488683000</v>
      </c>
      <c r="AC100" s="33" t="s">
        <v>139</v>
      </c>
      <c r="AD100" s="34">
        <f>AD99/AD103</f>
        <v>2.950228417849601E-2</v>
      </c>
    </row>
    <row r="101" spans="1:30" ht="20" x14ac:dyDescent="0.25">
      <c r="A101" s="5" t="s">
        <v>86</v>
      </c>
      <c r="B101" s="1" t="s">
        <v>91</v>
      </c>
      <c r="C101" s="1">
        <v>-260000</v>
      </c>
      <c r="D101" s="1">
        <v>-684000</v>
      </c>
      <c r="E101" s="1">
        <v>3480000</v>
      </c>
      <c r="F101" s="1">
        <v>-260000</v>
      </c>
      <c r="G101" s="1">
        <v>-179000</v>
      </c>
      <c r="H101" s="1">
        <v>-43470000</v>
      </c>
      <c r="I101" s="1">
        <v>18333000</v>
      </c>
      <c r="J101" s="1">
        <v>22460000</v>
      </c>
      <c r="K101" s="1">
        <v>-39183000</v>
      </c>
      <c r="L101" s="1">
        <v>20500000</v>
      </c>
      <c r="M101" s="1">
        <v>-68154000</v>
      </c>
      <c r="N101" s="1">
        <v>31208000</v>
      </c>
      <c r="O101" s="1">
        <v>204626000</v>
      </c>
      <c r="P101" s="1">
        <v>97059000</v>
      </c>
      <c r="Q101" s="1">
        <v>5733000</v>
      </c>
      <c r="R101" s="1">
        <v>6443000</v>
      </c>
      <c r="S101" s="1">
        <v>53334000</v>
      </c>
      <c r="T101" s="1">
        <v>23199000</v>
      </c>
      <c r="U101" s="1">
        <v>-43845000</v>
      </c>
      <c r="V101" s="1">
        <v>609620000</v>
      </c>
      <c r="AC101" s="23" t="s">
        <v>140</v>
      </c>
      <c r="AD101" s="39" cm="1">
        <f t="array" ref="AD101">_FV(A1,"Market cap",TRUE)</f>
        <v>718073100000</v>
      </c>
    </row>
    <row r="102" spans="1:30" ht="20" x14ac:dyDescent="0.25">
      <c r="A102" s="6" t="s">
        <v>87</v>
      </c>
      <c r="B102" s="10" t="s">
        <v>91</v>
      </c>
      <c r="C102" s="10">
        <v>10000</v>
      </c>
      <c r="D102" s="10">
        <v>-568556000</v>
      </c>
      <c r="E102" s="10" t="s">
        <v>91</v>
      </c>
      <c r="F102" s="10">
        <v>23769000</v>
      </c>
      <c r="G102" s="10">
        <v>970898000</v>
      </c>
      <c r="H102" s="10">
        <v>-3837283000</v>
      </c>
      <c r="I102" s="10">
        <v>611466000</v>
      </c>
      <c r="J102" s="10">
        <v>-332084000</v>
      </c>
      <c r="K102" s="10">
        <v>1758651000</v>
      </c>
      <c r="L102" s="10">
        <v>-250825000</v>
      </c>
      <c r="M102" s="10">
        <v>1224381000</v>
      </c>
      <c r="N102" s="10">
        <v>-621476000</v>
      </c>
      <c r="O102" s="10">
        <v>2190065000</v>
      </c>
      <c r="P102" s="10">
        <v>1079063000</v>
      </c>
      <c r="Q102" s="10">
        <v>1577360000</v>
      </c>
      <c r="R102" s="10">
        <v>2215103000</v>
      </c>
      <c r="S102" s="10">
        <v>523240000</v>
      </c>
      <c r="T102" s="10">
        <v>2064201000</v>
      </c>
      <c r="U102" s="10">
        <v>36081362000</v>
      </c>
      <c r="V102" s="10">
        <v>1362597000</v>
      </c>
      <c r="AC102" s="33" t="s">
        <v>141</v>
      </c>
      <c r="AD102" s="34">
        <f>AD101/AD103</f>
        <v>0.97049771582150401</v>
      </c>
    </row>
    <row r="103" spans="1:30" ht="20" x14ac:dyDescent="0.25">
      <c r="A103" s="5" t="s">
        <v>88</v>
      </c>
      <c r="B103" s="1" t="s">
        <v>91</v>
      </c>
      <c r="C103" s="1" t="s">
        <v>91</v>
      </c>
      <c r="D103" s="1">
        <v>1240156000</v>
      </c>
      <c r="E103" s="1" t="s">
        <v>91</v>
      </c>
      <c r="F103" s="1">
        <v>706410000</v>
      </c>
      <c r="G103" s="1">
        <v>730179000</v>
      </c>
      <c r="H103" s="1">
        <v>5536636000</v>
      </c>
      <c r="I103" s="1">
        <v>1699353000</v>
      </c>
      <c r="J103" s="1">
        <v>2310819000</v>
      </c>
      <c r="K103" s="1">
        <v>1978735000</v>
      </c>
      <c r="L103" s="1">
        <v>3737386000</v>
      </c>
      <c r="M103" s="1">
        <v>3486561000</v>
      </c>
      <c r="N103" s="1">
        <v>4710942000</v>
      </c>
      <c r="O103" s="1">
        <v>4089466000</v>
      </c>
      <c r="P103" s="1">
        <v>6279531000</v>
      </c>
      <c r="Q103" s="1">
        <v>7358594000</v>
      </c>
      <c r="R103" s="1">
        <v>8935954000</v>
      </c>
      <c r="S103" s="1">
        <v>11151057000</v>
      </c>
      <c r="T103" s="1">
        <v>11674297000</v>
      </c>
      <c r="U103" s="1">
        <v>13738498000</v>
      </c>
      <c r="V103" s="1">
        <v>49819860000</v>
      </c>
      <c r="AC103" s="35" t="s">
        <v>142</v>
      </c>
      <c r="AD103" s="40">
        <f>AD99+AD101</f>
        <v>739901896000</v>
      </c>
    </row>
    <row r="104" spans="1:30" ht="20" thickBot="1" x14ac:dyDescent="0.3">
      <c r="A104" s="7" t="s">
        <v>89</v>
      </c>
      <c r="B104" s="11" t="s">
        <v>91</v>
      </c>
      <c r="C104" s="11" t="s">
        <v>91</v>
      </c>
      <c r="D104" s="11">
        <v>671600000</v>
      </c>
      <c r="E104" s="11" t="s">
        <v>91</v>
      </c>
      <c r="F104" s="11">
        <v>730179000</v>
      </c>
      <c r="G104" s="11">
        <v>1701077000</v>
      </c>
      <c r="H104" s="11">
        <v>1699353000</v>
      </c>
      <c r="I104" s="11">
        <v>2310819000</v>
      </c>
      <c r="J104" s="11">
        <v>1978735000</v>
      </c>
      <c r="K104" s="11">
        <v>3737386000</v>
      </c>
      <c r="L104" s="11">
        <v>3486561000</v>
      </c>
      <c r="M104" s="11">
        <v>4710942000</v>
      </c>
      <c r="N104" s="11">
        <v>4089466000</v>
      </c>
      <c r="O104" s="11">
        <v>6279531000</v>
      </c>
      <c r="P104" s="11">
        <v>7358594000</v>
      </c>
      <c r="Q104" s="11">
        <v>8935954000</v>
      </c>
      <c r="R104" s="11">
        <v>11151057000</v>
      </c>
      <c r="S104" s="11">
        <v>11674297000</v>
      </c>
      <c r="T104" s="11">
        <v>13738498000</v>
      </c>
      <c r="U104" s="11">
        <v>49819860000</v>
      </c>
      <c r="V104" s="11">
        <v>51182457000</v>
      </c>
      <c r="AC104" s="66" t="s">
        <v>143</v>
      </c>
      <c r="AD104" s="67"/>
    </row>
    <row r="105" spans="1:30" ht="21" thickTop="1" x14ac:dyDescent="0.25">
      <c r="A105" s="14" t="s">
        <v>159</v>
      </c>
      <c r="B105" s="1" t="e">
        <f t="shared" ref="B105:U105" si="8">((B22*(1-$AD$91))+B77+B88+B81)</f>
        <v>#VALUE!</v>
      </c>
      <c r="C105" s="1" t="e">
        <f t="shared" si="8"/>
        <v>#VALUE!</v>
      </c>
      <c r="D105" s="1" t="e">
        <f t="shared" si="8"/>
        <v>#VALUE!</v>
      </c>
      <c r="E105" s="1" t="e">
        <f t="shared" si="8"/>
        <v>#VALUE!</v>
      </c>
      <c r="F105" s="1" t="e">
        <f t="shared" si="8"/>
        <v>#VALUE!</v>
      </c>
      <c r="G105" s="1" t="e">
        <f t="shared" si="8"/>
        <v>#VALUE!</v>
      </c>
      <c r="H105" s="1" t="e">
        <f t="shared" si="8"/>
        <v>#VALUE!</v>
      </c>
      <c r="I105" s="1" t="e">
        <f t="shared" si="8"/>
        <v>#VALUE!</v>
      </c>
      <c r="J105" s="1" t="e">
        <f t="shared" si="8"/>
        <v>#VALUE!</v>
      </c>
      <c r="K105" s="1" t="e">
        <f t="shared" si="8"/>
        <v>#VALUE!</v>
      </c>
      <c r="L105" s="1" t="e">
        <f t="shared" si="8"/>
        <v>#VALUE!</v>
      </c>
      <c r="M105" s="1" t="e">
        <f t="shared" si="8"/>
        <v>#VALUE!</v>
      </c>
      <c r="N105" s="1" t="e">
        <f t="shared" si="8"/>
        <v>#VALUE!</v>
      </c>
      <c r="O105" s="1" t="e">
        <f t="shared" si="8"/>
        <v>#VALUE!</v>
      </c>
      <c r="P105" s="1" t="e">
        <f t="shared" si="8"/>
        <v>#VALUE!</v>
      </c>
      <c r="Q105" s="1" t="e">
        <f t="shared" si="8"/>
        <v>#VALUE!</v>
      </c>
      <c r="R105" s="1" t="e">
        <f t="shared" si="8"/>
        <v>#VALUE!</v>
      </c>
      <c r="S105" s="1">
        <f t="shared" si="8"/>
        <v>-6553708334.6076221</v>
      </c>
      <c r="T105" s="1">
        <f t="shared" si="8"/>
        <v>32372684998.205101</v>
      </c>
      <c r="U105" s="1">
        <f t="shared" si="8"/>
        <v>27195926981.944122</v>
      </c>
      <c r="V105" s="1">
        <f>((V22*(1-$AD$91))+V77+V88+V81)</f>
        <v>38779539012.047119</v>
      </c>
      <c r="W105" s="41">
        <f>V105*(1+$AD$106)</f>
        <v>48070758487.018372</v>
      </c>
      <c r="X105" s="41">
        <f t="shared" ref="X105:AA105" si="9">W105*(1+$AD$106)</f>
        <v>59588068357.372284</v>
      </c>
      <c r="Y105" s="41">
        <f t="shared" si="9"/>
        <v>73864819327.154099</v>
      </c>
      <c r="Z105" s="41">
        <f t="shared" si="9"/>
        <v>91562148004.384766</v>
      </c>
      <c r="AA105" s="41">
        <f t="shared" si="9"/>
        <v>113499593223.73761</v>
      </c>
      <c r="AB105" s="42" t="s">
        <v>160</v>
      </c>
      <c r="AC105" s="25" t="s">
        <v>106</v>
      </c>
      <c r="AD105" s="26">
        <f>(AD100*AD92)+(AD102*AD97)</f>
        <v>8.139491647851782E-2</v>
      </c>
    </row>
    <row r="106" spans="1:30" ht="19" x14ac:dyDescent="0.25">
      <c r="A106" s="14" t="s">
        <v>158</v>
      </c>
      <c r="B106" s="1"/>
      <c r="C106" s="15" t="e">
        <f t="shared" ref="C106:V106" si="10">(C107/B107)-1</f>
        <v>#VALUE!</v>
      </c>
      <c r="D106" s="15">
        <f t="shared" si="10"/>
        <v>-12.435016062413951</v>
      </c>
      <c r="E106" s="15">
        <f t="shared" si="10"/>
        <v>4.8799850703739232</v>
      </c>
      <c r="F106" s="15">
        <f t="shared" si="10"/>
        <v>-0.72977319109145389</v>
      </c>
      <c r="G106" s="15">
        <f t="shared" si="10"/>
        <v>0.29136777869829666</v>
      </c>
      <c r="H106" s="15">
        <f t="shared" si="10"/>
        <v>8.0567295430185339</v>
      </c>
      <c r="I106" s="15">
        <f t="shared" si="10"/>
        <v>-2.0094645923821961</v>
      </c>
      <c r="J106" s="15">
        <f t="shared" si="10"/>
        <v>-3.1550961963664261</v>
      </c>
      <c r="K106" s="15">
        <f t="shared" si="10"/>
        <v>-0.65973636213015241</v>
      </c>
      <c r="L106" s="15">
        <f t="shared" si="10"/>
        <v>-1.3516064330257831</v>
      </c>
      <c r="M106" s="15">
        <f t="shared" si="10"/>
        <v>-3.7612471217872923</v>
      </c>
      <c r="N106" s="15">
        <f t="shared" si="10"/>
        <v>1.566290921351313</v>
      </c>
      <c r="O106" s="15">
        <f t="shared" si="10"/>
        <v>-1.0772749206768517E-2</v>
      </c>
      <c r="P106" s="15">
        <f t="shared" si="10"/>
        <v>0.76360118829550006</v>
      </c>
      <c r="Q106" s="15">
        <f t="shared" si="10"/>
        <v>-0.43562238082623017</v>
      </c>
      <c r="R106" s="15">
        <f t="shared" si="10"/>
        <v>-0.3673817060811253</v>
      </c>
      <c r="S106" s="15">
        <f t="shared" si="10"/>
        <v>0.10652768568963777</v>
      </c>
      <c r="T106" s="15">
        <f t="shared" si="10"/>
        <v>-6.7114679146124816</v>
      </c>
      <c r="U106" s="15">
        <f t="shared" si="10"/>
        <v>-0.16346621364725344</v>
      </c>
      <c r="V106" s="15">
        <f t="shared" si="10"/>
        <v>0.5425339542375045</v>
      </c>
      <c r="W106" s="60">
        <v>25359000000</v>
      </c>
      <c r="X106" s="60">
        <v>57122000000</v>
      </c>
      <c r="Y106" s="60">
        <v>57865000000</v>
      </c>
      <c r="Z106" s="60">
        <v>38284000000</v>
      </c>
      <c r="AA106" s="60">
        <v>88480000000</v>
      </c>
      <c r="AB106" s="42" t="s">
        <v>161</v>
      </c>
      <c r="AC106" s="43" t="s">
        <v>144</v>
      </c>
      <c r="AD106" s="44">
        <f>(SUM(W4:AA4)/5)</f>
        <v>0.23959076646282132</v>
      </c>
    </row>
    <row r="107" spans="1:30" ht="19" x14ac:dyDescent="0.25">
      <c r="A107" s="59" t="s">
        <v>157</v>
      </c>
      <c r="B107" s="1" t="s">
        <v>91</v>
      </c>
      <c r="C107" s="1">
        <v>21790000</v>
      </c>
      <c r="D107" s="1">
        <v>-249169000</v>
      </c>
      <c r="E107" s="1">
        <v>-1465110000</v>
      </c>
      <c r="F107" s="1">
        <v>-395912000</v>
      </c>
      <c r="G107" s="1">
        <v>-511268000</v>
      </c>
      <c r="H107" s="1">
        <v>-4630416000</v>
      </c>
      <c r="I107" s="1">
        <v>4674241000</v>
      </c>
      <c r="J107" s="1">
        <v>-10073439000</v>
      </c>
      <c r="K107" s="1">
        <v>-3427625000</v>
      </c>
      <c r="L107" s="1">
        <v>1205175000</v>
      </c>
      <c r="M107" s="1">
        <v>-3327786000</v>
      </c>
      <c r="N107" s="1">
        <v>-8540067000</v>
      </c>
      <c r="O107" s="1">
        <v>-8448067000</v>
      </c>
      <c r="P107" s="1">
        <v>-14899021000</v>
      </c>
      <c r="Q107" s="1">
        <v>-8408674000</v>
      </c>
      <c r="R107" s="1">
        <v>-5319481000</v>
      </c>
      <c r="S107" s="1">
        <v>-5886153000</v>
      </c>
      <c r="T107" s="1">
        <v>33618574000</v>
      </c>
      <c r="U107" s="1">
        <v>28123073000</v>
      </c>
      <c r="V107" s="1">
        <v>43380795000</v>
      </c>
      <c r="W107" s="42"/>
      <c r="X107" s="42"/>
      <c r="Y107" s="42"/>
      <c r="Z107" s="42"/>
      <c r="AA107" s="61">
        <f>AA106*(1+AD107)/(AD108-AD107)</f>
        <v>1608159133182.6292</v>
      </c>
      <c r="AB107" s="45" t="s">
        <v>145</v>
      </c>
      <c r="AC107" s="46" t="s">
        <v>146</v>
      </c>
      <c r="AD107" s="47">
        <v>2.5000000000000001E-2</v>
      </c>
    </row>
    <row r="108" spans="1:30" ht="19" x14ac:dyDescent="0.25">
      <c r="W108" s="61">
        <f t="shared" ref="W108:Z108" si="11">W107+W106</f>
        <v>25359000000</v>
      </c>
      <c r="X108" s="61">
        <f t="shared" si="11"/>
        <v>57122000000</v>
      </c>
      <c r="Y108" s="61">
        <f t="shared" si="11"/>
        <v>57865000000</v>
      </c>
      <c r="Z108" s="61">
        <f t="shared" si="11"/>
        <v>38284000000</v>
      </c>
      <c r="AA108" s="61">
        <f>AA107+AA106</f>
        <v>1696639133182.6292</v>
      </c>
      <c r="AB108" s="45" t="s">
        <v>142</v>
      </c>
      <c r="AC108" s="48" t="s">
        <v>147</v>
      </c>
      <c r="AD108" s="49">
        <f>AD105</f>
        <v>8.139491647851782E-2</v>
      </c>
    </row>
    <row r="109" spans="1:30" ht="19" x14ac:dyDescent="0.25">
      <c r="W109" s="62" t="s">
        <v>148</v>
      </c>
      <c r="X109" s="63"/>
    </row>
    <row r="110" spans="1:30" ht="20" x14ac:dyDescent="0.25">
      <c r="W110" s="50" t="s">
        <v>149</v>
      </c>
      <c r="X110" s="39">
        <f>NPV(AD108,W108,X108,Y108,Z108,AA108)</f>
        <v>1293325333833.8459</v>
      </c>
    </row>
    <row r="111" spans="1:30" ht="20" x14ac:dyDescent="0.25">
      <c r="W111" s="50" t="s">
        <v>150</v>
      </c>
      <c r="X111" s="39">
        <f>V40</f>
        <v>72098193000</v>
      </c>
    </row>
    <row r="112" spans="1:30" ht="20" x14ac:dyDescent="0.25">
      <c r="W112" s="50" t="s">
        <v>138</v>
      </c>
      <c r="X112" s="39">
        <f>AD99</f>
        <v>21828796000</v>
      </c>
    </row>
    <row r="113" spans="23:24" ht="20" x14ac:dyDescent="0.25">
      <c r="W113" s="50" t="s">
        <v>151</v>
      </c>
      <c r="X113" s="39">
        <f>X110+X111-X112</f>
        <v>1343594730833.8459</v>
      </c>
    </row>
    <row r="114" spans="23:24" ht="20" x14ac:dyDescent="0.25">
      <c r="W114" s="50" t="s">
        <v>152</v>
      </c>
      <c r="X114" s="51">
        <f>V34*(1+(5*AB16))</f>
        <v>2884446226.9047008</v>
      </c>
    </row>
    <row r="115" spans="23:24" ht="20" x14ac:dyDescent="0.25">
      <c r="W115" s="52" t="s">
        <v>153</v>
      </c>
      <c r="X115" s="53">
        <f>X113/X114</f>
        <v>465.80682222516504</v>
      </c>
    </row>
    <row r="116" spans="23:24" ht="20" x14ac:dyDescent="0.25">
      <c r="W116" s="50" t="s">
        <v>154</v>
      </c>
      <c r="X116" s="54" cm="1">
        <f t="array" ref="X116">_FV(A1,"Price")</f>
        <v>256.39999999999998</v>
      </c>
    </row>
    <row r="117" spans="23:24" ht="20" x14ac:dyDescent="0.25">
      <c r="W117" s="55" t="s">
        <v>155</v>
      </c>
      <c r="X117" s="56">
        <f>X115/X116-1</f>
        <v>0.81671927544916167</v>
      </c>
    </row>
    <row r="118" spans="23:24" ht="20" x14ac:dyDescent="0.25">
      <c r="W118" s="55" t="s">
        <v>156</v>
      </c>
      <c r="X118" s="57" t="str">
        <f>IF(X115&gt;X116,"BUY","SELL")</f>
        <v>BUY</v>
      </c>
    </row>
  </sheetData>
  <mergeCells count="6">
    <mergeCell ref="W109:X109"/>
    <mergeCell ref="AC83:AD83"/>
    <mergeCell ref="AC84:AD84"/>
    <mergeCell ref="AC93:AD93"/>
    <mergeCell ref="AC98:AD98"/>
    <mergeCell ref="AC104:AD104"/>
  </mergeCells>
  <hyperlinks>
    <hyperlink ref="A1" r:id="rId1" tooltip="https://roic.ai/company/1211.HK" display="ROIC.AI | 1211.HK" xr:uid="{00000000-0004-0000-0000-000000000000}"/>
    <hyperlink ref="B36" r:id="rId2" tooltip="https://www1.hkexnews.hk/search/titlesearch.xhtml" xr:uid="{00000000-0004-0000-0000-000001000000}"/>
    <hyperlink ref="B74" r:id="rId3" tooltip="https://www1.hkexnews.hk/search/titlesearch.xhtml" xr:uid="{00000000-0004-0000-0000-000002000000}"/>
    <hyperlink ref="C36" r:id="rId4" tooltip="https://www1.hkexnews.hk/search/titlesearch.xhtml" xr:uid="{00000000-0004-0000-0000-000004000000}"/>
    <hyperlink ref="C74" r:id="rId5" tooltip="https://www1.hkexnews.hk/search/titlesearch.xhtml" xr:uid="{00000000-0004-0000-0000-000005000000}"/>
    <hyperlink ref="D36" r:id="rId6" tooltip="https://www1.hkexnews.hk/search/titlesearch.xhtml" xr:uid="{00000000-0004-0000-0000-000007000000}"/>
    <hyperlink ref="D74" r:id="rId7" tooltip="https://www1.hkexnews.hk/search/titlesearch.xhtml" xr:uid="{00000000-0004-0000-0000-000008000000}"/>
    <hyperlink ref="E36" r:id="rId8" tooltip="https://www1.hkexnews.hk/search/titlesearch.xhtml" xr:uid="{00000000-0004-0000-0000-00000A000000}"/>
    <hyperlink ref="E74" r:id="rId9" tooltip="https://www1.hkexnews.hk/search/titlesearch.xhtml" xr:uid="{00000000-0004-0000-0000-00000B000000}"/>
    <hyperlink ref="F36" r:id="rId10" tooltip="https://www1.hkexnews.hk/search/titlesearch.xhtml" xr:uid="{00000000-0004-0000-0000-00000D000000}"/>
    <hyperlink ref="F74" r:id="rId11" tooltip="https://www1.hkexnews.hk/search/titlesearch.xhtml" xr:uid="{00000000-0004-0000-0000-00000E000000}"/>
    <hyperlink ref="G36" r:id="rId12" tooltip="https://www1.hkexnews.hk/search/titlesearch.xhtml" xr:uid="{00000000-0004-0000-0000-000010000000}"/>
    <hyperlink ref="G74" r:id="rId13" tooltip="https://www1.hkexnews.hk/search/titlesearch.xhtml" xr:uid="{00000000-0004-0000-0000-000011000000}"/>
    <hyperlink ref="H36" r:id="rId14" tooltip="https://www1.hkexnews.hk/search/titlesearch.xhtml" xr:uid="{00000000-0004-0000-0000-000013000000}"/>
    <hyperlink ref="H74" r:id="rId15" tooltip="https://www1.hkexnews.hk/search/titlesearch.xhtml" xr:uid="{00000000-0004-0000-0000-000014000000}"/>
    <hyperlink ref="I36" r:id="rId16" tooltip="https://www1.hkexnews.hk/search/titlesearch.xhtml" xr:uid="{00000000-0004-0000-0000-000016000000}"/>
    <hyperlink ref="I74" r:id="rId17" tooltip="https://www1.hkexnews.hk/search/titlesearch.xhtml" xr:uid="{00000000-0004-0000-0000-000017000000}"/>
    <hyperlink ref="J36" r:id="rId18" tooltip="https://www1.hkexnews.hk/search/titlesearch.xhtml" xr:uid="{00000000-0004-0000-0000-000019000000}"/>
    <hyperlink ref="J74" r:id="rId19" tooltip="https://www1.hkexnews.hk/search/titlesearch.xhtml" xr:uid="{00000000-0004-0000-0000-00001A000000}"/>
    <hyperlink ref="K36" r:id="rId20" tooltip="https://www1.hkexnews.hk/search/titlesearch.xhtml" xr:uid="{00000000-0004-0000-0000-00001C000000}"/>
    <hyperlink ref="K74" r:id="rId21" tooltip="https://www1.hkexnews.hk/search/titlesearch.xhtml" xr:uid="{00000000-0004-0000-0000-00001D000000}"/>
    <hyperlink ref="L36" r:id="rId22" tooltip="https://www1.hkexnews.hk/search/titlesearch.xhtml" xr:uid="{00000000-0004-0000-0000-00001F000000}"/>
    <hyperlink ref="L74" r:id="rId23" tooltip="https://www1.hkexnews.hk/search/titlesearch.xhtml" xr:uid="{00000000-0004-0000-0000-000020000000}"/>
    <hyperlink ref="M36" r:id="rId24" tooltip="https://www1.hkexnews.hk/search/titlesearch.xhtml" xr:uid="{00000000-0004-0000-0000-000022000000}"/>
    <hyperlink ref="M74" r:id="rId25" tooltip="https://www1.hkexnews.hk/search/titlesearch.xhtml" xr:uid="{00000000-0004-0000-0000-000023000000}"/>
    <hyperlink ref="N36" r:id="rId26" tooltip="https://www1.hkexnews.hk/search/titlesearch.xhtml" xr:uid="{00000000-0004-0000-0000-000025000000}"/>
    <hyperlink ref="N74" r:id="rId27" tooltip="https://www1.hkexnews.hk/search/titlesearch.xhtml" xr:uid="{00000000-0004-0000-0000-000026000000}"/>
    <hyperlink ref="O36" r:id="rId28" tooltip="https://www1.hkexnews.hk/search/titlesearch.xhtml" xr:uid="{00000000-0004-0000-0000-000028000000}"/>
    <hyperlink ref="O74" r:id="rId29" tooltip="https://www1.hkexnews.hk/search/titlesearch.xhtml" xr:uid="{00000000-0004-0000-0000-000029000000}"/>
    <hyperlink ref="P36" r:id="rId30" tooltip="https://www1.hkexnews.hk/search/titlesearch.xhtml" xr:uid="{00000000-0004-0000-0000-00002B000000}"/>
    <hyperlink ref="P74" r:id="rId31" tooltip="https://www1.hkexnews.hk/search/titlesearch.xhtml" xr:uid="{00000000-0004-0000-0000-00002C000000}"/>
    <hyperlink ref="Q36" r:id="rId32" tooltip="https://www1.hkexnews.hk/search/titlesearch.xhtml" xr:uid="{00000000-0004-0000-0000-00002E000000}"/>
    <hyperlink ref="Q74" r:id="rId33" tooltip="https://www1.hkexnews.hk/search/titlesearch.xhtml" xr:uid="{00000000-0004-0000-0000-00002F000000}"/>
    <hyperlink ref="R36" r:id="rId34" tooltip="https://www1.hkexnews.hk/search/titlesearch.xhtml" xr:uid="{00000000-0004-0000-0000-000031000000}"/>
    <hyperlink ref="R74" r:id="rId35" tooltip="https://www1.hkexnews.hk/search/titlesearch.xhtml" xr:uid="{00000000-0004-0000-0000-000032000000}"/>
    <hyperlink ref="S36" r:id="rId36" tooltip="https://www1.hkexnews.hk/search/titlesearch.xhtml" xr:uid="{00000000-0004-0000-0000-000034000000}"/>
    <hyperlink ref="S74" r:id="rId37" tooltip="https://www1.hkexnews.hk/search/titlesearch.xhtml" xr:uid="{00000000-0004-0000-0000-000035000000}"/>
    <hyperlink ref="T36" r:id="rId38" tooltip="https://www1.hkexnews.hk/search/titlesearch.xhtml" xr:uid="{00000000-0004-0000-0000-000037000000}"/>
    <hyperlink ref="T74" r:id="rId39" tooltip="https://www1.hkexnews.hk/search/titlesearch.xhtml" xr:uid="{00000000-0004-0000-0000-000038000000}"/>
    <hyperlink ref="U36" r:id="rId40" tooltip="https://www1.hkexnews.hk/search/titlesearch.xhtml" xr:uid="{00000000-0004-0000-0000-00003A000000}"/>
    <hyperlink ref="U74" r:id="rId41" tooltip="https://www1.hkexnews.hk/search/titlesearch.xhtml" xr:uid="{00000000-0004-0000-0000-00003B000000}"/>
    <hyperlink ref="V36" r:id="rId42" tooltip="https://www1.hkexnews.hk/search/titlesearch.xhtml" xr:uid="{00000000-0004-0000-0000-00003D000000}"/>
    <hyperlink ref="V74" r:id="rId43" tooltip="https://www1.hkexnews.hk/search/titlesearch.xhtml" xr:uid="{00000000-0004-0000-0000-00003E000000}"/>
    <hyperlink ref="W1" r:id="rId44" display="https://finbox.com/SEHK:1211/explorer/revenue_proj" xr:uid="{C3EFEF9A-BA27-2E4E-93D2-8CAB055D2258}"/>
    <hyperlink ref="AB106" r:id="rId45" xr:uid="{F86D4DCC-0BD5-024E-85A4-6F0B9F0F1605}"/>
  </hyperlinks>
  <pageMargins left="0.7" right="0.7" top="0.75" bottom="0.75" header="0.3" footer="0.3"/>
  <drawing r:id="rId4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2023-04-18T09:41:02Z</dcterms:created>
  <dcterms:modified xsi:type="dcterms:W3CDTF">2023-06-13T07:09:39Z</dcterms:modified>
</cp:coreProperties>
</file>