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115E9D35-6143-964D-9325-8A2EDC13E03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2" i="1" l="1"/>
  <c r="AE22" i="1"/>
  <c r="C105" i="1" l="1"/>
  <c r="D105" i="1"/>
  <c r="E105" i="1"/>
  <c r="F105" i="1"/>
  <c r="G105" i="1"/>
  <c r="H105" i="1"/>
  <c r="I105" i="1"/>
  <c r="J105" i="1"/>
  <c r="K105" i="1"/>
  <c r="L105" i="1"/>
  <c r="M105" i="1"/>
  <c r="N105" i="1"/>
  <c r="O105" i="1"/>
  <c r="P105" i="1"/>
  <c r="Q105" i="1"/>
  <c r="R105" i="1"/>
  <c r="S105" i="1"/>
  <c r="T105" i="1"/>
  <c r="U105" i="1"/>
  <c r="V105" i="1"/>
  <c r="W105" i="1"/>
  <c r="AE94" i="1"/>
  <c r="Y114" i="1"/>
  <c r="Y116" i="1" a="1"/>
  <c r="Y116" i="1" s="1"/>
  <c r="AE101" i="1" a="1"/>
  <c r="AE101" i="1" s="1"/>
  <c r="AE95" i="1" a="1"/>
  <c r="AE95" i="1" s="1"/>
  <c r="Y105" i="1"/>
  <c r="Z105" i="1" s="1"/>
  <c r="AA105" i="1" s="1"/>
  <c r="AB105" i="1" s="1"/>
  <c r="X105" i="1"/>
  <c r="Y111" i="1"/>
  <c r="AE90" i="1"/>
  <c r="AE89" i="1"/>
  <c r="AE87" i="1"/>
  <c r="AE99" i="1" s="1"/>
  <c r="AE86" i="1"/>
  <c r="AE85" i="1"/>
  <c r="AB30" i="1"/>
  <c r="AA30" i="1"/>
  <c r="Z30" i="1"/>
  <c r="Y30" i="1"/>
  <c r="X30" i="1"/>
  <c r="AB29" i="1"/>
  <c r="AA29" i="1"/>
  <c r="Z29" i="1"/>
  <c r="Y29" i="1"/>
  <c r="X29" i="1"/>
  <c r="AB21" i="1"/>
  <c r="AA21" i="1"/>
  <c r="Z21" i="1"/>
  <c r="Y21" i="1"/>
  <c r="X21" i="1"/>
  <c r="AB20" i="1"/>
  <c r="AA20" i="1"/>
  <c r="Z20" i="1"/>
  <c r="Y20" i="1"/>
  <c r="X20" i="1"/>
  <c r="AC19" i="1"/>
  <c r="AF13" i="1"/>
  <c r="AE13" i="1"/>
  <c r="AD13" i="1"/>
  <c r="AC13" i="1"/>
  <c r="AE10" i="1"/>
  <c r="AC10" i="1"/>
  <c r="AF7" i="1"/>
  <c r="AE7" i="1"/>
  <c r="AD7" i="1"/>
  <c r="AC7" i="1"/>
  <c r="AE4" i="1"/>
  <c r="AB4" i="1"/>
  <c r="AA4" i="1"/>
  <c r="Z4" i="1"/>
  <c r="Y4" i="1"/>
  <c r="X4" i="1"/>
  <c r="AE106" i="1" s="1"/>
  <c r="W89" i="1"/>
  <c r="AF10" i="1" s="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AC16" i="1" s="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AD4" i="1" s="1"/>
  <c r="V20" i="1"/>
  <c r="U20" i="1"/>
  <c r="T20" i="1"/>
  <c r="S20" i="1"/>
  <c r="R20" i="1"/>
  <c r="Q20" i="1"/>
  <c r="P20" i="1"/>
  <c r="O20" i="1"/>
  <c r="N20" i="1"/>
  <c r="M20" i="1"/>
  <c r="L20" i="1"/>
  <c r="K20" i="1"/>
  <c r="J20" i="1"/>
  <c r="I20" i="1"/>
  <c r="H20" i="1"/>
  <c r="G20" i="1"/>
  <c r="F20" i="1"/>
  <c r="E20" i="1"/>
  <c r="D20" i="1"/>
  <c r="C20" i="1"/>
  <c r="W13" i="1"/>
  <c r="AD10" i="1" s="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AC4" i="1" s="1"/>
  <c r="V4" i="1"/>
  <c r="U4" i="1"/>
  <c r="T4" i="1"/>
  <c r="S4" i="1"/>
  <c r="R4" i="1"/>
  <c r="Q4" i="1"/>
  <c r="P4" i="1"/>
  <c r="O4" i="1"/>
  <c r="N4" i="1"/>
  <c r="M4" i="1"/>
  <c r="L4" i="1"/>
  <c r="K4" i="1"/>
  <c r="J4" i="1"/>
  <c r="I4" i="1"/>
  <c r="H4" i="1"/>
  <c r="G4" i="1"/>
  <c r="F4" i="1"/>
  <c r="E4" i="1"/>
  <c r="D4" i="1"/>
  <c r="C4" i="1"/>
  <c r="AE97" i="1" l="1"/>
  <c r="AE91" i="1"/>
  <c r="X108" i="1" s="1"/>
  <c r="Y112" i="1"/>
  <c r="AE103" i="1"/>
  <c r="AE100" i="1" s="1"/>
  <c r="AD19" i="1"/>
  <c r="AF16" i="1"/>
  <c r="AE16" i="1"/>
  <c r="AD16" i="1"/>
  <c r="AF19" i="1"/>
  <c r="AE19" i="1"/>
  <c r="AE88" i="1"/>
  <c r="AE92" i="1" s="1"/>
  <c r="AE102" i="1" l="1"/>
  <c r="AE105" i="1" s="1"/>
  <c r="AE108" i="1" s="1"/>
  <c r="AB107" i="1" s="1"/>
  <c r="AB108" i="1" s="1"/>
  <c r="Y108" i="1" l="1"/>
  <c r="Z108" i="1" l="1"/>
  <c r="C106" i="1"/>
  <c r="D106" i="1"/>
  <c r="E106" i="1"/>
  <c r="F106" i="1"/>
  <c r="G106" i="1"/>
  <c r="H106" i="1"/>
  <c r="I106" i="1"/>
  <c r="J106" i="1"/>
  <c r="K106" i="1"/>
  <c r="L106" i="1"/>
  <c r="M106" i="1"/>
  <c r="N106" i="1"/>
  <c r="O106" i="1"/>
  <c r="P106" i="1"/>
  <c r="Q106" i="1"/>
  <c r="R106" i="1"/>
  <c r="S106" i="1"/>
  <c r="T106" i="1"/>
  <c r="U106" i="1"/>
  <c r="V106" i="1"/>
  <c r="W106" i="1"/>
  <c r="AF4" i="1" s="1"/>
  <c r="Y110" i="1" l="1"/>
  <c r="Y113" i="1" s="1"/>
  <c r="Y115" i="1" s="1"/>
  <c r="AA108" i="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<sst xmlns="http://schemas.openxmlformats.org/spreadsheetml/2006/main" count="644" uniqueCount="167">
  <si>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</si>
  <si>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</si>
  <si>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</si>
  <si>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</si>
  <si>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</si>
  <si>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</si>
  <si>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</si>
  <si>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</si>
  <si>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</si>
  <si>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</si>
  <si>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</si>
  <si>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</si>
  <si>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</si>
  <si>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</si>
  <si>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</si>
  <si>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</si>
  <si>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</si>
  <si>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</si>
  <si>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</si>
  <si>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</si>
  <si>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</si>
  <si>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</si>
  <si>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</si>
  <si>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</si>
  <si>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</si>
  <si>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</si>
  <si>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</si>
  <si>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</si>
  <si>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</si>
  <si>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</si>
  <si>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</si>
  <si>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</si>
  <si>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</si>
  <si>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</si>
  <si>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</si>
  <si>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</si>
  <si>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</si>
  <si>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</si>
  <si>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</si>
  <si>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</si>
  <si>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</si>
  <si>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</si>
  <si>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</si>
  <si>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</si>
  <si>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</si>
  <si>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</si>
  <si>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</si>
  <si>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</si>
  <si>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</si>
  <si>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</si>
  <si>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</si>
  <si>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</si>
  <si>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</si>
  <si>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</si>
  <si>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</si>
  <si>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</si>
  <si>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</si>
  <si>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</si>
  <si>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</si>
  <si>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</si>
  <si>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</si>
  <si>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</si>
  <si>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</si>
  <si>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</si>
  <si>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</si>
  <si>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</si>
  <si>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</si>
  <si>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</si>
  <si>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</si>
  <si>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</si>
  <si>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</si>
  <si>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</si>
  <si>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</si>
  <si>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</si>
  <si>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</si>
  <si>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</si>
  <si>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</si>
  <si>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</si>
  <si>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</si>
  <si>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</si>
  <si>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</si>
  <si>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</si>
  <si>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</si>
  <si>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</si>
  <si>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</si>
  <si>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</si>
  <si>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</si>
  <si>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</si>
  <si>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</si>
  <si>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</si>
  <si>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</si>
  <si>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</si>
  <si>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</si>
  <si>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</si>
  <si>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</si>
  <si>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</si>
  <si>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</si>
  <si>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</si>
  <si>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</si>
  <si>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</si>
  <si>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</si>
  <si>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</si>
  <si>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</si>
  <si>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</si>
  <si>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</si>
  <si>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</si>
  <si>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</si>
  <si>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</si>
  <si>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</si>
  <si>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</si>
  <si>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</si>
  <si>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</si>
  <si>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</si>
  <si>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</si>
  <si>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</si>
  <si>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</si>
  <si>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</si>
  <si>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</si>
  <si>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</si>
  <si>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</si>
  <si>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</si>
  <si>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</si>
  <si>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</si>
  <si>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</si>
  <si>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</si>
  <si>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</si>
  <si>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</si>
  <si>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</si>
  <si>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</si>
  <si>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</si>
  <si>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</si>
  <si>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</si>
  <si>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</si>
  <si>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</si>
  <si>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</si>
  <si>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</si>
  <si>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</si>
  <si>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</si>
  <si>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</si>
  <si>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</si>
  <si>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</si>
  <si>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</si>
  <si>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</si>
  <si>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</si>
  <si>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</si>
  <si>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</si>
  <si>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</si>
  <si>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</si>
  <si>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</si>
  <si>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</si>
  <si>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</si>
  <si>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</si>
  <si>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</si>
  <si>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</si>
  <si>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</si>
  <si>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</si>
  <si>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</si>
  <si>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</si>
  <si>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</si>
  <si>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</si>
  <si>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</si>
  <si>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</si>
  <si>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Unlevered FCF</t>
  </si>
  <si>
    <t>Levered FCF Growth YoY</t>
  </si>
  <si>
    <t>Shares</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</si>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</sst>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7" borderId="9" xfId="0" applyFont="1" applyFill="1" applyBorder="1" applyAlignment="1">
      <alignment horizontal="left" vertical="center" wrapText="1"/>
    </xf>
    <xf numFmtId="164" fontId="11" fillId="7" borderId="10" xfId="0" applyNumberFormat="1" applyFont="1" applyFill="1" applyBorder="1"/>
    <xf numFmtId="0" fontId="12" fillId="7" borderId="9" xfId="0" applyFont="1" applyFill="1" applyBorder="1" applyAlignment="1">
      <alignment horizontal="left" vertical="center" wrapText="1"/>
    </xf>
    <xf numFmtId="10" fontId="12" fillId="7" borderId="10" xfId="0" applyNumberFormat="1" applyFont="1" applyFill="1" applyBorder="1"/>
    <xf numFmtId="0" fontId="12" fillId="7" borderId="11" xfId="0" applyFont="1" applyFill="1" applyBorder="1" applyAlignment="1">
      <alignment horizontal="left" vertical="center" wrapText="1"/>
    </xf>
    <xf numFmtId="10" fontId="12" fillId="7" borderId="8" xfId="0" applyNumberFormat="1" applyFont="1" applyFill="1" applyBorder="1"/>
    <xf numFmtId="10" fontId="11" fillId="7"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7" borderId="8" xfId="0" applyNumberFormat="1" applyFont="1" applyFill="1" applyBorder="1"/>
    <xf numFmtId="164" fontId="10" fillId="4" borderId="0" xfId="0" applyNumberFormat="1" applyFont="1" applyFill="1"/>
    <xf numFmtId="0" fontId="0" fillId="4"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8" borderId="0" xfId="0" applyNumberFormat="1" applyFont="1"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164" fontId="1" fillId="4" borderId="0" xfId="0" applyNumberFormat="1" applyFont="1" applyFill="1"/>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center"/>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1" fillId="0" borderId="5" xfId="0" applyNumberFormat="1" applyFont="1" applyBorder="1" applyAlignment="1">
      <alignment horizontal="center"/>
    </xf>
    <xf numFmtId="171"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49006622516561E-2"/>
          <c:y val="0.12523351997594737"/>
          <c:w val="0.85577483443708624"/>
          <c:h val="0.6942387103756183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3837000000</c:v>
                </c:pt>
                <c:pt idx="1">
                  <c:v>3704000000</c:v>
                </c:pt>
                <c:pt idx="2">
                  <c:v>4603000000</c:v>
                </c:pt>
                <c:pt idx="3">
                  <c:v>3826000000</c:v>
                </c:pt>
                <c:pt idx="4">
                  <c:v>6070000000</c:v>
                </c:pt>
                <c:pt idx="5">
                  <c:v>6656000000</c:v>
                </c:pt>
                <c:pt idx="6">
                  <c:v>6444000000</c:v>
                </c:pt>
                <c:pt idx="7">
                  <c:v>6823000000</c:v>
                </c:pt>
                <c:pt idx="8">
                  <c:v>5082000000</c:v>
                </c:pt>
                <c:pt idx="9">
                  <c:v>5918000000</c:v>
                </c:pt>
                <c:pt idx="10">
                  <c:v>6763000000</c:v>
                </c:pt>
                <c:pt idx="11">
                  <c:v>6418000000</c:v>
                </c:pt>
                <c:pt idx="12">
                  <c:v>6510000000</c:v>
                </c:pt>
                <c:pt idx="13">
                  <c:v>6802000000</c:v>
                </c:pt>
                <c:pt idx="14">
                  <c:v>5674000000</c:v>
                </c:pt>
                <c:pt idx="15">
                  <c:v>5389000000</c:v>
                </c:pt>
                <c:pt idx="16">
                  <c:v>6140000000</c:v>
                </c:pt>
                <c:pt idx="17">
                  <c:v>7155000000</c:v>
                </c:pt>
                <c:pt idx="18">
                  <c:v>6297000000</c:v>
                </c:pt>
                <c:pt idx="19">
                  <c:v>5655000000</c:v>
                </c:pt>
                <c:pt idx="20">
                  <c:v>8537000000</c:v>
                </c:pt>
                <c:pt idx="21">
                  <c:v>9673000000</c:v>
                </c:pt>
              </c:numCache>
            </c:numRef>
          </c:val>
          <c:extLst>
            <c:ext xmlns:c16="http://schemas.microsoft.com/office/drawing/2014/chart" uri="{C3380CC4-5D6E-409C-BE32-E72D297353CC}">
              <c16:uniqueId val="{00000000-08D9-1943-8838-739989FAF5B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1'!$B$28:$W$28</c:f>
              <c:numCache>
                <c:formatCode>#,###,,;\(#,###,,\);\ \-\ \-</c:formatCode>
                <c:ptCount val="22"/>
                <c:pt idx="0">
                  <c:v>-365000000</c:v>
                </c:pt>
                <c:pt idx="1">
                  <c:v>168000000</c:v>
                </c:pt>
                <c:pt idx="2">
                  <c:v>148000000</c:v>
                </c:pt>
                <c:pt idx="3">
                  <c:v>-253000000</c:v>
                </c:pt>
                <c:pt idx="4">
                  <c:v>277000000</c:v>
                </c:pt>
                <c:pt idx="5">
                  <c:v>406000000</c:v>
                </c:pt>
                <c:pt idx="6">
                  <c:v>426000000</c:v>
                </c:pt>
                <c:pt idx="7">
                  <c:v>282000000</c:v>
                </c:pt>
                <c:pt idx="8">
                  <c:v>488000000</c:v>
                </c:pt>
                <c:pt idx="9">
                  <c:v>377000000</c:v>
                </c:pt>
                <c:pt idx="10">
                  <c:v>607000000</c:v>
                </c:pt>
                <c:pt idx="11">
                  <c:v>605000000</c:v>
                </c:pt>
                <c:pt idx="12">
                  <c:v>1101000000</c:v>
                </c:pt>
                <c:pt idx="13">
                  <c:v>624000000</c:v>
                </c:pt>
                <c:pt idx="14">
                  <c:v>304000000</c:v>
                </c:pt>
                <c:pt idx="15">
                  <c:v>900000000</c:v>
                </c:pt>
                <c:pt idx="16">
                  <c:v>843000000</c:v>
                </c:pt>
                <c:pt idx="17">
                  <c:v>1207000000</c:v>
                </c:pt>
                <c:pt idx="18">
                  <c:v>852000000</c:v>
                </c:pt>
                <c:pt idx="19">
                  <c:v>1985000000</c:v>
                </c:pt>
                <c:pt idx="20">
                  <c:v>1890000000</c:v>
                </c:pt>
                <c:pt idx="21">
                  <c:v>1894000000</c:v>
                </c:pt>
              </c:numCache>
            </c:numRef>
          </c:val>
          <c:extLst>
            <c:ext xmlns:c16="http://schemas.microsoft.com/office/drawing/2014/chart" uri="{C3380CC4-5D6E-409C-BE32-E72D297353CC}">
              <c16:uniqueId val="{00000001-08D9-1943-8838-739989FAF5B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1'!$B$107:$W$107</c:f>
              <c:numCache>
                <c:formatCode>#,###,,;\(#,###,,\);\ \-\ \-</c:formatCode>
                <c:ptCount val="22"/>
                <c:pt idx="0">
                  <c:v>271000000</c:v>
                </c:pt>
                <c:pt idx="1">
                  <c:v>160000000</c:v>
                </c:pt>
                <c:pt idx="2">
                  <c:v>190000000</c:v>
                </c:pt>
                <c:pt idx="3">
                  <c:v>-229000000</c:v>
                </c:pt>
                <c:pt idx="4">
                  <c:v>502000000</c:v>
                </c:pt>
                <c:pt idx="5">
                  <c:v>456000000</c:v>
                </c:pt>
                <c:pt idx="6">
                  <c:v>278000000</c:v>
                </c:pt>
                <c:pt idx="7">
                  <c:v>312000000</c:v>
                </c:pt>
                <c:pt idx="8">
                  <c:v>245000000</c:v>
                </c:pt>
                <c:pt idx="9">
                  <c:v>140000000</c:v>
                </c:pt>
                <c:pt idx="10">
                  <c:v>434000000</c:v>
                </c:pt>
                <c:pt idx="11">
                  <c:v>312000000</c:v>
                </c:pt>
                <c:pt idx="12">
                  <c:v>385000000</c:v>
                </c:pt>
                <c:pt idx="13">
                  <c:v>284000000</c:v>
                </c:pt>
                <c:pt idx="14">
                  <c:v>342000000</c:v>
                </c:pt>
                <c:pt idx="15">
                  <c:v>647000000</c:v>
                </c:pt>
                <c:pt idx="16">
                  <c:v>536000000</c:v>
                </c:pt>
                <c:pt idx="17">
                  <c:v>1221000000</c:v>
                </c:pt>
                <c:pt idx="18">
                  <c:v>1084000000</c:v>
                </c:pt>
                <c:pt idx="19">
                  <c:v>979000000</c:v>
                </c:pt>
                <c:pt idx="20">
                  <c:v>1290000000</c:v>
                </c:pt>
                <c:pt idx="21">
                  <c:v>1819000000</c:v>
                </c:pt>
              </c:numCache>
            </c:numRef>
          </c:val>
          <c:extLst>
            <c:ext xmlns:c16="http://schemas.microsoft.com/office/drawing/2014/chart" uri="{C3380CC4-5D6E-409C-BE32-E72D297353CC}">
              <c16:uniqueId val="{00000002-08D9-1943-8838-739989FAF5BA}"/>
            </c:ext>
          </c:extLst>
        </c:ser>
        <c:dLbls>
          <c:showLegendKey val="0"/>
          <c:showVal val="0"/>
          <c:showCatName val="0"/>
          <c:showSerName val="0"/>
          <c:showPercent val="0"/>
          <c:showBubbleSize val="0"/>
        </c:dLbls>
        <c:gapWidth val="100"/>
        <c:overlap val="-24"/>
        <c:axId val="240868672"/>
        <c:axId val="240870400"/>
      </c:barChart>
      <c:catAx>
        <c:axId val="240868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0870400"/>
        <c:crosses val="autoZero"/>
        <c:auto val="1"/>
        <c:lblAlgn val="ctr"/>
        <c:lblOffset val="100"/>
        <c:noMultiLvlLbl val="0"/>
      </c:catAx>
      <c:valAx>
        <c:axId val="24087040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0868672"/>
        <c:crosses val="autoZero"/>
        <c:crossBetween val="between"/>
      </c:valAx>
      <c:spPr>
        <a:noFill/>
        <a:ln>
          <a:noFill/>
        </a:ln>
        <a:effectLst/>
      </c:spPr>
    </c:plotArea>
    <c:legend>
      <c:legendPos val="b"/>
      <c:layout>
        <c:manualLayout>
          <c:xMode val="edge"/>
          <c:yMode val="edge"/>
          <c:x val="0.34285008082598945"/>
          <c:y val="0.89965447345158678"/>
          <c:w val="0.31429983834802105"/>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47625</xdr:colOff>
      <xdr:row>108</xdr:row>
      <xdr:rowOff>17462</xdr:rowOff>
    </xdr:from>
    <xdr:to>
      <xdr:col>31</xdr:col>
      <xdr:colOff>15875</xdr:colOff>
      <xdr:row>130</xdr:row>
      <xdr:rowOff>15874</xdr:rowOff>
    </xdr:to>
    <xdr:graphicFrame macro="">
      <xdr:nvGraphicFramePr>
        <xdr:cNvPr id="2" name="Chart 1">
          <a:extLst>
            <a:ext uri="{FF2B5EF4-FFF2-40B4-BE49-F238E27FC236}">
              <a16:creationId xmlns:a16="http://schemas.microsoft.com/office/drawing/2014/main" id="{8CDA96EE-BD2B-7112-E33C-5FB3BD5DC0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https://www.bing.com/financeapi/forcetrigger?t=a1pffr&amp;q=XNYS%3aCE&amp;form=skydnc</v>
    <v>Learn more on Bing</v>
  </rv>
  <rv s="1">
    <v>0</v>
    <v>CELANESE CORPORATION (XNYS:CE)</v>
    <v>2</v>
    <v>3</v>
    <v>Finance</v>
    <v>4</v>
    <v>en-US</v>
    <v>a1pffr</v>
    <v>268435456</v>
    <v>1</v>
    <v>Powered by Refinitiv</v>
    <v>143.37</v>
    <v>86.704999999999998</v>
    <v>1.3027</v>
    <v>0.74</v>
    <v>6.5120000000000004E-3</v>
    <v>-0.37</v>
    <v>-3.235E-3</v>
    <v>USD</v>
    <v>Celanese Corporation is a global chemical and specialty materials company. The Company is a producer of engineered polymers that are used in a variety of applications. Its segments include Engineered Materials and Acetyl Chain. The Engineered Materials segment develops, produces and supplies a range of specialty polymers for automotive and medical applications, as well as industrial products and consumer electronics. This segment also supplies acesulfame potassium for the food and beverage industry and a producer of food protection ingredients, such as potassium sorbate and sorbic acid. The Acetyl Chain segment includes the integrated chain of intermediate chemistry, emulsion polymers, ethylene vinyl acetate (EVA) polymers and redispersible powders (RDP) businesses, and acetate tow businesses. It is also engaged in the Mobility and Materials (M&amp;M) business. Its products include polyoxymethylene, ultra-high molecular weight polyethylene and long-fiber reinforced thermoplastics.</v>
    <v>13263</v>
    <v>New York Stock Exchange</v>
    <v>XNYS</v>
    <v>XNYS</v>
    <v>222 Las Colinas Blvd W Ste 900N, IRVING, TX, 75039-5467 US</v>
    <v>115.96</v>
    <v>Chemicals</v>
    <v>Stock</v>
    <v>45089.958333344533</v>
    <v>0</v>
    <v>113.09010000000001</v>
    <v>12442060686</v>
    <v>CELANESE CORPORATION</v>
    <v>CELANESE CORPORATION</v>
    <v>113.84</v>
    <v>8.3668999999999993</v>
    <v>113.63</v>
    <v>114.37</v>
    <v>114</v>
    <v>108787800</v>
    <v>CE</v>
    <v>CELANESE CORPORATION (XNYS:CE)</v>
    <v>1533438</v>
    <v>1717752</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06830/000095012307002533/0000950123-07-002533-index.htm" TargetMode="External"/><Relationship Id="rId18" Type="http://schemas.openxmlformats.org/officeDocument/2006/relationships/hyperlink" Target="https://www.sec.gov/Archives/edgar/data/1306830/000095012310012453/0000950123-10-012453-index.htm" TargetMode="External"/><Relationship Id="rId26" Type="http://schemas.openxmlformats.org/officeDocument/2006/relationships/hyperlink" Target="https://www.sec.gov/Archives/edgar/data/1306830/000130683014000011/0001306830-14-000011-index.htm" TargetMode="External"/><Relationship Id="rId39" Type="http://schemas.openxmlformats.org/officeDocument/2006/relationships/hyperlink" Target="https://www.sec.gov/Archives/edgar/data/1306830/000130683020000018/0001306830-20-000018-index.htm" TargetMode="External"/><Relationship Id="rId21" Type="http://schemas.openxmlformats.org/officeDocument/2006/relationships/hyperlink" Target="https://www.sec.gov/Archives/edgar/data/1306830/000095012311012862/0000950123-11-012862-index.htm" TargetMode="External"/><Relationship Id="rId34" Type="http://schemas.openxmlformats.org/officeDocument/2006/relationships/hyperlink" Target="https://www.sec.gov/Archives/edgar/data/1306830/000130683018000030/0001306830-18-000030-index.htm" TargetMode="External"/><Relationship Id="rId42" Type="http://schemas.openxmlformats.org/officeDocument/2006/relationships/hyperlink" Target="https://www.sec.gov/Archives/edgar/data/1306830/000130683022000017/0001306830-22-000017-index.htm" TargetMode="External"/><Relationship Id="rId47" Type="http://schemas.openxmlformats.org/officeDocument/2006/relationships/hyperlink" Target="https://finbox.com/NYSE:CE/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06830/000095013409002731/0000950134-09-002731-index.htm" TargetMode="External"/><Relationship Id="rId29" Type="http://schemas.openxmlformats.org/officeDocument/2006/relationships/hyperlink" Target="https://www.sec.gov/Archives/edgar/data/1306830/000130683015000022/0001306830-15-000022-index.htm" TargetMode="External"/><Relationship Id="rId1" Type="http://schemas.openxmlformats.org/officeDocument/2006/relationships/hyperlink" Target="https://roic.ai/company/CE"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06830/000095013606002553/0000950136-06-002553-index.htm" TargetMode="External"/><Relationship Id="rId24" Type="http://schemas.openxmlformats.org/officeDocument/2006/relationships/hyperlink" Target="https://www.sec.gov/Archives/edgar/data/1306830/000130683013000007/0001306830-13-000007-index.htm" TargetMode="External"/><Relationship Id="rId32" Type="http://schemas.openxmlformats.org/officeDocument/2006/relationships/hyperlink" Target="https://www.sec.gov/Archives/edgar/data/1306830/000130683017000034/0001306830-17-000034-index.htm" TargetMode="External"/><Relationship Id="rId37" Type="http://schemas.openxmlformats.org/officeDocument/2006/relationships/hyperlink" Target="https://www.sec.gov/Archives/edgar/data/1306830/000130683019000014/0001306830-19-000014-index.htm" TargetMode="External"/><Relationship Id="rId40" Type="http://schemas.openxmlformats.org/officeDocument/2006/relationships/hyperlink" Target="https://www.sec.gov/Archives/edgar/data/1306830/000130683021000020/0001306830-21-000020-index.htm" TargetMode="External"/><Relationship Id="rId45" Type="http://schemas.openxmlformats.org/officeDocument/2006/relationships/hyperlink" Target="https://www.sec.gov/Archives/edgar/data/1306830/000130683023000023/0001306830-23-00002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06830/000095012308002318/0000950123-08-002318-index.htm" TargetMode="External"/><Relationship Id="rId23" Type="http://schemas.openxmlformats.org/officeDocument/2006/relationships/hyperlink" Target="https://www.sec.gov/Archives/edgar/data/1306830/000130683012000015/0001306830-12-000015-index.htm" TargetMode="External"/><Relationship Id="rId28" Type="http://schemas.openxmlformats.org/officeDocument/2006/relationships/hyperlink" Target="https://www.sec.gov/Archives/edgar/data/1306830/000130683015000022/0001306830-15-000022-index.htm" TargetMode="External"/><Relationship Id="rId36" Type="http://schemas.openxmlformats.org/officeDocument/2006/relationships/hyperlink" Target="https://www.sec.gov/Archives/edgar/data/1306830/000130683019000014/0001306830-19-000014-index.htm" TargetMode="External"/><Relationship Id="rId10" Type="http://schemas.openxmlformats.org/officeDocument/2006/relationships/hyperlink" Target="https://www.sec.gov/Archives/edgar/data/1306830/000095013606002553/0000950136-06-002553-index.htm" TargetMode="External"/><Relationship Id="rId19" Type="http://schemas.openxmlformats.org/officeDocument/2006/relationships/hyperlink" Target="https://www.sec.gov/Archives/edgar/data/1306830/000095012310012453/0000950123-10-012453-index.htm" TargetMode="External"/><Relationship Id="rId31" Type="http://schemas.openxmlformats.org/officeDocument/2006/relationships/hyperlink" Target="https://www.sec.gov/Archives/edgar/data/1306830/000130683016000212/0001306830-16-000212-index.htm" TargetMode="External"/><Relationship Id="rId44" Type="http://schemas.openxmlformats.org/officeDocument/2006/relationships/hyperlink" Target="https://www.sec.gov/Archives/edgar/data/1306830/000130683023000023/0001306830-23-00002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06830/000095012308002318/0000950123-08-002318-index.htm" TargetMode="External"/><Relationship Id="rId22" Type="http://schemas.openxmlformats.org/officeDocument/2006/relationships/hyperlink" Target="https://www.sec.gov/Archives/edgar/data/1306830/000130683012000015/0001306830-12-000015-index.htm" TargetMode="External"/><Relationship Id="rId27" Type="http://schemas.openxmlformats.org/officeDocument/2006/relationships/hyperlink" Target="https://www.sec.gov/Archives/edgar/data/1306830/000130683014000011/0001306830-14-000011-index.htm" TargetMode="External"/><Relationship Id="rId30" Type="http://schemas.openxmlformats.org/officeDocument/2006/relationships/hyperlink" Target="https://www.sec.gov/Archives/edgar/data/1306830/000130683016000212/0001306830-16-000212-index.htm" TargetMode="External"/><Relationship Id="rId35" Type="http://schemas.openxmlformats.org/officeDocument/2006/relationships/hyperlink" Target="https://www.sec.gov/Archives/edgar/data/1306830/000130683018000030/0001306830-18-000030-index.htm" TargetMode="External"/><Relationship Id="rId43" Type="http://schemas.openxmlformats.org/officeDocument/2006/relationships/hyperlink" Target="https://www.sec.gov/Archives/edgar/data/1306830/000130683022000017/0001306830-22-000017-index.htm" TargetMode="External"/><Relationship Id="rId48" Type="http://schemas.openxmlformats.org/officeDocument/2006/relationships/drawing" Target="../drawings/drawing1.xm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06830/000095012307002533/0000950123-07-002533-index.htm" TargetMode="External"/><Relationship Id="rId17" Type="http://schemas.openxmlformats.org/officeDocument/2006/relationships/hyperlink" Target="https://www.sec.gov/Archives/edgar/data/1306830/000095013409002731/0000950134-09-002731-index.htm" TargetMode="External"/><Relationship Id="rId25" Type="http://schemas.openxmlformats.org/officeDocument/2006/relationships/hyperlink" Target="https://www.sec.gov/Archives/edgar/data/1306830/000130683013000007/0001306830-13-000007-index.htm" TargetMode="External"/><Relationship Id="rId33" Type="http://schemas.openxmlformats.org/officeDocument/2006/relationships/hyperlink" Target="https://www.sec.gov/Archives/edgar/data/1306830/000130683017000034/0001306830-17-000034-index.htm" TargetMode="External"/><Relationship Id="rId38" Type="http://schemas.openxmlformats.org/officeDocument/2006/relationships/hyperlink" Target="https://www.sec.gov/Archives/edgar/data/1306830/000130683020000018/0001306830-20-000018-index.htm" TargetMode="External"/><Relationship Id="rId46" Type="http://schemas.openxmlformats.org/officeDocument/2006/relationships/hyperlink" Target="https://finbox.com/NYSE:CE/explorer/revenue_proj" TargetMode="External"/><Relationship Id="rId20" Type="http://schemas.openxmlformats.org/officeDocument/2006/relationships/hyperlink" Target="https://www.sec.gov/Archives/edgar/data/1306830/000095012311012862/0000950123-11-012862-index.htm" TargetMode="External"/><Relationship Id="rId41" Type="http://schemas.openxmlformats.org/officeDocument/2006/relationships/hyperlink" Target="https://www.sec.gov/Archives/edgar/data/1306830/000130683021000020/0001306830-21-00002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2" activePane="bottomRight" state="frozen"/>
      <selection pane="topRight"/>
      <selection pane="bottomLeft"/>
      <selection pane="bottomRight" activeCell="AD26" sqref="AD26"/>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5">
        <v>2023</v>
      </c>
      <c r="Y1" s="25">
        <v>2024</v>
      </c>
      <c r="Z1" s="25">
        <v>2025</v>
      </c>
      <c r="AA1" s="25">
        <v>2026</v>
      </c>
      <c r="AB1" s="25">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c r="AB2" s="9"/>
    </row>
    <row r="3" spans="1:32" ht="40" x14ac:dyDescent="0.25">
      <c r="A3" s="5" t="s">
        <v>1</v>
      </c>
      <c r="B3" s="1">
        <v>3837000000</v>
      </c>
      <c r="C3" s="1">
        <v>3704000000</v>
      </c>
      <c r="D3" s="1">
        <v>4603000000</v>
      </c>
      <c r="E3" s="1">
        <v>3826000000</v>
      </c>
      <c r="F3" s="1">
        <v>6070000000</v>
      </c>
      <c r="G3" s="1">
        <v>6656000000</v>
      </c>
      <c r="H3" s="1">
        <v>6444000000</v>
      </c>
      <c r="I3" s="1">
        <v>6823000000</v>
      </c>
      <c r="J3" s="1">
        <v>5082000000</v>
      </c>
      <c r="K3" s="1">
        <v>5918000000</v>
      </c>
      <c r="L3" s="1">
        <v>6763000000</v>
      </c>
      <c r="M3" s="1">
        <v>6418000000</v>
      </c>
      <c r="N3" s="1">
        <v>6510000000</v>
      </c>
      <c r="O3" s="1">
        <v>6802000000</v>
      </c>
      <c r="P3" s="1">
        <v>5674000000</v>
      </c>
      <c r="Q3" s="1">
        <v>5389000000</v>
      </c>
      <c r="R3" s="1">
        <v>6140000000</v>
      </c>
      <c r="S3" s="1">
        <v>7155000000</v>
      </c>
      <c r="T3" s="1">
        <v>6297000000</v>
      </c>
      <c r="U3" s="1">
        <v>5655000000</v>
      </c>
      <c r="V3" s="1">
        <v>8537000000</v>
      </c>
      <c r="W3" s="1">
        <v>9673000000</v>
      </c>
      <c r="X3" s="26">
        <v>11822000000</v>
      </c>
      <c r="Y3" s="26">
        <v>12576000000</v>
      </c>
      <c r="Z3" s="26">
        <v>13179000000</v>
      </c>
      <c r="AA3" s="26">
        <v>13938000000</v>
      </c>
      <c r="AB3" s="26">
        <v>14530000000</v>
      </c>
      <c r="AC3" s="19" t="s">
        <v>107</v>
      </c>
      <c r="AD3" s="20" t="s">
        <v>108</v>
      </c>
      <c r="AE3" s="20" t="s">
        <v>109</v>
      </c>
      <c r="AF3" s="20" t="s">
        <v>110</v>
      </c>
    </row>
    <row r="4" spans="1:32" ht="19" x14ac:dyDescent="0.25">
      <c r="A4" s="15" t="s">
        <v>94</v>
      </c>
      <c r="B4" s="1"/>
      <c r="C4" s="16">
        <f>(C3/B3)-1</f>
        <v>-3.4662496742246529E-2</v>
      </c>
      <c r="D4" s="16">
        <f>(D3/C3)-1</f>
        <v>0.24271058315334781</v>
      </c>
      <c r="E4" s="16">
        <f>(E3/D3)-1</f>
        <v>-0.16880295459482941</v>
      </c>
      <c r="F4" s="16">
        <f t="shared" ref="F4:AB4" si="0">(F3/E3)-1</f>
        <v>0.58651332984840554</v>
      </c>
      <c r="G4" s="16">
        <f t="shared" si="0"/>
        <v>9.6540362438220839E-2</v>
      </c>
      <c r="H4" s="17">
        <f t="shared" si="0"/>
        <v>-3.1850961538461564E-2</v>
      </c>
      <c r="I4" s="17">
        <f t="shared" si="0"/>
        <v>5.8814400993171922E-2</v>
      </c>
      <c r="J4" s="17">
        <f t="shared" si="0"/>
        <v>-0.25516634911329328</v>
      </c>
      <c r="K4" s="17">
        <f t="shared" si="0"/>
        <v>0.16450216450216448</v>
      </c>
      <c r="L4" s="17">
        <f t="shared" si="0"/>
        <v>0.14278472456911118</v>
      </c>
      <c r="M4" s="17">
        <f t="shared" si="0"/>
        <v>-5.1012864113559098E-2</v>
      </c>
      <c r="N4" s="17">
        <f t="shared" si="0"/>
        <v>1.4334683702087903E-2</v>
      </c>
      <c r="O4" s="17">
        <f t="shared" si="0"/>
        <v>4.4854070660522272E-2</v>
      </c>
      <c r="P4" s="17">
        <f t="shared" si="0"/>
        <v>-0.16583357835930612</v>
      </c>
      <c r="Q4" s="17">
        <f t="shared" si="0"/>
        <v>-5.022911526260132E-2</v>
      </c>
      <c r="R4" s="17">
        <f t="shared" si="0"/>
        <v>0.13935795138244567</v>
      </c>
      <c r="S4" s="17">
        <f t="shared" si="0"/>
        <v>0.16530944625407162</v>
      </c>
      <c r="T4" s="17">
        <f t="shared" si="0"/>
        <v>-0.11991614255765204</v>
      </c>
      <c r="U4" s="17">
        <f t="shared" si="0"/>
        <v>-0.10195331110052408</v>
      </c>
      <c r="V4" s="17">
        <f t="shared" si="0"/>
        <v>0.50963748894783367</v>
      </c>
      <c r="W4" s="17">
        <f t="shared" si="0"/>
        <v>0.13306782242005388</v>
      </c>
      <c r="X4" s="17">
        <f t="shared" si="0"/>
        <v>0.2221647885867879</v>
      </c>
      <c r="Y4" s="17">
        <f t="shared" si="0"/>
        <v>6.3779394349517737E-2</v>
      </c>
      <c r="Z4" s="17">
        <f t="shared" si="0"/>
        <v>4.7948473282442672E-2</v>
      </c>
      <c r="AA4" s="17">
        <f t="shared" si="0"/>
        <v>5.7591623036649109E-2</v>
      </c>
      <c r="AB4" s="17">
        <f t="shared" si="0"/>
        <v>4.2473812598651239E-2</v>
      </c>
      <c r="AC4" s="18">
        <f>(W4+V4+U4)/3</f>
        <v>0.18025066675578783</v>
      </c>
      <c r="AD4" s="18">
        <f>(W20+V20+U20)/3</f>
        <v>0.35848930183897315</v>
      </c>
      <c r="AE4" s="18">
        <f>(W29+V29+U29)/3</f>
        <v>0.42802322220789363</v>
      </c>
      <c r="AF4" s="18">
        <f>(W106+V106+U106)/3</f>
        <v>0.21029504789905018</v>
      </c>
    </row>
    <row r="5" spans="1:32" ht="19" x14ac:dyDescent="0.25">
      <c r="A5" s="5" t="s">
        <v>2</v>
      </c>
      <c r="B5" s="1">
        <v>3277000000</v>
      </c>
      <c r="C5" s="1" t="s">
        <v>91</v>
      </c>
      <c r="D5" s="1">
        <v>3883000000</v>
      </c>
      <c r="E5" s="1">
        <v>3092000000</v>
      </c>
      <c r="F5" s="1">
        <v>4773000000</v>
      </c>
      <c r="G5" s="1">
        <v>5214000000</v>
      </c>
      <c r="H5" s="1">
        <v>4999000000</v>
      </c>
      <c r="I5" s="1">
        <v>5567000000</v>
      </c>
      <c r="J5" s="1">
        <v>4079000000</v>
      </c>
      <c r="K5" s="1">
        <v>4738000000</v>
      </c>
      <c r="L5" s="1">
        <v>5329000000</v>
      </c>
      <c r="M5" s="1">
        <v>5226000000</v>
      </c>
      <c r="N5" s="1">
        <v>5145000000</v>
      </c>
      <c r="O5" s="1">
        <v>5186000000</v>
      </c>
      <c r="P5" s="1">
        <v>4356000000</v>
      </c>
      <c r="Q5" s="1">
        <v>3984000000</v>
      </c>
      <c r="R5" s="1">
        <v>4625000000</v>
      </c>
      <c r="S5" s="1">
        <v>5183000000</v>
      </c>
      <c r="T5" s="1">
        <v>4691000000</v>
      </c>
      <c r="U5" s="1">
        <v>4362000000</v>
      </c>
      <c r="V5" s="1">
        <v>5855000000</v>
      </c>
      <c r="W5" s="1">
        <v>7293000000</v>
      </c>
    </row>
    <row r="6" spans="1:32" ht="20" x14ac:dyDescent="0.25">
      <c r="A6" s="6" t="s">
        <v>3</v>
      </c>
      <c r="B6" s="10">
        <v>560000000</v>
      </c>
      <c r="C6" s="10" t="s">
        <v>91</v>
      </c>
      <c r="D6" s="10">
        <v>720000000</v>
      </c>
      <c r="E6" s="10">
        <v>734000000</v>
      </c>
      <c r="F6" s="10">
        <v>1297000000</v>
      </c>
      <c r="G6" s="10">
        <v>1442000000</v>
      </c>
      <c r="H6" s="10">
        <v>1445000000</v>
      </c>
      <c r="I6" s="10">
        <v>1256000000</v>
      </c>
      <c r="J6" s="10">
        <v>1003000000</v>
      </c>
      <c r="K6" s="10">
        <v>1180000000</v>
      </c>
      <c r="L6" s="10">
        <v>1434000000</v>
      </c>
      <c r="M6" s="10">
        <v>1192000000</v>
      </c>
      <c r="N6" s="10">
        <v>1365000000</v>
      </c>
      <c r="O6" s="10">
        <v>1616000000</v>
      </c>
      <c r="P6" s="10">
        <v>1318000000</v>
      </c>
      <c r="Q6" s="10">
        <v>1405000000</v>
      </c>
      <c r="R6" s="10">
        <v>1515000000</v>
      </c>
      <c r="S6" s="10">
        <v>1972000000</v>
      </c>
      <c r="T6" s="10">
        <v>1606000000</v>
      </c>
      <c r="U6" s="10">
        <v>1293000000</v>
      </c>
      <c r="V6" s="10">
        <v>2682000000</v>
      </c>
      <c r="W6" s="10">
        <v>2380000000</v>
      </c>
      <c r="AC6" s="19" t="s">
        <v>111</v>
      </c>
      <c r="AD6" s="20" t="s">
        <v>112</v>
      </c>
      <c r="AE6" s="20" t="s">
        <v>113</v>
      </c>
      <c r="AF6" s="20" t="s">
        <v>114</v>
      </c>
    </row>
    <row r="7" spans="1:32" ht="19" x14ac:dyDescent="0.25">
      <c r="A7" s="5" t="s">
        <v>4</v>
      </c>
      <c r="B7" s="2">
        <v>0.1459</v>
      </c>
      <c r="C7" s="2" t="s">
        <v>91</v>
      </c>
      <c r="D7" s="2">
        <v>0.15640000000000001</v>
      </c>
      <c r="E7" s="2">
        <v>0.1918</v>
      </c>
      <c r="F7" s="2">
        <v>0.2137</v>
      </c>
      <c r="G7" s="2">
        <v>0.21659999999999999</v>
      </c>
      <c r="H7" s="2">
        <v>0.22420000000000001</v>
      </c>
      <c r="I7" s="2">
        <v>0.18410000000000001</v>
      </c>
      <c r="J7" s="2">
        <v>0.19739999999999999</v>
      </c>
      <c r="K7" s="2">
        <v>0.19939999999999999</v>
      </c>
      <c r="L7" s="2">
        <v>0.21199999999999999</v>
      </c>
      <c r="M7" s="2">
        <v>0.1857</v>
      </c>
      <c r="N7" s="2">
        <v>0.2097</v>
      </c>
      <c r="O7" s="2">
        <v>0.23760000000000001</v>
      </c>
      <c r="P7" s="2">
        <v>0.23230000000000001</v>
      </c>
      <c r="Q7" s="2">
        <v>0.26069999999999999</v>
      </c>
      <c r="R7" s="2">
        <v>0.2467</v>
      </c>
      <c r="S7" s="2">
        <v>0.27560000000000001</v>
      </c>
      <c r="T7" s="2">
        <v>0.255</v>
      </c>
      <c r="U7" s="2">
        <v>0.2286</v>
      </c>
      <c r="V7" s="2">
        <v>0.31419999999999998</v>
      </c>
      <c r="W7" s="2">
        <v>0.246</v>
      </c>
      <c r="AC7" s="18">
        <f>W7</f>
        <v>0.246</v>
      </c>
      <c r="AD7" s="21">
        <f>W21</f>
        <v>0.33760000000000001</v>
      </c>
      <c r="AE7" s="21">
        <f>W30</f>
        <v>0.1958</v>
      </c>
      <c r="AF7" s="21">
        <f>W107/W3</f>
        <v>0.18804920913884007</v>
      </c>
    </row>
    <row r="8" spans="1:32" ht="19" x14ac:dyDescent="0.25">
      <c r="A8" s="5" t="s">
        <v>5</v>
      </c>
      <c r="B8" s="1">
        <v>72000000</v>
      </c>
      <c r="C8" s="1" t="s">
        <v>91</v>
      </c>
      <c r="D8" s="1">
        <v>89000000</v>
      </c>
      <c r="E8" s="1">
        <v>67000000</v>
      </c>
      <c r="F8" s="1">
        <v>91000000</v>
      </c>
      <c r="G8" s="1">
        <v>70000000</v>
      </c>
      <c r="H8" s="1">
        <v>73000000</v>
      </c>
      <c r="I8" s="1">
        <v>80000000</v>
      </c>
      <c r="J8" s="1">
        <v>75000000</v>
      </c>
      <c r="K8" s="1">
        <v>70000000</v>
      </c>
      <c r="L8" s="1">
        <v>96000000</v>
      </c>
      <c r="M8" s="1">
        <v>102000000</v>
      </c>
      <c r="N8" s="1">
        <v>85000000</v>
      </c>
      <c r="O8" s="1">
        <v>86000000</v>
      </c>
      <c r="P8" s="1">
        <v>119000000</v>
      </c>
      <c r="Q8" s="1">
        <v>78000000</v>
      </c>
      <c r="R8" s="1">
        <v>72000000</v>
      </c>
      <c r="S8" s="1">
        <v>72000000</v>
      </c>
      <c r="T8" s="1">
        <v>67000000</v>
      </c>
      <c r="U8" s="1">
        <v>74000000</v>
      </c>
      <c r="V8" s="1">
        <v>86000000</v>
      </c>
      <c r="W8" s="1">
        <v>112000000</v>
      </c>
    </row>
    <row r="9" spans="1:32" ht="19" customHeight="1" x14ac:dyDescent="0.25">
      <c r="A9" s="15" t="s">
        <v>95</v>
      </c>
      <c r="B9" s="16">
        <f>B8/B3</f>
        <v>1.8764659890539485E-2</v>
      </c>
      <c r="C9" s="16" t="e">
        <f t="shared" ref="C9:W9" si="1">C8/C3</f>
        <v>#VALUE!</v>
      </c>
      <c r="D9" s="16">
        <f t="shared" si="1"/>
        <v>1.9335216163371714E-2</v>
      </c>
      <c r="E9" s="16">
        <f t="shared" si="1"/>
        <v>1.7511761630946157E-2</v>
      </c>
      <c r="F9" s="16">
        <f t="shared" si="1"/>
        <v>1.4991762767710049E-2</v>
      </c>
      <c r="G9" s="16">
        <f t="shared" si="1"/>
        <v>1.0516826923076924E-2</v>
      </c>
      <c r="H9" s="16">
        <f t="shared" si="1"/>
        <v>1.132836747361887E-2</v>
      </c>
      <c r="I9" s="16">
        <f t="shared" si="1"/>
        <v>1.1725047633006009E-2</v>
      </c>
      <c r="J9" s="16">
        <f t="shared" si="1"/>
        <v>1.475796930342385E-2</v>
      </c>
      <c r="K9" s="16">
        <f t="shared" si="1"/>
        <v>1.1828320378506252E-2</v>
      </c>
      <c r="L9" s="16">
        <f t="shared" si="1"/>
        <v>1.419488392725122E-2</v>
      </c>
      <c r="M9" s="16">
        <f t="shared" si="1"/>
        <v>1.5892801495793082E-2</v>
      </c>
      <c r="N9" s="16">
        <f t="shared" si="1"/>
        <v>1.3056835637480798E-2</v>
      </c>
      <c r="O9" s="16">
        <f t="shared" si="1"/>
        <v>1.2643340194060571E-2</v>
      </c>
      <c r="P9" s="16">
        <f t="shared" si="1"/>
        <v>2.0972858653507225E-2</v>
      </c>
      <c r="Q9" s="16">
        <f t="shared" si="1"/>
        <v>1.4473928372610873E-2</v>
      </c>
      <c r="R9" s="16">
        <f t="shared" si="1"/>
        <v>1.1726384364820847E-2</v>
      </c>
      <c r="S9" s="16">
        <f t="shared" si="1"/>
        <v>1.0062893081761006E-2</v>
      </c>
      <c r="T9" s="16">
        <f t="shared" si="1"/>
        <v>1.0639987295537558E-2</v>
      </c>
      <c r="U9" s="16">
        <f t="shared" si="1"/>
        <v>1.308576480990274E-2</v>
      </c>
      <c r="V9" s="16">
        <f t="shared" si="1"/>
        <v>1.0073796415602672E-2</v>
      </c>
      <c r="W9" s="16">
        <f t="shared" si="1"/>
        <v>1.1578620903545953E-2</v>
      </c>
      <c r="AC9" s="19" t="s">
        <v>96</v>
      </c>
      <c r="AD9" s="20" t="s">
        <v>97</v>
      </c>
      <c r="AE9" s="20" t="s">
        <v>98</v>
      </c>
      <c r="AF9" s="20" t="s">
        <v>99</v>
      </c>
    </row>
    <row r="10" spans="1:32" ht="19" x14ac:dyDescent="0.25">
      <c r="A10" s="5" t="s">
        <v>6</v>
      </c>
      <c r="B10" s="1">
        <v>481000000</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AC10" s="18">
        <f>W9</f>
        <v>1.1578620903545953E-2</v>
      </c>
      <c r="AD10" s="21">
        <f>W13</f>
        <v>8.5185568076088083E-2</v>
      </c>
      <c r="AE10" s="21">
        <f>W80</f>
        <v>6.2028326268996174E-3</v>
      </c>
      <c r="AF10" s="21">
        <f>W89</f>
        <v>5.6135635273441536E-2</v>
      </c>
    </row>
    <row r="11" spans="1:3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row>
    <row r="12" spans="1:32" ht="20" x14ac:dyDescent="0.25">
      <c r="A12" s="5" t="s">
        <v>8</v>
      </c>
      <c r="B12" s="1">
        <v>481000000</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v>633000000</v>
      </c>
      <c r="W12" s="1">
        <v>824000000</v>
      </c>
      <c r="AC12" s="19" t="s">
        <v>115</v>
      </c>
      <c r="AD12" s="20" t="s">
        <v>116</v>
      </c>
      <c r="AE12" s="20" t="s">
        <v>117</v>
      </c>
      <c r="AF12" s="20" t="s">
        <v>118</v>
      </c>
    </row>
    <row r="13" spans="1:32" ht="19" x14ac:dyDescent="0.25">
      <c r="A13" s="15" t="s">
        <v>100</v>
      </c>
      <c r="B13" s="16">
        <f>B12/B3</f>
        <v>0.12535835287985406</v>
      </c>
      <c r="C13" s="16" t="e">
        <f t="shared" ref="C13:W13" si="2">C12/C3</f>
        <v>#VALUE!</v>
      </c>
      <c r="D13" s="16" t="e">
        <f t="shared" si="2"/>
        <v>#VALUE!</v>
      </c>
      <c r="E13" s="16" t="e">
        <f t="shared" si="2"/>
        <v>#VALUE!</v>
      </c>
      <c r="F13" s="16" t="e">
        <f t="shared" si="2"/>
        <v>#VALUE!</v>
      </c>
      <c r="G13" s="16" t="e">
        <f t="shared" si="2"/>
        <v>#VALUE!</v>
      </c>
      <c r="H13" s="16" t="e">
        <f t="shared" si="2"/>
        <v>#VALUE!</v>
      </c>
      <c r="I13" s="16" t="e">
        <f t="shared" si="2"/>
        <v>#VALUE!</v>
      </c>
      <c r="J13" s="16" t="e">
        <f t="shared" si="2"/>
        <v>#VALUE!</v>
      </c>
      <c r="K13" s="16" t="e">
        <f t="shared" si="2"/>
        <v>#VALUE!</v>
      </c>
      <c r="L13" s="16" t="e">
        <f t="shared" si="2"/>
        <v>#VALUE!</v>
      </c>
      <c r="M13" s="16" t="e">
        <f t="shared" si="2"/>
        <v>#VALUE!</v>
      </c>
      <c r="N13" s="16" t="e">
        <f t="shared" si="2"/>
        <v>#VALUE!</v>
      </c>
      <c r="O13" s="16" t="e">
        <f t="shared" si="2"/>
        <v>#VALUE!</v>
      </c>
      <c r="P13" s="16" t="e">
        <f t="shared" si="2"/>
        <v>#VALUE!</v>
      </c>
      <c r="Q13" s="16" t="e">
        <f t="shared" si="2"/>
        <v>#VALUE!</v>
      </c>
      <c r="R13" s="16" t="e">
        <f t="shared" si="2"/>
        <v>#VALUE!</v>
      </c>
      <c r="S13" s="16" t="e">
        <f t="shared" si="2"/>
        <v>#VALUE!</v>
      </c>
      <c r="T13" s="16" t="e">
        <f t="shared" si="2"/>
        <v>#VALUE!</v>
      </c>
      <c r="U13" s="16" t="e">
        <f t="shared" si="2"/>
        <v>#VALUE!</v>
      </c>
      <c r="V13" s="16">
        <f t="shared" si="2"/>
        <v>7.414782710554059E-2</v>
      </c>
      <c r="W13" s="16">
        <f t="shared" si="2"/>
        <v>8.5185568076088083E-2</v>
      </c>
      <c r="AC13" s="18">
        <f>W28/W72</f>
        <v>0.33599432322157174</v>
      </c>
      <c r="AD13" s="21">
        <f>W28/W54</f>
        <v>7.2091961023142512E-2</v>
      </c>
      <c r="AE13" s="21">
        <f>W22/(W72+W56+W61)</f>
        <v>6.6634429400386844E-2</v>
      </c>
      <c r="AF13" s="22">
        <f>W67/W72</f>
        <v>3.5776122050736205</v>
      </c>
    </row>
    <row r="14" spans="1:32" ht="19" x14ac:dyDescent="0.25">
      <c r="A14" s="5" t="s">
        <v>9</v>
      </c>
      <c r="B14" s="1">
        <v>378000000</v>
      </c>
      <c r="C14" s="1" t="s">
        <v>91</v>
      </c>
      <c r="D14" s="1">
        <v>513000000</v>
      </c>
      <c r="E14" s="1">
        <v>497000000</v>
      </c>
      <c r="F14" s="1">
        <v>538000000</v>
      </c>
      <c r="G14" s="1">
        <v>610000000</v>
      </c>
      <c r="H14" s="1">
        <v>619000000</v>
      </c>
      <c r="I14" s="1">
        <v>736000000</v>
      </c>
      <c r="J14" s="1">
        <v>638000000</v>
      </c>
      <c r="K14" s="1">
        <v>607000000</v>
      </c>
      <c r="L14" s="1">
        <v>646000000</v>
      </c>
      <c r="M14" s="1">
        <v>558000000</v>
      </c>
      <c r="N14" s="1">
        <v>343000000</v>
      </c>
      <c r="O14" s="1">
        <v>769000000</v>
      </c>
      <c r="P14" s="1">
        <v>517000000</v>
      </c>
      <c r="Q14" s="1">
        <v>425000000</v>
      </c>
      <c r="R14" s="1">
        <v>476000000</v>
      </c>
      <c r="S14" s="1">
        <v>570000000</v>
      </c>
      <c r="T14" s="1">
        <v>507000000</v>
      </c>
      <c r="U14" s="1">
        <v>504000000</v>
      </c>
      <c r="V14" s="1">
        <v>25000000</v>
      </c>
      <c r="W14" s="1" t="s">
        <v>91</v>
      </c>
    </row>
    <row r="15" spans="1:32" ht="20" x14ac:dyDescent="0.25">
      <c r="A15" s="5" t="s">
        <v>10</v>
      </c>
      <c r="B15" s="1">
        <v>931000000</v>
      </c>
      <c r="C15" s="1" t="s">
        <v>91</v>
      </c>
      <c r="D15" s="1">
        <v>602000000</v>
      </c>
      <c r="E15" s="1">
        <v>564000000</v>
      </c>
      <c r="F15" s="1">
        <v>629000000</v>
      </c>
      <c r="G15" s="1">
        <v>680000000</v>
      </c>
      <c r="H15" s="1">
        <v>692000000</v>
      </c>
      <c r="I15" s="1">
        <v>816000000</v>
      </c>
      <c r="J15" s="1">
        <v>713000000</v>
      </c>
      <c r="K15" s="1">
        <v>677000000</v>
      </c>
      <c r="L15" s="1">
        <v>742000000</v>
      </c>
      <c r="M15" s="1">
        <v>660000000</v>
      </c>
      <c r="N15" s="1">
        <v>428000000</v>
      </c>
      <c r="O15" s="1">
        <v>855000000</v>
      </c>
      <c r="P15" s="1">
        <v>636000000</v>
      </c>
      <c r="Q15" s="1">
        <v>503000000</v>
      </c>
      <c r="R15" s="1">
        <v>548000000</v>
      </c>
      <c r="S15" s="1">
        <v>642000000</v>
      </c>
      <c r="T15" s="1">
        <v>574000000</v>
      </c>
      <c r="U15" s="1">
        <v>578000000</v>
      </c>
      <c r="V15" s="1">
        <v>744000000</v>
      </c>
      <c r="W15" s="1">
        <v>936000000</v>
      </c>
      <c r="AC15" s="19" t="s">
        <v>119</v>
      </c>
      <c r="AD15" s="20" t="s">
        <v>120</v>
      </c>
      <c r="AE15" s="20" t="s">
        <v>121</v>
      </c>
      <c r="AF15" s="20" t="s">
        <v>122</v>
      </c>
    </row>
    <row r="16" spans="1:32" ht="19" x14ac:dyDescent="0.25">
      <c r="A16" s="5" t="s">
        <v>11</v>
      </c>
      <c r="B16" s="1">
        <v>4208000000</v>
      </c>
      <c r="C16" s="1" t="s">
        <v>91</v>
      </c>
      <c r="D16" s="1">
        <v>4485000000</v>
      </c>
      <c r="E16" s="1">
        <v>3656000000</v>
      </c>
      <c r="F16" s="1">
        <v>5402000000</v>
      </c>
      <c r="G16" s="1">
        <v>5894000000</v>
      </c>
      <c r="H16" s="1">
        <v>5691000000</v>
      </c>
      <c r="I16" s="1">
        <v>6383000000</v>
      </c>
      <c r="J16" s="1">
        <v>4792000000</v>
      </c>
      <c r="K16" s="1">
        <v>5415000000</v>
      </c>
      <c r="L16" s="1">
        <v>6071000000</v>
      </c>
      <c r="M16" s="1">
        <v>5886000000</v>
      </c>
      <c r="N16" s="1">
        <v>5573000000</v>
      </c>
      <c r="O16" s="1">
        <v>6041000000</v>
      </c>
      <c r="P16" s="1">
        <v>4992000000</v>
      </c>
      <c r="Q16" s="1">
        <v>4487000000</v>
      </c>
      <c r="R16" s="1">
        <v>5173000000</v>
      </c>
      <c r="S16" s="1">
        <v>5825000000</v>
      </c>
      <c r="T16" s="1">
        <v>5265000000</v>
      </c>
      <c r="U16" s="1">
        <v>4940000000</v>
      </c>
      <c r="V16" s="1">
        <v>6599000000</v>
      </c>
      <c r="W16" s="1">
        <v>8229000000</v>
      </c>
      <c r="AC16" s="27">
        <f>(W35+V35+U35+T35+S35)/5</f>
        <v>-4.5579165269897463E-2</v>
      </c>
      <c r="AD16" s="28">
        <f>AE101/W3</f>
        <v>1.2862669994830973</v>
      </c>
      <c r="AE16" s="28">
        <f>AE101/W28</f>
        <v>6.5691978278775078</v>
      </c>
      <c r="AF16" s="29">
        <f>AE101/W107</f>
        <v>6.840055352391424</v>
      </c>
    </row>
    <row r="17" spans="1:32" ht="19" x14ac:dyDescent="0.25">
      <c r="A17" s="5" t="s">
        <v>12</v>
      </c>
      <c r="B17" s="1" t="s">
        <v>91</v>
      </c>
      <c r="C17" s="1" t="s">
        <v>91</v>
      </c>
      <c r="D17" s="1" t="s">
        <v>91</v>
      </c>
      <c r="E17" s="1" t="s">
        <v>91</v>
      </c>
      <c r="F17" s="1" t="s">
        <v>91</v>
      </c>
      <c r="G17" s="1" t="s">
        <v>91</v>
      </c>
      <c r="H17" s="1" t="s">
        <v>91</v>
      </c>
      <c r="I17" s="1" t="s">
        <v>91</v>
      </c>
      <c r="J17" s="1">
        <v>207000000</v>
      </c>
      <c r="K17" s="1">
        <v>204000000</v>
      </c>
      <c r="L17" s="1">
        <v>221000000</v>
      </c>
      <c r="M17" s="1">
        <v>185000000</v>
      </c>
      <c r="N17" s="1">
        <v>172000000</v>
      </c>
      <c r="O17" s="1">
        <v>147000000</v>
      </c>
      <c r="P17" s="1">
        <v>119000000</v>
      </c>
      <c r="Q17" s="1">
        <v>120000000</v>
      </c>
      <c r="R17" s="1">
        <v>122000000</v>
      </c>
      <c r="S17" s="1">
        <v>125000000</v>
      </c>
      <c r="T17" s="1">
        <v>115000000</v>
      </c>
      <c r="U17" s="1">
        <v>109000000</v>
      </c>
      <c r="V17" s="1">
        <v>91000000</v>
      </c>
      <c r="W17" s="1">
        <v>405000000</v>
      </c>
    </row>
    <row r="18" spans="1:32" ht="20" x14ac:dyDescent="0.25">
      <c r="A18" s="5" t="s">
        <v>13</v>
      </c>
      <c r="B18" s="1">
        <v>326000000</v>
      </c>
      <c r="C18" s="1">
        <v>240000000</v>
      </c>
      <c r="D18" s="1">
        <v>294000000</v>
      </c>
      <c r="E18" s="1">
        <v>282000000</v>
      </c>
      <c r="F18" s="1">
        <v>327000000</v>
      </c>
      <c r="G18" s="1">
        <v>296000000</v>
      </c>
      <c r="H18" s="1">
        <v>311000000</v>
      </c>
      <c r="I18" s="1">
        <v>360000000</v>
      </c>
      <c r="J18" s="1">
        <v>77000000</v>
      </c>
      <c r="K18" s="1">
        <v>61000000</v>
      </c>
      <c r="L18" s="1">
        <v>62000000</v>
      </c>
      <c r="M18" s="1">
        <v>320000000</v>
      </c>
      <c r="N18" s="1">
        <v>319000000</v>
      </c>
      <c r="O18" s="1">
        <v>298000000</v>
      </c>
      <c r="P18" s="1">
        <v>363000000</v>
      </c>
      <c r="Q18" s="1">
        <v>295000000</v>
      </c>
      <c r="R18" s="1">
        <v>310000000</v>
      </c>
      <c r="S18" s="1">
        <v>349000000</v>
      </c>
      <c r="T18" s="1">
        <v>356000000</v>
      </c>
      <c r="U18" s="1">
        <v>356000000</v>
      </c>
      <c r="V18" s="1">
        <v>378000000</v>
      </c>
      <c r="W18" s="1">
        <v>478000000</v>
      </c>
      <c r="AC18" s="19" t="s">
        <v>123</v>
      </c>
      <c r="AD18" s="20" t="s">
        <v>124</v>
      </c>
      <c r="AE18" s="20" t="s">
        <v>125</v>
      </c>
      <c r="AF18" s="20" t="s">
        <v>126</v>
      </c>
    </row>
    <row r="19" spans="1:32" ht="19" x14ac:dyDescent="0.25">
      <c r="A19" s="6" t="s">
        <v>14</v>
      </c>
      <c r="B19" s="10">
        <v>-136000000</v>
      </c>
      <c r="C19" s="10">
        <v>408000000</v>
      </c>
      <c r="D19" s="10">
        <v>502000000</v>
      </c>
      <c r="E19" s="10">
        <v>99000000</v>
      </c>
      <c r="F19" s="10">
        <v>661000000</v>
      </c>
      <c r="G19" s="10">
        <v>955000000</v>
      </c>
      <c r="H19" s="10">
        <v>847000000</v>
      </c>
      <c r="I19" s="10">
        <v>705000000</v>
      </c>
      <c r="J19" s="10">
        <v>529000000</v>
      </c>
      <c r="K19" s="10">
        <v>754000000</v>
      </c>
      <c r="L19" s="10">
        <v>1039000000</v>
      </c>
      <c r="M19" s="10">
        <v>1158000000</v>
      </c>
      <c r="N19" s="10">
        <v>2100000000</v>
      </c>
      <c r="O19" s="10">
        <v>1383000000</v>
      </c>
      <c r="P19" s="10">
        <v>987000000</v>
      </c>
      <c r="Q19" s="10">
        <v>1437000000</v>
      </c>
      <c r="R19" s="10">
        <v>1488000000</v>
      </c>
      <c r="S19" s="10">
        <v>1973000000</v>
      </c>
      <c r="T19" s="10">
        <v>1447000000</v>
      </c>
      <c r="U19" s="10">
        <v>2697000000</v>
      </c>
      <c r="V19" s="10">
        <v>2689000000</v>
      </c>
      <c r="W19" s="10">
        <v>3266000000</v>
      </c>
      <c r="X19" s="30">
        <v>2755000000</v>
      </c>
      <c r="Y19" s="30">
        <v>3068000000</v>
      </c>
      <c r="Z19" s="30">
        <v>3348000000</v>
      </c>
      <c r="AA19" s="30">
        <v>3385000000</v>
      </c>
      <c r="AB19" s="30">
        <v>3615000000</v>
      </c>
      <c r="AC19" s="31">
        <f>W40-W56-W61</f>
        <v>-13535000000</v>
      </c>
      <c r="AD19" s="28">
        <f>AE101/X3</f>
        <v>1.0524497281339875</v>
      </c>
      <c r="AE19" s="28">
        <f>AE101/X28</f>
        <v>10.140228757946211</v>
      </c>
      <c r="AF19" s="29">
        <f>AE101/X105</f>
        <v>15.147490331349983</v>
      </c>
    </row>
    <row r="20" spans="1:32" ht="19" customHeight="1" x14ac:dyDescent="0.25">
      <c r="A20" s="15" t="s">
        <v>101</v>
      </c>
      <c r="B20" s="1"/>
      <c r="C20" s="16">
        <f>(C19/B19)-1</f>
        <v>-4</v>
      </c>
      <c r="D20" s="16">
        <f>(D19/C19)-1</f>
        <v>0.23039215686274517</v>
      </c>
      <c r="E20" s="16">
        <f>(E19/D19)-1</f>
        <v>-0.8027888446215139</v>
      </c>
      <c r="F20" s="16">
        <f t="shared" ref="F20:AB20" si="3">(F19/E19)-1</f>
        <v>5.6767676767676765</v>
      </c>
      <c r="G20" s="16">
        <f t="shared" si="3"/>
        <v>0.44478063540090762</v>
      </c>
      <c r="H20" s="16">
        <f t="shared" si="3"/>
        <v>-0.11308900523560206</v>
      </c>
      <c r="I20" s="16">
        <f t="shared" si="3"/>
        <v>-0.16765053128689489</v>
      </c>
      <c r="J20" s="16">
        <f t="shared" si="3"/>
        <v>-0.24964539007092201</v>
      </c>
      <c r="K20" s="16">
        <f t="shared" si="3"/>
        <v>0.42533081285444241</v>
      </c>
      <c r="L20" s="16">
        <f t="shared" si="3"/>
        <v>0.37798408488063662</v>
      </c>
      <c r="M20" s="16">
        <f t="shared" si="3"/>
        <v>0.11453320500481223</v>
      </c>
      <c r="N20" s="16">
        <f t="shared" si="3"/>
        <v>0.81347150259067358</v>
      </c>
      <c r="O20" s="16">
        <f t="shared" si="3"/>
        <v>-0.34142857142857141</v>
      </c>
      <c r="P20" s="16">
        <f t="shared" si="3"/>
        <v>-0.28633405639913234</v>
      </c>
      <c r="Q20" s="16">
        <f t="shared" si="3"/>
        <v>0.45592705167173242</v>
      </c>
      <c r="R20" s="16">
        <f t="shared" si="3"/>
        <v>3.5490605427974886E-2</v>
      </c>
      <c r="S20" s="16">
        <f t="shared" si="3"/>
        <v>0.32594086021505375</v>
      </c>
      <c r="T20" s="16">
        <f t="shared" si="3"/>
        <v>-0.26659908768373031</v>
      </c>
      <c r="U20" s="16">
        <f t="shared" si="3"/>
        <v>0.86385625431928137</v>
      </c>
      <c r="V20" s="16">
        <f t="shared" si="3"/>
        <v>-2.9662588060808126E-3</v>
      </c>
      <c r="W20" s="16">
        <f t="shared" si="3"/>
        <v>0.21457791000371884</v>
      </c>
      <c r="X20" s="17">
        <f t="shared" si="3"/>
        <v>-0.15646050214329454</v>
      </c>
      <c r="Y20" s="17">
        <f t="shared" si="3"/>
        <v>0.11361161524500907</v>
      </c>
      <c r="Z20" s="17">
        <f t="shared" si="3"/>
        <v>9.1264667535853938E-2</v>
      </c>
      <c r="AA20" s="17">
        <f t="shared" si="3"/>
        <v>1.1051373954599653E-2</v>
      </c>
      <c r="AB20" s="17">
        <f t="shared" si="3"/>
        <v>6.794682422452003E-2</v>
      </c>
    </row>
    <row r="21" spans="1:32" ht="20" x14ac:dyDescent="0.25">
      <c r="A21" s="5" t="s">
        <v>15</v>
      </c>
      <c r="B21" s="2">
        <v>-3.5400000000000001E-2</v>
      </c>
      <c r="C21" s="2">
        <v>0.11020000000000001</v>
      </c>
      <c r="D21" s="2">
        <v>0.1091</v>
      </c>
      <c r="E21" s="2">
        <v>2.5899999999999999E-2</v>
      </c>
      <c r="F21" s="2">
        <v>0.1089</v>
      </c>
      <c r="G21" s="2">
        <v>0.14349999999999999</v>
      </c>
      <c r="H21" s="2">
        <v>0.13139999999999999</v>
      </c>
      <c r="I21" s="2">
        <v>0.1033</v>
      </c>
      <c r="J21" s="2">
        <v>0.1041</v>
      </c>
      <c r="K21" s="2">
        <v>0.12740000000000001</v>
      </c>
      <c r="L21" s="2">
        <v>0.15359999999999999</v>
      </c>
      <c r="M21" s="2">
        <v>0.1804</v>
      </c>
      <c r="N21" s="2">
        <v>0.3226</v>
      </c>
      <c r="O21" s="2">
        <v>0.20330000000000001</v>
      </c>
      <c r="P21" s="2">
        <v>0.17399999999999999</v>
      </c>
      <c r="Q21" s="2">
        <v>0.26669999999999999</v>
      </c>
      <c r="R21" s="2">
        <v>0.24229999999999999</v>
      </c>
      <c r="S21" s="2">
        <v>0.27579999999999999</v>
      </c>
      <c r="T21" s="2">
        <v>0.2298</v>
      </c>
      <c r="U21" s="2">
        <v>0.47689999999999999</v>
      </c>
      <c r="V21" s="2">
        <v>0.315</v>
      </c>
      <c r="W21" s="2">
        <v>0.33760000000000001</v>
      </c>
      <c r="X21" s="32">
        <f>X19/X3</f>
        <v>0.23304009473862292</v>
      </c>
      <c r="Y21" s="32">
        <f t="shared" ref="Y21:AB21" si="4">Y19/Y3</f>
        <v>0.24395674300254452</v>
      </c>
      <c r="Z21" s="32">
        <f t="shared" si="4"/>
        <v>0.25404051900751196</v>
      </c>
      <c r="AA21" s="32">
        <f t="shared" si="4"/>
        <v>0.24286124264600373</v>
      </c>
      <c r="AB21" s="32">
        <f t="shared" si="4"/>
        <v>0.24879559532002754</v>
      </c>
      <c r="AE21" s="19" t="s">
        <v>165</v>
      </c>
      <c r="AF21" s="20" t="s">
        <v>166</v>
      </c>
    </row>
    <row r="22" spans="1:32" ht="19" x14ac:dyDescent="0.25">
      <c r="A22" s="6" t="s">
        <v>16</v>
      </c>
      <c r="B22" s="10">
        <v>-371000000</v>
      </c>
      <c r="C22" s="10">
        <v>153000000</v>
      </c>
      <c r="D22" s="10">
        <v>118000000</v>
      </c>
      <c r="E22" s="10">
        <v>78000000</v>
      </c>
      <c r="F22" s="10">
        <v>561000000</v>
      </c>
      <c r="G22" s="10">
        <v>747000000</v>
      </c>
      <c r="H22" s="10">
        <v>748000000</v>
      </c>
      <c r="I22" s="10">
        <v>440000000</v>
      </c>
      <c r="J22" s="10">
        <v>290000000</v>
      </c>
      <c r="K22" s="10">
        <v>503000000</v>
      </c>
      <c r="L22" s="10">
        <v>690000000</v>
      </c>
      <c r="M22" s="10">
        <v>511000000</v>
      </c>
      <c r="N22" s="10">
        <v>1508000000</v>
      </c>
      <c r="O22" s="10">
        <v>758000000</v>
      </c>
      <c r="P22" s="10">
        <v>326000000</v>
      </c>
      <c r="Q22" s="10">
        <v>893000000</v>
      </c>
      <c r="R22" s="10">
        <v>901000000</v>
      </c>
      <c r="S22" s="10">
        <v>1334000000</v>
      </c>
      <c r="T22" s="10">
        <v>834000000</v>
      </c>
      <c r="U22" s="10">
        <v>664000000</v>
      </c>
      <c r="V22" s="10">
        <v>1946000000</v>
      </c>
      <c r="W22" s="10">
        <v>1378000000</v>
      </c>
      <c r="AE22" s="73">
        <f>(-1*W98)/AE101</f>
        <v>2.3870643898577751E-2</v>
      </c>
      <c r="AF22" s="74">
        <f>W107/AE101</f>
        <v>0.14619764731149135</v>
      </c>
    </row>
    <row r="23" spans="1:32" ht="19" x14ac:dyDescent="0.25">
      <c r="A23" s="5" t="s">
        <v>17</v>
      </c>
      <c r="B23" s="2">
        <v>-9.6699999999999994E-2</v>
      </c>
      <c r="C23" s="2">
        <v>4.1300000000000003E-2</v>
      </c>
      <c r="D23" s="2">
        <v>2.5600000000000001E-2</v>
      </c>
      <c r="E23" s="2">
        <v>2.0400000000000001E-2</v>
      </c>
      <c r="F23" s="2">
        <v>9.2399999999999996E-2</v>
      </c>
      <c r="G23" s="2">
        <v>0.11219999999999999</v>
      </c>
      <c r="H23" s="2">
        <v>0.11609999999999999</v>
      </c>
      <c r="I23" s="2">
        <v>6.4500000000000002E-2</v>
      </c>
      <c r="J23" s="2">
        <v>5.7099999999999998E-2</v>
      </c>
      <c r="K23" s="2">
        <v>8.5000000000000006E-2</v>
      </c>
      <c r="L23" s="2">
        <v>0.10199999999999999</v>
      </c>
      <c r="M23" s="2">
        <v>7.9600000000000004E-2</v>
      </c>
      <c r="N23" s="2">
        <v>0.2316</v>
      </c>
      <c r="O23" s="2">
        <v>0.1114</v>
      </c>
      <c r="P23" s="2">
        <v>5.7500000000000002E-2</v>
      </c>
      <c r="Q23" s="2">
        <v>0.16569999999999999</v>
      </c>
      <c r="R23" s="2">
        <v>0.1467</v>
      </c>
      <c r="S23" s="2">
        <v>0.18640000000000001</v>
      </c>
      <c r="T23" s="2">
        <v>0.13239999999999999</v>
      </c>
      <c r="U23" s="2">
        <v>0.1174</v>
      </c>
      <c r="V23" s="2">
        <v>0.22789999999999999</v>
      </c>
      <c r="W23" s="2">
        <v>0.14249999999999999</v>
      </c>
    </row>
    <row r="24" spans="1:32" ht="19" x14ac:dyDescent="0.25">
      <c r="A24" s="5" t="s">
        <v>18</v>
      </c>
      <c r="B24" s="1">
        <v>-7000000</v>
      </c>
      <c r="C24" s="1">
        <v>7000000</v>
      </c>
      <c r="D24" s="1">
        <v>85000000</v>
      </c>
      <c r="E24" s="1">
        <v>-252000000</v>
      </c>
      <c r="F24" s="1">
        <v>-199000000</v>
      </c>
      <c r="G24" s="1">
        <v>-83000000</v>
      </c>
      <c r="H24" s="1">
        <v>-301000000</v>
      </c>
      <c r="I24" s="1">
        <v>-6000000</v>
      </c>
      <c r="J24" s="1">
        <v>-49000000</v>
      </c>
      <c r="K24" s="1">
        <v>35000000</v>
      </c>
      <c r="L24" s="1">
        <v>65000000</v>
      </c>
      <c r="M24" s="1">
        <v>146000000</v>
      </c>
      <c r="N24" s="1">
        <v>101000000</v>
      </c>
      <c r="O24" s="1">
        <v>183000000</v>
      </c>
      <c r="P24" s="1">
        <v>162000000</v>
      </c>
      <c r="Q24" s="1">
        <v>137000000</v>
      </c>
      <c r="R24" s="1">
        <v>174000000</v>
      </c>
      <c r="S24" s="1">
        <v>176000000</v>
      </c>
      <c r="T24" s="1">
        <v>154000000</v>
      </c>
      <c r="U24" s="1">
        <v>1587000000</v>
      </c>
      <c r="V24" s="1">
        <v>302000000</v>
      </c>
      <c r="W24" s="1">
        <v>43000000</v>
      </c>
    </row>
    <row r="25" spans="1:32" ht="19" x14ac:dyDescent="0.25">
      <c r="A25" s="6" t="s">
        <v>19</v>
      </c>
      <c r="B25" s="10">
        <v>-378000000</v>
      </c>
      <c r="C25" s="10">
        <v>160000000</v>
      </c>
      <c r="D25" s="10">
        <v>203000000</v>
      </c>
      <c r="E25" s="10">
        <v>-174000000</v>
      </c>
      <c r="F25" s="10">
        <v>362000000</v>
      </c>
      <c r="G25" s="10">
        <v>664000000</v>
      </c>
      <c r="H25" s="10">
        <v>447000000</v>
      </c>
      <c r="I25" s="10">
        <v>434000000</v>
      </c>
      <c r="J25" s="10">
        <v>241000000</v>
      </c>
      <c r="K25" s="10">
        <v>538000000</v>
      </c>
      <c r="L25" s="10">
        <v>755000000</v>
      </c>
      <c r="M25" s="10">
        <v>657000000</v>
      </c>
      <c r="N25" s="10">
        <v>1609000000</v>
      </c>
      <c r="O25" s="10">
        <v>941000000</v>
      </c>
      <c r="P25" s="10">
        <v>488000000</v>
      </c>
      <c r="Q25" s="10">
        <v>1030000000</v>
      </c>
      <c r="R25" s="10">
        <v>1075000000</v>
      </c>
      <c r="S25" s="10">
        <v>1510000000</v>
      </c>
      <c r="T25" s="10">
        <v>988000000</v>
      </c>
      <c r="U25" s="10">
        <v>2251000000</v>
      </c>
      <c r="V25" s="10">
        <v>2248000000</v>
      </c>
      <c r="W25" s="10">
        <v>1421000000</v>
      </c>
    </row>
    <row r="26" spans="1:32" ht="19" x14ac:dyDescent="0.25">
      <c r="A26" s="5" t="s">
        <v>20</v>
      </c>
      <c r="B26" s="2">
        <v>-9.8500000000000004E-2</v>
      </c>
      <c r="C26" s="2">
        <v>4.3200000000000002E-2</v>
      </c>
      <c r="D26" s="2">
        <v>4.41E-2</v>
      </c>
      <c r="E26" s="2">
        <v>-4.5499999999999999E-2</v>
      </c>
      <c r="F26" s="2">
        <v>5.96E-2</v>
      </c>
      <c r="G26" s="2">
        <v>9.98E-2</v>
      </c>
      <c r="H26" s="2">
        <v>6.9400000000000003E-2</v>
      </c>
      <c r="I26" s="2">
        <v>6.3600000000000004E-2</v>
      </c>
      <c r="J26" s="2">
        <v>4.7399999999999998E-2</v>
      </c>
      <c r="K26" s="2">
        <v>9.0899999999999995E-2</v>
      </c>
      <c r="L26" s="2">
        <v>0.1116</v>
      </c>
      <c r="M26" s="2">
        <v>0.1024</v>
      </c>
      <c r="N26" s="2">
        <v>0.2472</v>
      </c>
      <c r="O26" s="2">
        <v>0.13830000000000001</v>
      </c>
      <c r="P26" s="2">
        <v>8.5999999999999993E-2</v>
      </c>
      <c r="Q26" s="2">
        <v>0.19109999999999999</v>
      </c>
      <c r="R26" s="2">
        <v>0.17510000000000001</v>
      </c>
      <c r="S26" s="2">
        <v>0.21099999999999999</v>
      </c>
      <c r="T26" s="2">
        <v>0.15690000000000001</v>
      </c>
      <c r="U26" s="2">
        <v>0.39810000000000001</v>
      </c>
      <c r="V26" s="2">
        <v>0.26329999999999998</v>
      </c>
      <c r="W26" s="2">
        <v>0.1469</v>
      </c>
    </row>
    <row r="27" spans="1:32" ht="19" x14ac:dyDescent="0.25">
      <c r="A27" s="5" t="s">
        <v>21</v>
      </c>
      <c r="B27" s="1">
        <v>-97000000</v>
      </c>
      <c r="C27" s="1" t="s">
        <v>91</v>
      </c>
      <c r="D27" s="1">
        <v>60000000</v>
      </c>
      <c r="E27" s="1">
        <v>70000000</v>
      </c>
      <c r="F27" s="1">
        <v>57000000</v>
      </c>
      <c r="G27" s="1">
        <v>253000000</v>
      </c>
      <c r="H27" s="1">
        <v>110000000</v>
      </c>
      <c r="I27" s="1">
        <v>63000000</v>
      </c>
      <c r="J27" s="1">
        <v>-243000000</v>
      </c>
      <c r="K27" s="1">
        <v>112000000</v>
      </c>
      <c r="L27" s="1">
        <v>149000000</v>
      </c>
      <c r="M27" s="1">
        <v>48000000</v>
      </c>
      <c r="N27" s="1">
        <v>508000000</v>
      </c>
      <c r="O27" s="1">
        <v>314000000</v>
      </c>
      <c r="P27" s="1">
        <v>201000000</v>
      </c>
      <c r="Q27" s="1">
        <v>122000000</v>
      </c>
      <c r="R27" s="1">
        <v>213000000</v>
      </c>
      <c r="S27" s="1">
        <v>292000000</v>
      </c>
      <c r="T27" s="1">
        <v>124000000</v>
      </c>
      <c r="U27" s="1">
        <v>247000000</v>
      </c>
      <c r="V27" s="1">
        <v>330000000</v>
      </c>
      <c r="W27" s="1">
        <v>489000000</v>
      </c>
    </row>
    <row r="28" spans="1:32" ht="20" thickBot="1" x14ac:dyDescent="0.3">
      <c r="A28" s="7" t="s">
        <v>22</v>
      </c>
      <c r="B28" s="11">
        <v>-365000000</v>
      </c>
      <c r="C28" s="11">
        <v>168000000</v>
      </c>
      <c r="D28" s="11">
        <v>148000000</v>
      </c>
      <c r="E28" s="11">
        <v>-253000000</v>
      </c>
      <c r="F28" s="11">
        <v>277000000</v>
      </c>
      <c r="G28" s="11">
        <v>406000000</v>
      </c>
      <c r="H28" s="11">
        <v>426000000</v>
      </c>
      <c r="I28" s="11">
        <v>282000000</v>
      </c>
      <c r="J28" s="11">
        <v>488000000</v>
      </c>
      <c r="K28" s="11">
        <v>377000000</v>
      </c>
      <c r="L28" s="11">
        <v>607000000</v>
      </c>
      <c r="M28" s="11">
        <v>605000000</v>
      </c>
      <c r="N28" s="11">
        <v>1101000000</v>
      </c>
      <c r="O28" s="11">
        <v>624000000</v>
      </c>
      <c r="P28" s="11">
        <v>304000000</v>
      </c>
      <c r="Q28" s="11">
        <v>900000000</v>
      </c>
      <c r="R28" s="11">
        <v>843000000</v>
      </c>
      <c r="S28" s="11">
        <v>1207000000</v>
      </c>
      <c r="T28" s="11">
        <v>852000000</v>
      </c>
      <c r="U28" s="11">
        <v>1985000000</v>
      </c>
      <c r="V28" s="11">
        <v>1890000000</v>
      </c>
      <c r="W28" s="11">
        <v>1894000000</v>
      </c>
      <c r="X28" s="33">
        <v>1227000000</v>
      </c>
      <c r="Y28" s="33">
        <v>1560000000</v>
      </c>
      <c r="Z28" s="33">
        <v>1754000000</v>
      </c>
      <c r="AA28" s="33">
        <v>1755000000</v>
      </c>
      <c r="AB28" s="33">
        <v>1931000000</v>
      </c>
    </row>
    <row r="29" spans="1:32" ht="20" customHeight="1" thickTop="1" x14ac:dyDescent="0.25">
      <c r="A29" s="15" t="s">
        <v>102</v>
      </c>
      <c r="B29" s="1"/>
      <c r="C29" s="16">
        <f>(C28/B28)-1</f>
        <v>-1.4602739726027396</v>
      </c>
      <c r="D29" s="16">
        <f>(D28/C28)-1</f>
        <v>-0.11904761904761907</v>
      </c>
      <c r="E29" s="16">
        <f>(E28/D28)-1</f>
        <v>-2.7094594594594597</v>
      </c>
      <c r="F29" s="16">
        <f t="shared" ref="F29:AA29" si="5">(F28/E28)-1</f>
        <v>-2.0948616600790513</v>
      </c>
      <c r="G29" s="16">
        <f t="shared" si="5"/>
        <v>0.46570397111913353</v>
      </c>
      <c r="H29" s="16">
        <f t="shared" si="5"/>
        <v>4.9261083743842304E-2</v>
      </c>
      <c r="I29" s="16">
        <f t="shared" si="5"/>
        <v>-0.3380281690140845</v>
      </c>
      <c r="J29" s="16">
        <f t="shared" si="5"/>
        <v>0.73049645390070927</v>
      </c>
      <c r="K29" s="16">
        <f t="shared" si="5"/>
        <v>-0.22745901639344257</v>
      </c>
      <c r="L29" s="16">
        <f t="shared" si="5"/>
        <v>0.61007957559681691</v>
      </c>
      <c r="M29" s="16">
        <f t="shared" si="5"/>
        <v>-3.2948929159802853E-3</v>
      </c>
      <c r="N29" s="16">
        <f t="shared" si="5"/>
        <v>0.81983471074380154</v>
      </c>
      <c r="O29" s="16">
        <f t="shared" si="5"/>
        <v>-0.43324250681198906</v>
      </c>
      <c r="P29" s="16">
        <f t="shared" si="5"/>
        <v>-0.51282051282051277</v>
      </c>
      <c r="Q29" s="16">
        <f t="shared" si="5"/>
        <v>1.9605263157894739</v>
      </c>
      <c r="R29" s="16">
        <f t="shared" si="5"/>
        <v>-6.3333333333333353E-2</v>
      </c>
      <c r="S29" s="16">
        <f t="shared" si="5"/>
        <v>0.43179122182680896</v>
      </c>
      <c r="T29" s="16">
        <f t="shared" si="5"/>
        <v>-0.29411764705882348</v>
      </c>
      <c r="U29" s="16">
        <f t="shared" si="5"/>
        <v>1.32981220657277</v>
      </c>
      <c r="V29" s="16">
        <f t="shared" si="5"/>
        <v>-4.7858942065491239E-2</v>
      </c>
      <c r="W29" s="16">
        <f t="shared" si="5"/>
        <v>2.1164021164021829E-3</v>
      </c>
      <c r="X29" s="17">
        <f t="shared" si="5"/>
        <v>-0.35216473072861665</v>
      </c>
      <c r="Y29" s="17">
        <f t="shared" si="5"/>
        <v>0.27139364303178493</v>
      </c>
      <c r="Z29" s="17">
        <f t="shared" si="5"/>
        <v>0.12435897435897436</v>
      </c>
      <c r="AA29" s="17">
        <f t="shared" si="5"/>
        <v>5.7012542759404816E-4</v>
      </c>
      <c r="AB29" s="17">
        <f>(AB28/AA28)-1</f>
        <v>0.10028490028490022</v>
      </c>
    </row>
    <row r="30" spans="1:32" ht="19" x14ac:dyDescent="0.25">
      <c r="A30" s="5" t="s">
        <v>23</v>
      </c>
      <c r="B30" s="2">
        <v>-9.5100000000000004E-2</v>
      </c>
      <c r="C30" s="2">
        <v>4.5400000000000003E-2</v>
      </c>
      <c r="D30" s="2">
        <v>3.2199999999999999E-2</v>
      </c>
      <c r="E30" s="2">
        <v>-6.6100000000000006E-2</v>
      </c>
      <c r="F30" s="2">
        <v>4.5600000000000002E-2</v>
      </c>
      <c r="G30" s="2">
        <v>6.0999999999999999E-2</v>
      </c>
      <c r="H30" s="2">
        <v>6.6100000000000006E-2</v>
      </c>
      <c r="I30" s="2">
        <v>4.1300000000000003E-2</v>
      </c>
      <c r="J30" s="2">
        <v>9.6000000000000002E-2</v>
      </c>
      <c r="K30" s="2">
        <v>6.3700000000000007E-2</v>
      </c>
      <c r="L30" s="2">
        <v>8.9800000000000005E-2</v>
      </c>
      <c r="M30" s="2">
        <v>9.4299999999999995E-2</v>
      </c>
      <c r="N30" s="2">
        <v>0.1691</v>
      </c>
      <c r="O30" s="2">
        <v>9.1700000000000004E-2</v>
      </c>
      <c r="P30" s="2">
        <v>5.3600000000000002E-2</v>
      </c>
      <c r="Q30" s="2">
        <v>0.16700000000000001</v>
      </c>
      <c r="R30" s="2">
        <v>0.13730000000000001</v>
      </c>
      <c r="S30" s="2">
        <v>0.16869999999999999</v>
      </c>
      <c r="T30" s="2">
        <v>0.1353</v>
      </c>
      <c r="U30" s="2">
        <v>0.35099999999999998</v>
      </c>
      <c r="V30" s="2">
        <v>0.22140000000000001</v>
      </c>
      <c r="W30" s="2">
        <v>0.1958</v>
      </c>
      <c r="X30" s="34">
        <f>X28/X3</f>
        <v>0.10378954491625783</v>
      </c>
      <c r="Y30" s="34">
        <f t="shared" ref="Y30:AA30" si="6">Y28/Y3</f>
        <v>0.12404580152671756</v>
      </c>
      <c r="Z30" s="34">
        <f t="shared" si="6"/>
        <v>0.13309052280142653</v>
      </c>
      <c r="AA30" s="34">
        <f t="shared" si="6"/>
        <v>0.12591476538958243</v>
      </c>
      <c r="AB30" s="34">
        <f>AB28/AB3</f>
        <v>0.13289745354439092</v>
      </c>
    </row>
    <row r="31" spans="1:32" ht="19" x14ac:dyDescent="0.25">
      <c r="A31" s="5" t="s">
        <v>24</v>
      </c>
      <c r="B31" s="12">
        <v>-7.25</v>
      </c>
      <c r="C31" s="12">
        <v>2.44</v>
      </c>
      <c r="D31" s="12">
        <v>2.99</v>
      </c>
      <c r="E31" s="12">
        <v>-2.0099999999999998</v>
      </c>
      <c r="F31" s="12">
        <v>1.73</v>
      </c>
      <c r="G31" s="12">
        <v>2.5</v>
      </c>
      <c r="H31" s="12">
        <v>2.69</v>
      </c>
      <c r="I31" s="12">
        <v>1.83</v>
      </c>
      <c r="J31" s="12">
        <v>3.33</v>
      </c>
      <c r="K31" s="12">
        <v>2.41</v>
      </c>
      <c r="L31" s="12">
        <v>3.89</v>
      </c>
      <c r="M31" s="12">
        <v>3.82</v>
      </c>
      <c r="N31" s="12">
        <v>6.93</v>
      </c>
      <c r="O31" s="12">
        <v>4.03</v>
      </c>
      <c r="P31" s="12">
        <v>2.02</v>
      </c>
      <c r="Q31" s="12">
        <v>6.21</v>
      </c>
      <c r="R31" s="12">
        <v>6.11</v>
      </c>
      <c r="S31" s="12">
        <v>8.99</v>
      </c>
      <c r="T31" s="12">
        <v>6.88</v>
      </c>
      <c r="U31" s="12">
        <v>16.850000000000001</v>
      </c>
      <c r="V31" s="12">
        <v>17.100000000000001</v>
      </c>
      <c r="W31" s="12">
        <v>17.47</v>
      </c>
      <c r="X31" s="35">
        <v>11.28</v>
      </c>
      <c r="Y31" s="35">
        <v>14.34</v>
      </c>
      <c r="Z31" s="35">
        <v>16.13</v>
      </c>
      <c r="AA31" s="35">
        <v>16.13</v>
      </c>
      <c r="AB31" s="35">
        <v>17.75</v>
      </c>
    </row>
    <row r="32" spans="1:32" ht="19" x14ac:dyDescent="0.25">
      <c r="A32" s="5" t="s">
        <v>25</v>
      </c>
      <c r="B32" s="12">
        <v>-7.25</v>
      </c>
      <c r="C32" s="12">
        <v>2.44</v>
      </c>
      <c r="D32" s="12">
        <v>2.99</v>
      </c>
      <c r="E32" s="12">
        <v>-2.0099999999999998</v>
      </c>
      <c r="F32" s="12">
        <v>1.67</v>
      </c>
      <c r="G32" s="12">
        <v>2.36</v>
      </c>
      <c r="H32" s="12">
        <v>2.4900000000000002</v>
      </c>
      <c r="I32" s="12">
        <v>1.73</v>
      </c>
      <c r="J32" s="12">
        <v>3.11</v>
      </c>
      <c r="K32" s="12">
        <v>2.37</v>
      </c>
      <c r="L32" s="12">
        <v>3.82</v>
      </c>
      <c r="M32" s="12">
        <v>3.79</v>
      </c>
      <c r="N32" s="12">
        <v>6.91</v>
      </c>
      <c r="O32" s="12">
        <v>4</v>
      </c>
      <c r="P32" s="12">
        <v>2</v>
      </c>
      <c r="Q32" s="12">
        <v>6.18</v>
      </c>
      <c r="R32" s="12">
        <v>6.09</v>
      </c>
      <c r="S32" s="12">
        <v>8.91</v>
      </c>
      <c r="T32" s="12">
        <v>6.84</v>
      </c>
      <c r="U32" s="12">
        <v>16.75</v>
      </c>
      <c r="V32" s="12">
        <v>17.100000000000001</v>
      </c>
      <c r="W32" s="12">
        <v>17.34</v>
      </c>
    </row>
    <row r="33" spans="1:23" ht="19" x14ac:dyDescent="0.25">
      <c r="A33" s="5" t="s">
        <v>26</v>
      </c>
      <c r="B33" s="1">
        <v>50331847</v>
      </c>
      <c r="C33" s="1">
        <v>68852459</v>
      </c>
      <c r="D33" s="1">
        <v>49445958</v>
      </c>
      <c r="E33" s="1">
        <v>86863780</v>
      </c>
      <c r="F33" s="1">
        <v>154402575</v>
      </c>
      <c r="G33" s="1">
        <v>158597424</v>
      </c>
      <c r="H33" s="1">
        <v>154475020</v>
      </c>
      <c r="I33" s="1">
        <v>148350273</v>
      </c>
      <c r="J33" s="1">
        <v>143700000</v>
      </c>
      <c r="K33" s="1">
        <v>154600000</v>
      </c>
      <c r="L33" s="1">
        <v>156200000</v>
      </c>
      <c r="M33" s="1">
        <v>158300000</v>
      </c>
      <c r="N33" s="1">
        <v>158800000</v>
      </c>
      <c r="O33" s="1">
        <v>155000000</v>
      </c>
      <c r="P33" s="1">
        <v>150838050</v>
      </c>
      <c r="Q33" s="1">
        <v>144939433</v>
      </c>
      <c r="R33" s="1">
        <v>137900000</v>
      </c>
      <c r="S33" s="1">
        <v>134300000</v>
      </c>
      <c r="T33" s="1">
        <v>123900000</v>
      </c>
      <c r="U33" s="1">
        <v>117800000</v>
      </c>
      <c r="V33" s="1">
        <v>117800000</v>
      </c>
      <c r="W33" s="1">
        <v>108380082</v>
      </c>
    </row>
    <row r="34" spans="1:23" ht="19" x14ac:dyDescent="0.25">
      <c r="A34" s="5" t="s">
        <v>27</v>
      </c>
      <c r="B34" s="1">
        <v>50331847</v>
      </c>
      <c r="C34" s="1">
        <v>68852459</v>
      </c>
      <c r="D34" s="1">
        <v>49457145</v>
      </c>
      <c r="E34" s="1">
        <v>86961518</v>
      </c>
      <c r="F34" s="1">
        <v>166200048</v>
      </c>
      <c r="G34" s="1">
        <v>171807599</v>
      </c>
      <c r="H34" s="1">
        <v>171227997</v>
      </c>
      <c r="I34" s="1">
        <v>163471873</v>
      </c>
      <c r="J34" s="1">
        <v>157100000</v>
      </c>
      <c r="K34" s="1">
        <v>158400000</v>
      </c>
      <c r="L34" s="1">
        <v>158900000</v>
      </c>
      <c r="M34" s="1">
        <v>159800000</v>
      </c>
      <c r="N34" s="1">
        <v>159300000</v>
      </c>
      <c r="O34" s="1">
        <v>156200000</v>
      </c>
      <c r="P34" s="1">
        <v>152287955</v>
      </c>
      <c r="Q34" s="1">
        <v>145668181</v>
      </c>
      <c r="R34" s="1">
        <v>138300000</v>
      </c>
      <c r="S34" s="1">
        <v>135400000</v>
      </c>
      <c r="T34" s="1">
        <v>124700000</v>
      </c>
      <c r="U34" s="1">
        <v>118500000</v>
      </c>
      <c r="V34" s="1">
        <v>118500000</v>
      </c>
      <c r="W34" s="1">
        <v>109235376</v>
      </c>
    </row>
    <row r="35" spans="1:23" ht="20" customHeight="1" x14ac:dyDescent="0.25">
      <c r="A35" s="15" t="s">
        <v>103</v>
      </c>
      <c r="B35" s="1"/>
      <c r="C35" s="23">
        <f>(C34-B34)/B34</f>
        <v>0.36797004489026602</v>
      </c>
      <c r="D35" s="23">
        <f t="shared" ref="D35:W35" si="7">(D34-C34)/C34</f>
        <v>-0.28169384625754618</v>
      </c>
      <c r="E35" s="23">
        <f t="shared" si="7"/>
        <v>0.7583206228341729</v>
      </c>
      <c r="F35" s="23">
        <f t="shared" si="7"/>
        <v>0.91119074071361084</v>
      </c>
      <c r="G35" s="23">
        <f t="shared" si="7"/>
        <v>3.3739767632317411E-2</v>
      </c>
      <c r="H35" s="23">
        <f t="shared" si="7"/>
        <v>-3.3735527611907317E-3</v>
      </c>
      <c r="I35" s="23">
        <f t="shared" si="7"/>
        <v>-4.5297055013731193E-2</v>
      </c>
      <c r="J35" s="23">
        <f t="shared" si="7"/>
        <v>-3.8978405783605355E-2</v>
      </c>
      <c r="K35" s="23">
        <f t="shared" si="7"/>
        <v>8.2749840865690635E-3</v>
      </c>
      <c r="L35" s="23">
        <f t="shared" si="7"/>
        <v>3.1565656565656565E-3</v>
      </c>
      <c r="M35" s="23">
        <f t="shared" si="7"/>
        <v>5.6639395846444307E-3</v>
      </c>
      <c r="N35" s="23">
        <f t="shared" si="7"/>
        <v>-3.1289111389236545E-3</v>
      </c>
      <c r="O35" s="23">
        <f t="shared" si="7"/>
        <v>-1.9460138104205899E-2</v>
      </c>
      <c r="P35" s="23">
        <f t="shared" si="7"/>
        <v>-2.504510243277849E-2</v>
      </c>
      <c r="Q35" s="23">
        <f t="shared" si="7"/>
        <v>-4.3468795677241844E-2</v>
      </c>
      <c r="R35" s="23">
        <f t="shared" si="7"/>
        <v>-5.0581952416911144E-2</v>
      </c>
      <c r="S35" s="23">
        <f t="shared" si="7"/>
        <v>-2.0968908170643528E-2</v>
      </c>
      <c r="T35" s="23">
        <f t="shared" si="7"/>
        <v>-7.9025110782865587E-2</v>
      </c>
      <c r="U35" s="23">
        <f t="shared" si="7"/>
        <v>-4.9719326383319967E-2</v>
      </c>
      <c r="V35" s="23">
        <f t="shared" si="7"/>
        <v>0</v>
      </c>
      <c r="W35" s="23">
        <f t="shared" si="7"/>
        <v>-7.8182481012658234E-2</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t="s">
        <v>91</v>
      </c>
      <c r="C38" s="1" t="s">
        <v>91</v>
      </c>
      <c r="D38" s="1">
        <v>148000000</v>
      </c>
      <c r="E38" s="1">
        <v>838000000</v>
      </c>
      <c r="F38" s="1">
        <v>390000000</v>
      </c>
      <c r="G38" s="1">
        <v>791000000</v>
      </c>
      <c r="H38" s="1">
        <v>825000000</v>
      </c>
      <c r="I38" s="1">
        <v>676000000</v>
      </c>
      <c r="J38" s="1">
        <v>1254000000</v>
      </c>
      <c r="K38" s="1">
        <v>740000000</v>
      </c>
      <c r="L38" s="1">
        <v>682000000</v>
      </c>
      <c r="M38" s="1">
        <v>959000000</v>
      </c>
      <c r="N38" s="1">
        <v>984000000</v>
      </c>
      <c r="O38" s="1">
        <v>780000000</v>
      </c>
      <c r="P38" s="1">
        <v>967000000</v>
      </c>
      <c r="Q38" s="1">
        <v>638000000</v>
      </c>
      <c r="R38" s="1">
        <v>576000000</v>
      </c>
      <c r="S38" s="1">
        <v>439000000</v>
      </c>
      <c r="T38" s="1">
        <v>463000000</v>
      </c>
      <c r="U38" s="1">
        <v>955000000</v>
      </c>
      <c r="V38" s="1">
        <v>536000000</v>
      </c>
      <c r="W38" s="1">
        <v>1508000000</v>
      </c>
    </row>
    <row r="39" spans="1:23" ht="19" x14ac:dyDescent="0.25">
      <c r="A39" s="5" t="s">
        <v>31</v>
      </c>
      <c r="B39" s="1" t="s">
        <v>91</v>
      </c>
      <c r="C39" s="1" t="s">
        <v>91</v>
      </c>
      <c r="D39" s="1" t="s">
        <v>91</v>
      </c>
      <c r="E39" s="1" t="s">
        <v>91</v>
      </c>
      <c r="F39" s="1" t="s">
        <v>91</v>
      </c>
      <c r="G39" s="1" t="s">
        <v>91</v>
      </c>
      <c r="H39" s="1" t="s">
        <v>91</v>
      </c>
      <c r="I39" s="1">
        <v>6000000</v>
      </c>
      <c r="J39" s="1">
        <v>3000000</v>
      </c>
      <c r="K39" s="1">
        <v>78000000</v>
      </c>
      <c r="L39" s="1">
        <v>64000000</v>
      </c>
      <c r="M39" s="1">
        <v>53000000</v>
      </c>
      <c r="N39" s="1">
        <v>41000000</v>
      </c>
      <c r="O39" s="1">
        <v>32000000</v>
      </c>
      <c r="P39" s="1">
        <v>30000000</v>
      </c>
      <c r="Q39" s="1">
        <v>30000000</v>
      </c>
      <c r="R39" s="1">
        <v>32000000</v>
      </c>
      <c r="S39" s="1">
        <v>31000000</v>
      </c>
      <c r="T39" s="1">
        <v>40000000</v>
      </c>
      <c r="U39" s="1">
        <v>533000000</v>
      </c>
      <c r="V39" s="1">
        <v>10000000</v>
      </c>
      <c r="W39" s="1" t="s">
        <v>91</v>
      </c>
    </row>
    <row r="40" spans="1:23" ht="19" x14ac:dyDescent="0.25">
      <c r="A40" s="5" t="s">
        <v>32</v>
      </c>
      <c r="B40" s="1" t="s">
        <v>91</v>
      </c>
      <c r="C40" s="1" t="s">
        <v>91</v>
      </c>
      <c r="D40" s="1">
        <v>148000000</v>
      </c>
      <c r="E40" s="1">
        <v>838000000</v>
      </c>
      <c r="F40" s="1">
        <v>390000000</v>
      </c>
      <c r="G40" s="1">
        <v>791000000</v>
      </c>
      <c r="H40" s="1">
        <v>825000000</v>
      </c>
      <c r="I40" s="1">
        <v>682000000</v>
      </c>
      <c r="J40" s="1">
        <v>1257000000</v>
      </c>
      <c r="K40" s="1">
        <v>818000000</v>
      </c>
      <c r="L40" s="1">
        <v>746000000</v>
      </c>
      <c r="M40" s="1">
        <v>1012000000</v>
      </c>
      <c r="N40" s="1">
        <v>1025000000</v>
      </c>
      <c r="O40" s="1">
        <v>812000000</v>
      </c>
      <c r="P40" s="1">
        <v>997000000</v>
      </c>
      <c r="Q40" s="1">
        <v>668000000</v>
      </c>
      <c r="R40" s="1">
        <v>608000000</v>
      </c>
      <c r="S40" s="1">
        <v>470000000</v>
      </c>
      <c r="T40" s="1">
        <v>503000000</v>
      </c>
      <c r="U40" s="1">
        <v>1488000000</v>
      </c>
      <c r="V40" s="1">
        <v>546000000</v>
      </c>
      <c r="W40" s="1">
        <v>1508000000</v>
      </c>
    </row>
    <row r="41" spans="1:23" ht="19" x14ac:dyDescent="0.25">
      <c r="A41" s="5" t="s">
        <v>33</v>
      </c>
      <c r="B41" s="1" t="s">
        <v>91</v>
      </c>
      <c r="C41" s="1" t="s">
        <v>91</v>
      </c>
      <c r="D41" s="1">
        <v>1311000000</v>
      </c>
      <c r="E41" s="1">
        <v>1536000000</v>
      </c>
      <c r="F41" s="1">
        <v>1398000000</v>
      </c>
      <c r="G41" s="1">
        <v>1476000000</v>
      </c>
      <c r="H41" s="1">
        <v>1446000000</v>
      </c>
      <c r="I41" s="1">
        <v>959000000</v>
      </c>
      <c r="J41" s="1">
        <v>976000000</v>
      </c>
      <c r="K41" s="1">
        <v>1080000000</v>
      </c>
      <c r="L41" s="1">
        <v>1106000000</v>
      </c>
      <c r="M41" s="1">
        <v>1036000000</v>
      </c>
      <c r="N41" s="1">
        <v>1210000000</v>
      </c>
      <c r="O41" s="1">
        <v>1042000000</v>
      </c>
      <c r="P41" s="1">
        <v>991000000</v>
      </c>
      <c r="Q41" s="1">
        <v>1024000000</v>
      </c>
      <c r="R41" s="1">
        <v>1230000000</v>
      </c>
      <c r="S41" s="1">
        <v>1318000000</v>
      </c>
      <c r="T41" s="1">
        <v>1181000000</v>
      </c>
      <c r="U41" s="1">
        <v>1242000000</v>
      </c>
      <c r="V41" s="1">
        <v>1667000000</v>
      </c>
      <c r="W41" s="1">
        <v>1379000000</v>
      </c>
    </row>
    <row r="42" spans="1:23" ht="19" x14ac:dyDescent="0.25">
      <c r="A42" s="5" t="s">
        <v>34</v>
      </c>
      <c r="B42" s="1" t="s">
        <v>91</v>
      </c>
      <c r="C42" s="1" t="s">
        <v>91</v>
      </c>
      <c r="D42" s="1">
        <v>509000000</v>
      </c>
      <c r="E42" s="1">
        <v>618000000</v>
      </c>
      <c r="F42" s="1">
        <v>661000000</v>
      </c>
      <c r="G42" s="1">
        <v>653000000</v>
      </c>
      <c r="H42" s="1">
        <v>636000000</v>
      </c>
      <c r="I42" s="1">
        <v>577000000</v>
      </c>
      <c r="J42" s="1">
        <v>522000000</v>
      </c>
      <c r="K42" s="1">
        <v>610000000</v>
      </c>
      <c r="L42" s="1">
        <v>712000000</v>
      </c>
      <c r="M42" s="1">
        <v>711000000</v>
      </c>
      <c r="N42" s="1">
        <v>804000000</v>
      </c>
      <c r="O42" s="1">
        <v>782000000</v>
      </c>
      <c r="P42" s="1">
        <v>682000000</v>
      </c>
      <c r="Q42" s="1">
        <v>720000000</v>
      </c>
      <c r="R42" s="1">
        <v>900000000</v>
      </c>
      <c r="S42" s="1">
        <v>1046000000</v>
      </c>
      <c r="T42" s="1">
        <v>1038000000</v>
      </c>
      <c r="U42" s="1">
        <v>978000000</v>
      </c>
      <c r="V42" s="1">
        <v>1524000000</v>
      </c>
      <c r="W42" s="1">
        <v>2808000000</v>
      </c>
    </row>
    <row r="43" spans="1:23" ht="19" x14ac:dyDescent="0.25">
      <c r="A43" s="5" t="s">
        <v>35</v>
      </c>
      <c r="B43" s="1" t="s">
        <v>91</v>
      </c>
      <c r="C43" s="1" t="s">
        <v>91</v>
      </c>
      <c r="D43" s="1">
        <v>283000000</v>
      </c>
      <c r="E43" s="1">
        <v>159000000</v>
      </c>
      <c r="F43" s="1">
        <v>130000000</v>
      </c>
      <c r="G43" s="1">
        <v>191000000</v>
      </c>
      <c r="H43" s="1">
        <v>156000000</v>
      </c>
      <c r="I43" s="1">
        <v>66000000</v>
      </c>
      <c r="J43" s="1">
        <v>101000000</v>
      </c>
      <c r="K43" s="1">
        <v>160000000</v>
      </c>
      <c r="L43" s="1">
        <v>139000000</v>
      </c>
      <c r="M43" s="1">
        <v>80000000</v>
      </c>
      <c r="N43" s="1">
        <v>143000000</v>
      </c>
      <c r="O43" s="1">
        <v>62000000</v>
      </c>
      <c r="P43" s="1">
        <v>117000000</v>
      </c>
      <c r="Q43" s="1">
        <v>60000000</v>
      </c>
      <c r="R43" s="1">
        <v>54000000</v>
      </c>
      <c r="S43" s="1">
        <v>40000000</v>
      </c>
      <c r="T43" s="1">
        <v>43000000</v>
      </c>
      <c r="U43" s="1">
        <v>55000000</v>
      </c>
      <c r="V43" s="1">
        <v>70000000</v>
      </c>
      <c r="W43" s="1">
        <v>916000000</v>
      </c>
    </row>
    <row r="44" spans="1:23" ht="19" x14ac:dyDescent="0.25">
      <c r="A44" s="6" t="s">
        <v>36</v>
      </c>
      <c r="B44" s="10" t="s">
        <v>91</v>
      </c>
      <c r="C44" s="10" t="s">
        <v>91</v>
      </c>
      <c r="D44" s="10">
        <v>2251000000</v>
      </c>
      <c r="E44" s="10">
        <v>3151000000</v>
      </c>
      <c r="F44" s="10">
        <v>2579000000</v>
      </c>
      <c r="G44" s="10">
        <v>3111000000</v>
      </c>
      <c r="H44" s="10">
        <v>3063000000</v>
      </c>
      <c r="I44" s="10">
        <v>2284000000</v>
      </c>
      <c r="J44" s="10">
        <v>2856000000</v>
      </c>
      <c r="K44" s="10">
        <v>2668000000</v>
      </c>
      <c r="L44" s="10">
        <v>2703000000</v>
      </c>
      <c r="M44" s="10">
        <v>2839000000</v>
      </c>
      <c r="N44" s="10">
        <v>3182000000</v>
      </c>
      <c r="O44" s="10">
        <v>2698000000</v>
      </c>
      <c r="P44" s="10">
        <v>2787000000</v>
      </c>
      <c r="Q44" s="10">
        <v>2472000000</v>
      </c>
      <c r="R44" s="10">
        <v>2792000000</v>
      </c>
      <c r="S44" s="10">
        <v>2874000000</v>
      </c>
      <c r="T44" s="10">
        <v>2765000000</v>
      </c>
      <c r="U44" s="10">
        <v>3763000000</v>
      </c>
      <c r="V44" s="10">
        <v>3807000000</v>
      </c>
      <c r="W44" s="10">
        <v>6611000000</v>
      </c>
    </row>
    <row r="45" spans="1:23" ht="19" x14ac:dyDescent="0.25">
      <c r="A45" s="5" t="s">
        <v>37</v>
      </c>
      <c r="B45" s="1" t="s">
        <v>91</v>
      </c>
      <c r="C45" s="1" t="s">
        <v>91</v>
      </c>
      <c r="D45" s="1">
        <v>1710000000</v>
      </c>
      <c r="E45" s="1">
        <v>1702000000</v>
      </c>
      <c r="F45" s="1">
        <v>2040000000</v>
      </c>
      <c r="G45" s="1">
        <v>2155000000</v>
      </c>
      <c r="H45" s="1">
        <v>2362000000</v>
      </c>
      <c r="I45" s="1">
        <v>2472000000</v>
      </c>
      <c r="J45" s="1">
        <v>2797000000</v>
      </c>
      <c r="K45" s="1">
        <v>3017000000</v>
      </c>
      <c r="L45" s="1">
        <v>3269000000</v>
      </c>
      <c r="M45" s="1">
        <v>3350000000</v>
      </c>
      <c r="N45" s="1">
        <v>3425000000</v>
      </c>
      <c r="O45" s="1">
        <v>3733000000</v>
      </c>
      <c r="P45" s="1">
        <v>3609000000</v>
      </c>
      <c r="Q45" s="1">
        <v>3577000000</v>
      </c>
      <c r="R45" s="1">
        <v>3762000000</v>
      </c>
      <c r="S45" s="1">
        <v>3719000000</v>
      </c>
      <c r="T45" s="1">
        <v>3916000000</v>
      </c>
      <c r="U45" s="1">
        <v>4171000000</v>
      </c>
      <c r="V45" s="1">
        <v>4429000000</v>
      </c>
      <c r="W45" s="1">
        <v>5997000000</v>
      </c>
    </row>
    <row r="46" spans="1:23" ht="19" x14ac:dyDescent="0.25">
      <c r="A46" s="5" t="s">
        <v>38</v>
      </c>
      <c r="B46" s="1" t="s">
        <v>91</v>
      </c>
      <c r="C46" s="1" t="s">
        <v>91</v>
      </c>
      <c r="D46" s="1" t="s">
        <v>91</v>
      </c>
      <c r="E46" s="1" t="s">
        <v>91</v>
      </c>
      <c r="F46" s="1" t="s">
        <v>91</v>
      </c>
      <c r="G46" s="1">
        <v>875000000</v>
      </c>
      <c r="H46" s="1">
        <v>866000000</v>
      </c>
      <c r="I46" s="1">
        <v>779000000</v>
      </c>
      <c r="J46" s="1">
        <v>798000000</v>
      </c>
      <c r="K46" s="1">
        <v>774000000</v>
      </c>
      <c r="L46" s="1">
        <v>760000000</v>
      </c>
      <c r="M46" s="1">
        <v>777000000</v>
      </c>
      <c r="N46" s="1">
        <v>798000000</v>
      </c>
      <c r="O46" s="1">
        <v>749000000</v>
      </c>
      <c r="P46" s="1">
        <v>705000000</v>
      </c>
      <c r="Q46" s="1">
        <v>796000000</v>
      </c>
      <c r="R46" s="1">
        <v>1003000000</v>
      </c>
      <c r="S46" s="1">
        <v>1057000000</v>
      </c>
      <c r="T46" s="1">
        <v>1074000000</v>
      </c>
      <c r="U46" s="1">
        <v>1166000000</v>
      </c>
      <c r="V46" s="1">
        <v>1412000000</v>
      </c>
      <c r="W46" s="1">
        <v>7142000000</v>
      </c>
    </row>
    <row r="47" spans="1:23" ht="19" x14ac:dyDescent="0.25">
      <c r="A47" s="5" t="s">
        <v>39</v>
      </c>
      <c r="B47" s="1" t="s">
        <v>91</v>
      </c>
      <c r="C47" s="1" t="s">
        <v>91</v>
      </c>
      <c r="D47" s="1" t="s">
        <v>91</v>
      </c>
      <c r="E47" s="1">
        <v>1147000000</v>
      </c>
      <c r="F47" s="1">
        <v>1430000000</v>
      </c>
      <c r="G47" s="1">
        <v>463000000</v>
      </c>
      <c r="H47" s="1">
        <v>425000000</v>
      </c>
      <c r="I47" s="1">
        <v>364000000</v>
      </c>
      <c r="J47" s="1">
        <v>294000000</v>
      </c>
      <c r="K47" s="1">
        <v>252000000</v>
      </c>
      <c r="L47" s="1">
        <v>197000000</v>
      </c>
      <c r="M47" s="1">
        <v>165000000</v>
      </c>
      <c r="N47" s="1">
        <v>142000000</v>
      </c>
      <c r="O47" s="1">
        <v>132000000</v>
      </c>
      <c r="P47" s="1">
        <v>125000000</v>
      </c>
      <c r="Q47" s="1">
        <v>194000000</v>
      </c>
      <c r="R47" s="1">
        <v>301000000</v>
      </c>
      <c r="S47" s="1">
        <v>310000000</v>
      </c>
      <c r="T47" s="1">
        <v>312000000</v>
      </c>
      <c r="U47" s="1">
        <v>319000000</v>
      </c>
      <c r="V47" s="1">
        <v>735000000</v>
      </c>
      <c r="W47" s="1">
        <v>4105000000</v>
      </c>
    </row>
    <row r="48" spans="1:23" ht="19" x14ac:dyDescent="0.25">
      <c r="A48" s="5" t="s">
        <v>40</v>
      </c>
      <c r="B48" s="1" t="s">
        <v>91</v>
      </c>
      <c r="C48" s="1" t="s">
        <v>91</v>
      </c>
      <c r="D48" s="1" t="s">
        <v>91</v>
      </c>
      <c r="E48" s="1">
        <v>1147000000</v>
      </c>
      <c r="F48" s="1">
        <v>1430000000</v>
      </c>
      <c r="G48" s="1">
        <v>1338000000</v>
      </c>
      <c r="H48" s="1">
        <v>1291000000</v>
      </c>
      <c r="I48" s="1">
        <v>1143000000</v>
      </c>
      <c r="J48" s="1">
        <v>1092000000</v>
      </c>
      <c r="K48" s="1">
        <v>1026000000</v>
      </c>
      <c r="L48" s="1">
        <v>957000000</v>
      </c>
      <c r="M48" s="1">
        <v>942000000</v>
      </c>
      <c r="N48" s="1">
        <v>940000000</v>
      </c>
      <c r="O48" s="1">
        <v>881000000</v>
      </c>
      <c r="P48" s="1">
        <v>830000000</v>
      </c>
      <c r="Q48" s="1">
        <v>990000000</v>
      </c>
      <c r="R48" s="1">
        <v>1304000000</v>
      </c>
      <c r="S48" s="1">
        <v>1367000000</v>
      </c>
      <c r="T48" s="1">
        <v>1386000000</v>
      </c>
      <c r="U48" s="1">
        <v>1485000000</v>
      </c>
      <c r="V48" s="1">
        <v>2147000000</v>
      </c>
      <c r="W48" s="1">
        <v>11247000000</v>
      </c>
    </row>
    <row r="49" spans="1:23" ht="19" x14ac:dyDescent="0.25">
      <c r="A49" s="5" t="s">
        <v>41</v>
      </c>
      <c r="B49" s="1" t="s">
        <v>91</v>
      </c>
      <c r="C49" s="1" t="s">
        <v>91</v>
      </c>
      <c r="D49" s="1">
        <v>561000000</v>
      </c>
      <c r="E49" s="1" t="s">
        <v>91</v>
      </c>
      <c r="F49" s="1">
        <v>775000000</v>
      </c>
      <c r="G49" s="1">
        <v>763000000</v>
      </c>
      <c r="H49" s="1">
        <v>1023000000</v>
      </c>
      <c r="I49" s="1">
        <v>883000000</v>
      </c>
      <c r="J49" s="1">
        <v>870000000</v>
      </c>
      <c r="K49" s="1">
        <v>838000000</v>
      </c>
      <c r="L49" s="1">
        <v>824000000</v>
      </c>
      <c r="M49" s="1">
        <v>800000000</v>
      </c>
      <c r="N49" s="1">
        <v>841000000</v>
      </c>
      <c r="O49" s="1">
        <v>876000000</v>
      </c>
      <c r="P49" s="1">
        <v>838000000</v>
      </c>
      <c r="Q49" s="1">
        <v>852000000</v>
      </c>
      <c r="R49" s="1">
        <v>976000000</v>
      </c>
      <c r="S49" s="1">
        <v>979000000</v>
      </c>
      <c r="T49" s="1">
        <v>975000000</v>
      </c>
      <c r="U49" s="1">
        <v>820000000</v>
      </c>
      <c r="V49" s="1">
        <v>823000000</v>
      </c>
      <c r="W49" s="1">
        <v>1062000000</v>
      </c>
    </row>
    <row r="50" spans="1:23" ht="19" x14ac:dyDescent="0.25">
      <c r="A50" s="5" t="s">
        <v>42</v>
      </c>
      <c r="B50" s="1" t="s">
        <v>91</v>
      </c>
      <c r="C50" s="1" t="s">
        <v>91</v>
      </c>
      <c r="D50" s="1">
        <v>606000000</v>
      </c>
      <c r="E50" s="1">
        <v>54000000</v>
      </c>
      <c r="F50" s="1">
        <v>139000000</v>
      </c>
      <c r="G50" s="1">
        <v>22000000</v>
      </c>
      <c r="H50" s="1">
        <v>10000000</v>
      </c>
      <c r="I50" s="1">
        <v>27000000</v>
      </c>
      <c r="J50" s="1">
        <v>484000000</v>
      </c>
      <c r="K50" s="1">
        <v>443000000</v>
      </c>
      <c r="L50" s="1">
        <v>421000000</v>
      </c>
      <c r="M50" s="1">
        <v>606000000</v>
      </c>
      <c r="N50" s="1">
        <v>289000000</v>
      </c>
      <c r="O50" s="1">
        <v>253000000</v>
      </c>
      <c r="P50" s="1">
        <v>222000000</v>
      </c>
      <c r="Q50" s="1">
        <v>159000000</v>
      </c>
      <c r="R50" s="1">
        <v>366000000</v>
      </c>
      <c r="S50" s="1">
        <v>84000000</v>
      </c>
      <c r="T50" s="1">
        <v>96000000</v>
      </c>
      <c r="U50" s="1">
        <v>259000000</v>
      </c>
      <c r="V50" s="1">
        <v>248000000</v>
      </c>
      <c r="W50" s="1">
        <v>808000000</v>
      </c>
    </row>
    <row r="51" spans="1:23" ht="19" x14ac:dyDescent="0.25">
      <c r="A51" s="5" t="s">
        <v>43</v>
      </c>
      <c r="B51" s="1" t="s">
        <v>91</v>
      </c>
      <c r="C51" s="1" t="s">
        <v>91</v>
      </c>
      <c r="D51" s="1">
        <v>1686000000</v>
      </c>
      <c r="E51" s="1">
        <v>1356000000</v>
      </c>
      <c r="F51" s="1">
        <v>482000000</v>
      </c>
      <c r="G51" s="1">
        <v>506000000</v>
      </c>
      <c r="H51" s="1">
        <v>309000000</v>
      </c>
      <c r="I51" s="1">
        <v>357000000</v>
      </c>
      <c r="J51" s="1">
        <v>311000000</v>
      </c>
      <c r="K51" s="1">
        <v>289000000</v>
      </c>
      <c r="L51" s="1">
        <v>344000000</v>
      </c>
      <c r="M51" s="1">
        <v>463000000</v>
      </c>
      <c r="N51" s="1">
        <v>341000000</v>
      </c>
      <c r="O51" s="1">
        <v>377000000</v>
      </c>
      <c r="P51" s="1">
        <v>300000000</v>
      </c>
      <c r="Q51" s="1">
        <v>307000000</v>
      </c>
      <c r="R51" s="1">
        <v>338000000</v>
      </c>
      <c r="S51" s="1">
        <v>290000000</v>
      </c>
      <c r="T51" s="1">
        <v>338000000</v>
      </c>
      <c r="U51" s="1">
        <v>411000000</v>
      </c>
      <c r="V51" s="1">
        <v>521000000</v>
      </c>
      <c r="W51" s="1">
        <v>547000000</v>
      </c>
    </row>
    <row r="52" spans="1:23" ht="19" x14ac:dyDescent="0.25">
      <c r="A52" s="5" t="s">
        <v>44</v>
      </c>
      <c r="B52" s="1" t="s">
        <v>91</v>
      </c>
      <c r="C52" s="1" t="s">
        <v>91</v>
      </c>
      <c r="D52" s="1">
        <v>4563000000</v>
      </c>
      <c r="E52" s="1">
        <v>4259000000</v>
      </c>
      <c r="F52" s="1">
        <v>4866000000</v>
      </c>
      <c r="G52" s="1">
        <v>4784000000</v>
      </c>
      <c r="H52" s="1">
        <v>4995000000</v>
      </c>
      <c r="I52" s="1">
        <v>4882000000</v>
      </c>
      <c r="J52" s="1">
        <v>5554000000</v>
      </c>
      <c r="K52" s="1">
        <v>5613000000</v>
      </c>
      <c r="L52" s="1">
        <v>5815000000</v>
      </c>
      <c r="M52" s="1">
        <v>6161000000</v>
      </c>
      <c r="N52" s="1">
        <v>5836000000</v>
      </c>
      <c r="O52" s="1">
        <v>6120000000</v>
      </c>
      <c r="P52" s="1">
        <v>5799000000</v>
      </c>
      <c r="Q52" s="1">
        <v>5885000000</v>
      </c>
      <c r="R52" s="1">
        <v>6746000000</v>
      </c>
      <c r="S52" s="1">
        <v>6439000000</v>
      </c>
      <c r="T52" s="1">
        <v>6711000000</v>
      </c>
      <c r="U52" s="1">
        <v>7146000000</v>
      </c>
      <c r="V52" s="1">
        <v>8168000000</v>
      </c>
      <c r="W52" s="1">
        <v>19661000000</v>
      </c>
    </row>
    <row r="53" spans="1:23" ht="19" x14ac:dyDescent="0.25">
      <c r="A53" s="5" t="s">
        <v>45</v>
      </c>
      <c r="B53" s="1">
        <v>6232000000</v>
      </c>
      <c r="C53" s="1">
        <v>6417000000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20" thickBot="1" x14ac:dyDescent="0.3">
      <c r="A54" s="7" t="s">
        <v>46</v>
      </c>
      <c r="B54" s="11">
        <v>6232000000</v>
      </c>
      <c r="C54" s="11">
        <v>6417000000</v>
      </c>
      <c r="D54" s="11">
        <v>6814000000</v>
      </c>
      <c r="E54" s="11">
        <v>7410000000</v>
      </c>
      <c r="F54" s="11">
        <v>7445000000</v>
      </c>
      <c r="G54" s="11">
        <v>7895000000</v>
      </c>
      <c r="H54" s="11">
        <v>8058000000</v>
      </c>
      <c r="I54" s="11">
        <v>7166000000</v>
      </c>
      <c r="J54" s="11">
        <v>8410000000</v>
      </c>
      <c r="K54" s="11">
        <v>8281000000</v>
      </c>
      <c r="L54" s="11">
        <v>8518000000</v>
      </c>
      <c r="M54" s="11">
        <v>9000000000</v>
      </c>
      <c r="N54" s="11">
        <v>9018000000</v>
      </c>
      <c r="O54" s="11">
        <v>8818000000</v>
      </c>
      <c r="P54" s="11">
        <v>8586000000</v>
      </c>
      <c r="Q54" s="11">
        <v>8357000000</v>
      </c>
      <c r="R54" s="11">
        <v>9538000000</v>
      </c>
      <c r="S54" s="11">
        <v>9313000000</v>
      </c>
      <c r="T54" s="11">
        <v>9476000000</v>
      </c>
      <c r="U54" s="11">
        <v>10909000000</v>
      </c>
      <c r="V54" s="11">
        <v>11975000000</v>
      </c>
      <c r="W54" s="11">
        <v>26272000000</v>
      </c>
    </row>
    <row r="55" spans="1:23" ht="20" thickTop="1" x14ac:dyDescent="0.25">
      <c r="A55" s="5" t="s">
        <v>47</v>
      </c>
      <c r="B55" s="1" t="s">
        <v>91</v>
      </c>
      <c r="C55" s="1" t="s">
        <v>91</v>
      </c>
      <c r="D55" s="1">
        <v>590000000</v>
      </c>
      <c r="E55" s="1">
        <v>722000000</v>
      </c>
      <c r="F55" s="1">
        <v>810000000</v>
      </c>
      <c r="G55" s="1">
        <v>823000000</v>
      </c>
      <c r="H55" s="1">
        <v>818000000</v>
      </c>
      <c r="I55" s="1">
        <v>523000000</v>
      </c>
      <c r="J55" s="1">
        <v>649000000</v>
      </c>
      <c r="K55" s="1">
        <v>673000000</v>
      </c>
      <c r="L55" s="1">
        <v>673000000</v>
      </c>
      <c r="M55" s="1">
        <v>649000000</v>
      </c>
      <c r="N55" s="1">
        <v>799000000</v>
      </c>
      <c r="O55" s="1">
        <v>757000000</v>
      </c>
      <c r="P55" s="1">
        <v>587000000</v>
      </c>
      <c r="Q55" s="1">
        <v>625000000</v>
      </c>
      <c r="R55" s="1">
        <v>807000000</v>
      </c>
      <c r="S55" s="1">
        <v>819000000</v>
      </c>
      <c r="T55" s="1">
        <v>780000000</v>
      </c>
      <c r="U55" s="1">
        <v>797000000</v>
      </c>
      <c r="V55" s="1">
        <v>1160000000</v>
      </c>
      <c r="W55" s="1" t="s">
        <v>91</v>
      </c>
    </row>
    <row r="56" spans="1:23" ht="19" x14ac:dyDescent="0.25">
      <c r="A56" s="5" t="s">
        <v>48</v>
      </c>
      <c r="B56" s="1" t="s">
        <v>91</v>
      </c>
      <c r="C56" s="1" t="s">
        <v>91</v>
      </c>
      <c r="D56" s="1">
        <v>148000000</v>
      </c>
      <c r="E56" s="1">
        <v>144000000</v>
      </c>
      <c r="F56" s="1">
        <v>155000000</v>
      </c>
      <c r="G56" s="1">
        <v>309000000</v>
      </c>
      <c r="H56" s="1">
        <v>272000000</v>
      </c>
      <c r="I56" s="1">
        <v>233000000</v>
      </c>
      <c r="J56" s="1">
        <v>242000000</v>
      </c>
      <c r="K56" s="1">
        <v>228000000</v>
      </c>
      <c r="L56" s="1">
        <v>144000000</v>
      </c>
      <c r="M56" s="1">
        <v>168000000</v>
      </c>
      <c r="N56" s="1">
        <v>177000000</v>
      </c>
      <c r="O56" s="1">
        <v>137000000</v>
      </c>
      <c r="P56" s="1">
        <v>513000000</v>
      </c>
      <c r="Q56" s="1">
        <v>118000000</v>
      </c>
      <c r="R56" s="1">
        <v>326000000</v>
      </c>
      <c r="S56" s="1">
        <v>561000000</v>
      </c>
      <c r="T56" s="1">
        <v>525000000</v>
      </c>
      <c r="U56" s="1">
        <v>532000000</v>
      </c>
      <c r="V56" s="1">
        <v>828000000</v>
      </c>
      <c r="W56" s="1">
        <v>1306000000</v>
      </c>
    </row>
    <row r="57" spans="1:23" ht="19" x14ac:dyDescent="0.25">
      <c r="A57" s="5" t="s">
        <v>49</v>
      </c>
      <c r="B57" s="1" t="s">
        <v>91</v>
      </c>
      <c r="C57" s="1" t="s">
        <v>91</v>
      </c>
      <c r="D57" s="1">
        <v>266000000</v>
      </c>
      <c r="E57" s="1" t="s">
        <v>91</v>
      </c>
      <c r="F57" s="1" t="s">
        <v>91</v>
      </c>
      <c r="G57" s="1" t="s">
        <v>91</v>
      </c>
      <c r="H57" s="1" t="s">
        <v>91</v>
      </c>
      <c r="I57" s="1" t="s">
        <v>91</v>
      </c>
      <c r="J57" s="1">
        <v>72000000</v>
      </c>
      <c r="K57" s="1">
        <v>17000000</v>
      </c>
      <c r="L57" s="1">
        <v>12000000</v>
      </c>
      <c r="M57" s="1">
        <v>55000000</v>
      </c>
      <c r="N57" s="1">
        <v>30000000</v>
      </c>
      <c r="O57" s="1">
        <v>18000000</v>
      </c>
      <c r="P57" s="1">
        <v>103000000</v>
      </c>
      <c r="Q57" s="1">
        <v>33000000</v>
      </c>
      <c r="R57" s="1">
        <v>88000000</v>
      </c>
      <c r="S57" s="1">
        <v>78000000</v>
      </c>
      <c r="T57" s="1">
        <v>52000000</v>
      </c>
      <c r="U57" s="1">
        <v>140000000</v>
      </c>
      <c r="V57" s="1">
        <v>108000000</v>
      </c>
      <c r="W57" s="1">
        <v>43000000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t="s">
        <v>91</v>
      </c>
      <c r="D59" s="1">
        <v>968000000</v>
      </c>
      <c r="E59" s="1">
        <v>1129000000</v>
      </c>
      <c r="F59" s="1">
        <v>1048000000</v>
      </c>
      <c r="G59" s="1">
        <v>1084000000</v>
      </c>
      <c r="H59" s="1">
        <v>941000000</v>
      </c>
      <c r="I59" s="1">
        <v>613000000</v>
      </c>
      <c r="J59" s="1">
        <v>644000000</v>
      </c>
      <c r="K59" s="1">
        <v>624000000</v>
      </c>
      <c r="L59" s="1">
        <v>556000000</v>
      </c>
      <c r="M59" s="1">
        <v>483000000</v>
      </c>
      <c r="N59" s="1">
        <v>539000000</v>
      </c>
      <c r="O59" s="1">
        <v>426000000</v>
      </c>
      <c r="P59" s="1">
        <v>347000000</v>
      </c>
      <c r="Q59" s="1">
        <v>301000000</v>
      </c>
      <c r="R59" s="1">
        <v>338000000</v>
      </c>
      <c r="S59" s="1">
        <v>321000000</v>
      </c>
      <c r="T59" s="1">
        <v>397000000</v>
      </c>
      <c r="U59" s="1">
        <v>504000000</v>
      </c>
      <c r="V59" s="1">
        <v>409000000</v>
      </c>
      <c r="W59" s="1">
        <v>2719000000</v>
      </c>
    </row>
    <row r="60" spans="1:23" ht="19" x14ac:dyDescent="0.25">
      <c r="A60" s="6" t="s">
        <v>52</v>
      </c>
      <c r="B60" s="10" t="s">
        <v>91</v>
      </c>
      <c r="C60" s="10" t="s">
        <v>91</v>
      </c>
      <c r="D60" s="10">
        <v>1972000000</v>
      </c>
      <c r="E60" s="10">
        <v>1995000000</v>
      </c>
      <c r="F60" s="10">
        <v>2013000000</v>
      </c>
      <c r="G60" s="10">
        <v>2216000000</v>
      </c>
      <c r="H60" s="10">
        <v>2031000000</v>
      </c>
      <c r="I60" s="10">
        <v>1369000000</v>
      </c>
      <c r="J60" s="10">
        <v>1607000000</v>
      </c>
      <c r="K60" s="10">
        <v>1542000000</v>
      </c>
      <c r="L60" s="10">
        <v>1385000000</v>
      </c>
      <c r="M60" s="10">
        <v>1355000000</v>
      </c>
      <c r="N60" s="10">
        <v>1545000000</v>
      </c>
      <c r="O60" s="10">
        <v>1338000000</v>
      </c>
      <c r="P60" s="10">
        <v>1550000000</v>
      </c>
      <c r="Q60" s="10">
        <v>1077000000</v>
      </c>
      <c r="R60" s="10">
        <v>1559000000</v>
      </c>
      <c r="S60" s="10">
        <v>1779000000</v>
      </c>
      <c r="T60" s="10">
        <v>1754000000</v>
      </c>
      <c r="U60" s="10">
        <v>1973000000</v>
      </c>
      <c r="V60" s="10">
        <v>2505000000</v>
      </c>
      <c r="W60" s="10">
        <v>4068000000</v>
      </c>
    </row>
    <row r="61" spans="1:23" ht="19" x14ac:dyDescent="0.25">
      <c r="A61" s="5" t="s">
        <v>53</v>
      </c>
      <c r="B61" s="1" t="s">
        <v>91</v>
      </c>
      <c r="C61" s="1" t="s">
        <v>91</v>
      </c>
      <c r="D61" s="1">
        <v>489000000</v>
      </c>
      <c r="E61" s="1">
        <v>3243000000</v>
      </c>
      <c r="F61" s="1">
        <v>3282000000</v>
      </c>
      <c r="G61" s="1">
        <v>3189000000</v>
      </c>
      <c r="H61" s="1">
        <v>3284000000</v>
      </c>
      <c r="I61" s="1">
        <v>3300000000</v>
      </c>
      <c r="J61" s="1">
        <v>3259000000</v>
      </c>
      <c r="K61" s="1">
        <v>2990000000</v>
      </c>
      <c r="L61" s="1">
        <v>2873000000</v>
      </c>
      <c r="M61" s="1">
        <v>2930000000</v>
      </c>
      <c r="N61" s="1">
        <v>2887000000</v>
      </c>
      <c r="O61" s="1">
        <v>2608000000</v>
      </c>
      <c r="P61" s="1">
        <v>2468000000</v>
      </c>
      <c r="Q61" s="1">
        <v>2890000000</v>
      </c>
      <c r="R61" s="1">
        <v>3315000000</v>
      </c>
      <c r="S61" s="1">
        <v>2970000000</v>
      </c>
      <c r="T61" s="1">
        <v>3409000000</v>
      </c>
      <c r="U61" s="1">
        <v>3435000000</v>
      </c>
      <c r="V61" s="1">
        <v>3376000000</v>
      </c>
      <c r="W61" s="1">
        <v>13737000000</v>
      </c>
    </row>
    <row r="62" spans="1:23" ht="19" x14ac:dyDescent="0.25">
      <c r="A62" s="5" t="s">
        <v>50</v>
      </c>
      <c r="B62" s="1" t="s">
        <v>91</v>
      </c>
      <c r="C62" s="1" t="s">
        <v>91</v>
      </c>
      <c r="D62" s="1" t="s">
        <v>91</v>
      </c>
      <c r="E62" s="1" t="s">
        <v>91</v>
      </c>
      <c r="F62" s="1" t="s">
        <v>91</v>
      </c>
      <c r="G62" s="1" t="s">
        <v>91</v>
      </c>
      <c r="H62" s="1" t="s">
        <v>91</v>
      </c>
      <c r="I62" s="1" t="s">
        <v>91</v>
      </c>
      <c r="J62" s="1" t="s">
        <v>91</v>
      </c>
      <c r="K62" s="1">
        <v>41000000</v>
      </c>
      <c r="L62" s="1" t="s">
        <v>91</v>
      </c>
      <c r="M62" s="1">
        <v>945000000</v>
      </c>
      <c r="N62" s="1">
        <v>81000000</v>
      </c>
      <c r="O62" s="1">
        <v>68000000</v>
      </c>
      <c r="P62" s="1">
        <v>56000000</v>
      </c>
      <c r="Q62" s="1">
        <v>50000000</v>
      </c>
      <c r="R62" s="1">
        <v>53000000</v>
      </c>
      <c r="S62" s="1">
        <v>51000000</v>
      </c>
      <c r="T62" s="1">
        <v>49000000</v>
      </c>
      <c r="U62" s="1">
        <v>51000000</v>
      </c>
      <c r="V62" s="1" t="s">
        <v>91</v>
      </c>
      <c r="W62" s="1" t="s">
        <v>91</v>
      </c>
    </row>
    <row r="63" spans="1:23" ht="19" x14ac:dyDescent="0.25">
      <c r="A63" s="5" t="s">
        <v>54</v>
      </c>
      <c r="B63" s="1" t="s">
        <v>91</v>
      </c>
      <c r="C63" s="1" t="s">
        <v>91</v>
      </c>
      <c r="D63" s="1">
        <v>99000000</v>
      </c>
      <c r="E63" s="1">
        <v>256000000</v>
      </c>
      <c r="F63" s="1">
        <v>285000000</v>
      </c>
      <c r="G63" s="1">
        <v>297000000</v>
      </c>
      <c r="H63" s="1">
        <v>265000000</v>
      </c>
      <c r="I63" s="1">
        <v>122000000</v>
      </c>
      <c r="J63" s="1">
        <v>137000000</v>
      </c>
      <c r="K63" s="1">
        <v>389000000</v>
      </c>
      <c r="L63" s="1">
        <v>92000000</v>
      </c>
      <c r="M63" s="1">
        <v>50000000</v>
      </c>
      <c r="N63" s="1">
        <v>225000000</v>
      </c>
      <c r="O63" s="1">
        <v>141000000</v>
      </c>
      <c r="P63" s="1">
        <v>136000000</v>
      </c>
      <c r="Q63" s="1">
        <v>130000000</v>
      </c>
      <c r="R63" s="1">
        <v>211000000</v>
      </c>
      <c r="S63" s="1">
        <v>255000000</v>
      </c>
      <c r="T63" s="1">
        <v>257000000</v>
      </c>
      <c r="U63" s="1">
        <v>509000000</v>
      </c>
      <c r="V63" s="1">
        <v>555000000</v>
      </c>
      <c r="W63" s="1">
        <v>1242000000</v>
      </c>
    </row>
    <row r="64" spans="1:23" ht="19" x14ac:dyDescent="0.25">
      <c r="A64" s="5" t="s">
        <v>55</v>
      </c>
      <c r="B64" s="1" t="s">
        <v>91</v>
      </c>
      <c r="C64" s="1" t="s">
        <v>91</v>
      </c>
      <c r="D64" s="1">
        <v>1654000000</v>
      </c>
      <c r="E64" s="1">
        <v>1510000000</v>
      </c>
      <c r="F64" s="1">
        <v>1566000000</v>
      </c>
      <c r="G64" s="1">
        <v>1332000000</v>
      </c>
      <c r="H64" s="1">
        <v>1411000000</v>
      </c>
      <c r="I64" s="1">
        <v>2191000000</v>
      </c>
      <c r="J64" s="1">
        <v>2823000000</v>
      </c>
      <c r="K64" s="1">
        <v>2393000000</v>
      </c>
      <c r="L64" s="1">
        <v>2827000000</v>
      </c>
      <c r="M64" s="1">
        <v>1990000000</v>
      </c>
      <c r="N64" s="1">
        <v>1581000000</v>
      </c>
      <c r="O64" s="1">
        <v>1585000000</v>
      </c>
      <c r="P64" s="1">
        <v>1547000000</v>
      </c>
      <c r="Q64" s="1">
        <v>1189000000</v>
      </c>
      <c r="R64" s="1">
        <v>1101000000</v>
      </c>
      <c r="S64" s="1">
        <v>879000000</v>
      </c>
      <c r="T64" s="1">
        <v>1109000000</v>
      </c>
      <c r="U64" s="1">
        <v>1046000000</v>
      </c>
      <c r="V64" s="1">
        <v>1002000000</v>
      </c>
      <c r="W64" s="1">
        <v>1120000000</v>
      </c>
    </row>
    <row r="65" spans="1:23" ht="19" x14ac:dyDescent="0.25">
      <c r="A65" s="5" t="s">
        <v>56</v>
      </c>
      <c r="B65" s="1" t="s">
        <v>91</v>
      </c>
      <c r="C65" s="1" t="s">
        <v>91</v>
      </c>
      <c r="D65" s="1">
        <v>2242000000</v>
      </c>
      <c r="E65" s="1">
        <v>5009000000</v>
      </c>
      <c r="F65" s="1">
        <v>5133000000</v>
      </c>
      <c r="G65" s="1">
        <v>4818000000</v>
      </c>
      <c r="H65" s="1">
        <v>4960000000</v>
      </c>
      <c r="I65" s="1">
        <v>5613000000</v>
      </c>
      <c r="J65" s="1">
        <v>6219000000</v>
      </c>
      <c r="K65" s="1">
        <v>5813000000</v>
      </c>
      <c r="L65" s="1">
        <v>5792000000</v>
      </c>
      <c r="M65" s="1">
        <v>5915000000</v>
      </c>
      <c r="N65" s="1">
        <v>4774000000</v>
      </c>
      <c r="O65" s="1">
        <v>4402000000</v>
      </c>
      <c r="P65" s="1">
        <v>4207000000</v>
      </c>
      <c r="Q65" s="1">
        <v>4259000000</v>
      </c>
      <c r="R65" s="1">
        <v>4680000000</v>
      </c>
      <c r="S65" s="1">
        <v>4155000000</v>
      </c>
      <c r="T65" s="1">
        <v>4824000000</v>
      </c>
      <c r="U65" s="1">
        <v>5041000000</v>
      </c>
      <c r="V65" s="1">
        <v>4933000000</v>
      </c>
      <c r="W65" s="1">
        <v>16099000000</v>
      </c>
    </row>
    <row r="66" spans="1:23" ht="19" x14ac:dyDescent="0.25">
      <c r="A66" s="5" t="s">
        <v>57</v>
      </c>
      <c r="B66" s="1">
        <v>4278000000</v>
      </c>
      <c r="C66" s="1">
        <v>4321000000</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3" ht="19" x14ac:dyDescent="0.25">
      <c r="A67" s="6" t="s">
        <v>58</v>
      </c>
      <c r="B67" s="10">
        <v>4278000000</v>
      </c>
      <c r="C67" s="10">
        <v>4321000000</v>
      </c>
      <c r="D67" s="10">
        <v>4214000000</v>
      </c>
      <c r="E67" s="10">
        <v>7004000000</v>
      </c>
      <c r="F67" s="10">
        <v>7146000000</v>
      </c>
      <c r="G67" s="10">
        <v>7034000000</v>
      </c>
      <c r="H67" s="10">
        <v>6991000000</v>
      </c>
      <c r="I67" s="10">
        <v>6982000000</v>
      </c>
      <c r="J67" s="10">
        <v>7826000000</v>
      </c>
      <c r="K67" s="10">
        <v>7355000000</v>
      </c>
      <c r="L67" s="10">
        <v>7177000000</v>
      </c>
      <c r="M67" s="10">
        <v>7270000000</v>
      </c>
      <c r="N67" s="10">
        <v>6319000000</v>
      </c>
      <c r="O67" s="10">
        <v>5740000000</v>
      </c>
      <c r="P67" s="10">
        <v>5757000000</v>
      </c>
      <c r="Q67" s="10">
        <v>5336000000</v>
      </c>
      <c r="R67" s="10">
        <v>6239000000</v>
      </c>
      <c r="S67" s="10">
        <v>5934000000</v>
      </c>
      <c r="T67" s="10">
        <v>6578000000</v>
      </c>
      <c r="U67" s="10">
        <v>7014000000</v>
      </c>
      <c r="V67" s="10">
        <v>7438000000</v>
      </c>
      <c r="W67" s="10">
        <v>20167000000</v>
      </c>
    </row>
    <row r="68" spans="1:23" ht="19" x14ac:dyDescent="0.25">
      <c r="A68" s="5" t="s">
        <v>59</v>
      </c>
      <c r="B68" s="1" t="s">
        <v>91</v>
      </c>
      <c r="C68" s="1" t="s">
        <v>91</v>
      </c>
      <c r="D68" s="1">
        <v>150000000</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t="s">
        <v>91</v>
      </c>
      <c r="U68" s="1" t="s">
        <v>91</v>
      </c>
      <c r="V68" s="1" t="s">
        <v>91</v>
      </c>
      <c r="W68" s="1" t="s">
        <v>91</v>
      </c>
    </row>
    <row r="69" spans="1:23" ht="19" x14ac:dyDescent="0.25">
      <c r="A69" s="5" t="s">
        <v>60</v>
      </c>
      <c r="B69" s="1" t="s">
        <v>91</v>
      </c>
      <c r="C69" s="1" t="s">
        <v>91</v>
      </c>
      <c r="D69" s="1">
        <v>25000000</v>
      </c>
      <c r="E69" s="1">
        <v>-253000000</v>
      </c>
      <c r="F69" s="1">
        <v>24000000</v>
      </c>
      <c r="G69" s="1">
        <v>394000000</v>
      </c>
      <c r="H69" s="1">
        <v>799000000</v>
      </c>
      <c r="I69" s="1">
        <v>1047000000</v>
      </c>
      <c r="J69" s="1">
        <v>1502000000</v>
      </c>
      <c r="K69" s="1">
        <v>1851000000</v>
      </c>
      <c r="L69" s="1">
        <v>2424000000</v>
      </c>
      <c r="M69" s="1">
        <v>2986000000</v>
      </c>
      <c r="N69" s="1">
        <v>3011000000</v>
      </c>
      <c r="O69" s="1">
        <v>3491000000</v>
      </c>
      <c r="P69" s="1">
        <v>3621000000</v>
      </c>
      <c r="Q69" s="1">
        <v>4320000000</v>
      </c>
      <c r="R69" s="1">
        <v>4920000000</v>
      </c>
      <c r="S69" s="1">
        <v>5847000000</v>
      </c>
      <c r="T69" s="1">
        <v>6399000000</v>
      </c>
      <c r="U69" s="1">
        <v>8091000000</v>
      </c>
      <c r="V69" s="1">
        <v>9677000000</v>
      </c>
      <c r="W69" s="1">
        <v>11274000000</v>
      </c>
    </row>
    <row r="70" spans="1:23" ht="19" x14ac:dyDescent="0.25">
      <c r="A70" s="5" t="s">
        <v>61</v>
      </c>
      <c r="B70" s="1" t="s">
        <v>91</v>
      </c>
      <c r="C70" s="1" t="s">
        <v>91</v>
      </c>
      <c r="D70" s="1">
        <v>-198000000</v>
      </c>
      <c r="E70" s="1">
        <v>-17000000</v>
      </c>
      <c r="F70" s="1">
        <v>-126000000</v>
      </c>
      <c r="G70" s="1">
        <v>31000000</v>
      </c>
      <c r="H70" s="1">
        <v>197000000</v>
      </c>
      <c r="I70" s="1">
        <v>-579000000</v>
      </c>
      <c r="J70" s="1">
        <v>-659000000</v>
      </c>
      <c r="K70" s="1">
        <v>-670000000</v>
      </c>
      <c r="L70" s="1">
        <v>-850000000</v>
      </c>
      <c r="M70" s="1">
        <v>-1082000000</v>
      </c>
      <c r="N70" s="1">
        <v>-4000000</v>
      </c>
      <c r="O70" s="1">
        <v>-165000000</v>
      </c>
      <c r="P70" s="1">
        <v>-348000000</v>
      </c>
      <c r="Q70" s="1">
        <v>-358000000</v>
      </c>
      <c r="R70" s="1">
        <v>-177000000</v>
      </c>
      <c r="S70" s="1">
        <v>-247000000</v>
      </c>
      <c r="T70" s="1">
        <v>-300000000</v>
      </c>
      <c r="U70" s="1">
        <v>-328000000</v>
      </c>
      <c r="V70" s="1">
        <v>-329000000</v>
      </c>
      <c r="W70" s="1">
        <v>-518000000</v>
      </c>
    </row>
    <row r="71" spans="1:23" ht="19" x14ac:dyDescent="0.25">
      <c r="A71" s="5" t="s">
        <v>62</v>
      </c>
      <c r="B71" s="1">
        <v>1954000000</v>
      </c>
      <c r="C71" s="1">
        <v>2096000000</v>
      </c>
      <c r="D71" s="1">
        <v>2605000000</v>
      </c>
      <c r="E71" s="1">
        <v>158000000</v>
      </c>
      <c r="F71" s="1">
        <v>337000000</v>
      </c>
      <c r="G71" s="1">
        <v>362000000</v>
      </c>
      <c r="H71" s="1">
        <v>66000000</v>
      </c>
      <c r="I71" s="1">
        <v>-286000000</v>
      </c>
      <c r="J71" s="1">
        <v>-259000000</v>
      </c>
      <c r="K71" s="1">
        <v>-255000000</v>
      </c>
      <c r="L71" s="1">
        <v>-233000000</v>
      </c>
      <c r="M71" s="1">
        <v>-174000000</v>
      </c>
      <c r="N71" s="1">
        <v>-308000000</v>
      </c>
      <c r="O71" s="1">
        <v>-508000000</v>
      </c>
      <c r="P71" s="1">
        <v>-895000000</v>
      </c>
      <c r="Q71" s="1">
        <v>-1374000000</v>
      </c>
      <c r="R71" s="1">
        <v>-1856000000</v>
      </c>
      <c r="S71" s="1">
        <v>-2616000000</v>
      </c>
      <c r="T71" s="1">
        <v>-3592000000</v>
      </c>
      <c r="U71" s="1">
        <v>-4237000000</v>
      </c>
      <c r="V71" s="1">
        <v>-5159000000</v>
      </c>
      <c r="W71" s="1" t="s">
        <v>91</v>
      </c>
    </row>
    <row r="72" spans="1:23" ht="19" x14ac:dyDescent="0.25">
      <c r="A72" s="6" t="s">
        <v>63</v>
      </c>
      <c r="B72" s="10">
        <v>1954000000</v>
      </c>
      <c r="C72" s="10">
        <v>2096000000</v>
      </c>
      <c r="D72" s="10">
        <v>2582000000</v>
      </c>
      <c r="E72" s="10">
        <v>-112000000</v>
      </c>
      <c r="F72" s="10">
        <v>235000000</v>
      </c>
      <c r="G72" s="10">
        <v>787000000</v>
      </c>
      <c r="H72" s="10">
        <v>1062000000</v>
      </c>
      <c r="I72" s="10">
        <v>182000000</v>
      </c>
      <c r="J72" s="10">
        <v>584000000</v>
      </c>
      <c r="K72" s="10">
        <v>926000000</v>
      </c>
      <c r="L72" s="10">
        <v>1341000000</v>
      </c>
      <c r="M72" s="10">
        <v>1730000000</v>
      </c>
      <c r="N72" s="10">
        <v>2699000000</v>
      </c>
      <c r="O72" s="10">
        <v>2818000000</v>
      </c>
      <c r="P72" s="10">
        <v>2378000000</v>
      </c>
      <c r="Q72" s="10">
        <v>2588000000</v>
      </c>
      <c r="R72" s="10">
        <v>2887000000</v>
      </c>
      <c r="S72" s="10">
        <v>2984000000</v>
      </c>
      <c r="T72" s="10">
        <v>2507000000</v>
      </c>
      <c r="U72" s="10">
        <v>3526000000</v>
      </c>
      <c r="V72" s="10">
        <v>4189000000</v>
      </c>
      <c r="W72" s="10">
        <v>5637000000</v>
      </c>
    </row>
    <row r="73" spans="1:23" ht="20" thickBot="1" x14ac:dyDescent="0.3">
      <c r="A73" s="7" t="s">
        <v>64</v>
      </c>
      <c r="B73" s="11">
        <v>6232000000</v>
      </c>
      <c r="C73" s="11">
        <v>6417000000</v>
      </c>
      <c r="D73" s="11">
        <v>6796000000</v>
      </c>
      <c r="E73" s="11">
        <v>6892000000</v>
      </c>
      <c r="F73" s="11">
        <v>7381000000</v>
      </c>
      <c r="G73" s="11">
        <v>7821000000</v>
      </c>
      <c r="H73" s="11">
        <v>8053000000</v>
      </c>
      <c r="I73" s="11">
        <v>7164000000</v>
      </c>
      <c r="J73" s="11">
        <v>8410000000</v>
      </c>
      <c r="K73" s="11">
        <v>8281000000</v>
      </c>
      <c r="L73" s="11">
        <v>8518000000</v>
      </c>
      <c r="M73" s="11">
        <v>9000000000</v>
      </c>
      <c r="N73" s="11">
        <v>9018000000</v>
      </c>
      <c r="O73" s="11">
        <v>8558000000</v>
      </c>
      <c r="P73" s="11">
        <v>8135000000</v>
      </c>
      <c r="Q73" s="11">
        <v>7924000000</v>
      </c>
      <c r="R73" s="11">
        <v>9126000000</v>
      </c>
      <c r="S73" s="11">
        <v>8918000000</v>
      </c>
      <c r="T73" s="11">
        <v>9085000000</v>
      </c>
      <c r="U73" s="11">
        <v>10540000000</v>
      </c>
      <c r="V73" s="11">
        <v>11627000000</v>
      </c>
      <c r="W73" s="11">
        <v>25804000000</v>
      </c>
    </row>
    <row r="74" spans="1:23"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3" ht="19" x14ac:dyDescent="0.25">
      <c r="A76" s="5" t="s">
        <v>66</v>
      </c>
      <c r="B76" s="1">
        <v>-365000000</v>
      </c>
      <c r="C76" s="1">
        <v>168000000</v>
      </c>
      <c r="D76" s="1">
        <v>148000000</v>
      </c>
      <c r="E76" s="1">
        <v>-253000000</v>
      </c>
      <c r="F76" s="1">
        <v>277000000</v>
      </c>
      <c r="G76" s="1">
        <v>406000000</v>
      </c>
      <c r="H76" s="1">
        <v>426000000</v>
      </c>
      <c r="I76" s="1">
        <v>282000000</v>
      </c>
      <c r="J76" s="1">
        <v>488000000</v>
      </c>
      <c r="K76" s="1">
        <v>377000000</v>
      </c>
      <c r="L76" s="1">
        <v>607000000</v>
      </c>
      <c r="M76" s="1">
        <v>605000000</v>
      </c>
      <c r="N76" s="1">
        <v>1101000000</v>
      </c>
      <c r="O76" s="1">
        <v>624000000</v>
      </c>
      <c r="P76" s="1">
        <v>304000000</v>
      </c>
      <c r="Q76" s="1">
        <v>900000000</v>
      </c>
      <c r="R76" s="1">
        <v>843000000</v>
      </c>
      <c r="S76" s="1">
        <v>1207000000</v>
      </c>
      <c r="T76" s="1">
        <v>852000000</v>
      </c>
      <c r="U76" s="1">
        <v>1985000000</v>
      </c>
      <c r="V76" s="1">
        <v>1890000000</v>
      </c>
      <c r="W76" s="1">
        <v>1902000000</v>
      </c>
    </row>
    <row r="77" spans="1:23" ht="19" x14ac:dyDescent="0.25">
      <c r="A77" s="5" t="s">
        <v>13</v>
      </c>
      <c r="B77" s="1">
        <v>326000000</v>
      </c>
      <c r="C77" s="1">
        <v>240000000</v>
      </c>
      <c r="D77" s="1">
        <v>294000000</v>
      </c>
      <c r="E77" s="1">
        <v>282000000</v>
      </c>
      <c r="F77" s="1">
        <v>327000000</v>
      </c>
      <c r="G77" s="1">
        <v>296000000</v>
      </c>
      <c r="H77" s="1">
        <v>311000000</v>
      </c>
      <c r="I77" s="1">
        <v>360000000</v>
      </c>
      <c r="J77" s="1">
        <v>77000000</v>
      </c>
      <c r="K77" s="1">
        <v>61000000</v>
      </c>
      <c r="L77" s="1">
        <v>62000000</v>
      </c>
      <c r="M77" s="1">
        <v>320000000</v>
      </c>
      <c r="N77" s="1">
        <v>319000000</v>
      </c>
      <c r="O77" s="1">
        <v>298000000</v>
      </c>
      <c r="P77" s="1">
        <v>363000000</v>
      </c>
      <c r="Q77" s="1">
        <v>295000000</v>
      </c>
      <c r="R77" s="1">
        <v>310000000</v>
      </c>
      <c r="S77" s="1">
        <v>349000000</v>
      </c>
      <c r="T77" s="1">
        <v>356000000</v>
      </c>
      <c r="U77" s="1">
        <v>356000000</v>
      </c>
      <c r="V77" s="1">
        <v>378000000</v>
      </c>
      <c r="W77" s="1">
        <v>478000000</v>
      </c>
    </row>
    <row r="78" spans="1:23" ht="19" x14ac:dyDescent="0.25">
      <c r="A78" s="5" t="s">
        <v>67</v>
      </c>
      <c r="B78" s="1" t="s">
        <v>91</v>
      </c>
      <c r="C78" s="1" t="s">
        <v>91</v>
      </c>
      <c r="D78" s="1">
        <v>79000000</v>
      </c>
      <c r="E78" s="1">
        <v>19000000</v>
      </c>
      <c r="F78" s="1">
        <v>-85000000</v>
      </c>
      <c r="G78" s="1">
        <v>125000000</v>
      </c>
      <c r="H78" s="1">
        <v>23000000</v>
      </c>
      <c r="I78" s="1">
        <v>-69000000</v>
      </c>
      <c r="J78" s="1">
        <v>-402000000</v>
      </c>
      <c r="K78" s="1">
        <v>15000000</v>
      </c>
      <c r="L78" s="1">
        <v>93000000</v>
      </c>
      <c r="M78" s="1">
        <v>-73000000</v>
      </c>
      <c r="N78" s="1">
        <v>344000000</v>
      </c>
      <c r="O78" s="1">
        <v>124000000</v>
      </c>
      <c r="P78" s="1">
        <v>42000000</v>
      </c>
      <c r="Q78" s="1">
        <v>83000000</v>
      </c>
      <c r="R78" s="1">
        <v>-152000000</v>
      </c>
      <c r="S78" s="1">
        <v>137000000</v>
      </c>
      <c r="T78" s="1">
        <v>-31000000</v>
      </c>
      <c r="U78" s="1">
        <v>77000000</v>
      </c>
      <c r="V78" s="1">
        <v>13000000</v>
      </c>
      <c r="W78" s="1">
        <v>-835000000</v>
      </c>
    </row>
    <row r="79" spans="1:23"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v>46000000</v>
      </c>
      <c r="P79" s="1">
        <v>40000000</v>
      </c>
      <c r="Q79" s="1">
        <v>31000000</v>
      </c>
      <c r="R79" s="1">
        <v>47000000</v>
      </c>
      <c r="S79" s="1">
        <v>71000000</v>
      </c>
      <c r="T79" s="1">
        <v>48000000</v>
      </c>
      <c r="U79" s="1">
        <v>28000000</v>
      </c>
      <c r="V79" s="1">
        <v>95000000</v>
      </c>
      <c r="W79" s="1">
        <v>60000000</v>
      </c>
    </row>
    <row r="80" spans="1:23" ht="19" x14ac:dyDescent="0.25">
      <c r="A80" s="15" t="s">
        <v>104</v>
      </c>
      <c r="B80" s="16" t="e">
        <f t="shared" ref="B80:W80" si="8">B79/B3</f>
        <v>#VALUE!</v>
      </c>
      <c r="C80" s="16" t="e">
        <f t="shared" si="8"/>
        <v>#VALUE!</v>
      </c>
      <c r="D80" s="16" t="e">
        <f t="shared" si="8"/>
        <v>#VALUE!</v>
      </c>
      <c r="E80" s="16" t="e">
        <f t="shared" si="8"/>
        <v>#VALUE!</v>
      </c>
      <c r="F80" s="16" t="e">
        <f t="shared" si="8"/>
        <v>#VALUE!</v>
      </c>
      <c r="G80" s="16" t="e">
        <f t="shared" si="8"/>
        <v>#VALUE!</v>
      </c>
      <c r="H80" s="16" t="e">
        <f t="shared" si="8"/>
        <v>#VALUE!</v>
      </c>
      <c r="I80" s="16" t="e">
        <f t="shared" si="8"/>
        <v>#VALUE!</v>
      </c>
      <c r="J80" s="16" t="e">
        <f t="shared" si="8"/>
        <v>#VALUE!</v>
      </c>
      <c r="K80" s="16" t="e">
        <f t="shared" si="8"/>
        <v>#VALUE!</v>
      </c>
      <c r="L80" s="16" t="e">
        <f t="shared" si="8"/>
        <v>#VALUE!</v>
      </c>
      <c r="M80" s="16" t="e">
        <f t="shared" si="8"/>
        <v>#VALUE!</v>
      </c>
      <c r="N80" s="16" t="e">
        <f t="shared" si="8"/>
        <v>#VALUE!</v>
      </c>
      <c r="O80" s="16">
        <f t="shared" si="8"/>
        <v>6.7627168479858866E-3</v>
      </c>
      <c r="P80" s="16">
        <f t="shared" si="8"/>
        <v>7.0497003877335214E-3</v>
      </c>
      <c r="Q80" s="16">
        <f t="shared" si="8"/>
        <v>5.7524587121915013E-3</v>
      </c>
      <c r="R80" s="16">
        <f t="shared" si="8"/>
        <v>7.6547231270358302E-3</v>
      </c>
      <c r="S80" s="16">
        <f t="shared" si="8"/>
        <v>9.9231306778476587E-3</v>
      </c>
      <c r="T80" s="16">
        <f t="shared" si="8"/>
        <v>7.6226774654597424E-3</v>
      </c>
      <c r="U80" s="16">
        <f t="shared" si="8"/>
        <v>4.9513704686118482E-3</v>
      </c>
      <c r="V80" s="16">
        <f t="shared" si="8"/>
        <v>1.1128030924212252E-2</v>
      </c>
      <c r="W80" s="16">
        <f t="shared" si="8"/>
        <v>6.2028326268996174E-3</v>
      </c>
    </row>
    <row r="81" spans="1:31" ht="19" x14ac:dyDescent="0.25">
      <c r="A81" s="5" t="s">
        <v>69</v>
      </c>
      <c r="B81" s="1" t="s">
        <v>91</v>
      </c>
      <c r="C81" s="1" t="s">
        <v>91</v>
      </c>
      <c r="D81" s="1">
        <v>-195000000</v>
      </c>
      <c r="E81" s="1">
        <v>-166000000</v>
      </c>
      <c r="F81" s="1">
        <v>-40000000</v>
      </c>
      <c r="G81" s="1">
        <v>-130000000</v>
      </c>
      <c r="H81" s="1">
        <v>-321000000</v>
      </c>
      <c r="I81" s="1">
        <v>-137000000</v>
      </c>
      <c r="J81" s="1">
        <v>138000000</v>
      </c>
      <c r="K81" s="1">
        <v>-262000000</v>
      </c>
      <c r="L81" s="1">
        <v>-418000000</v>
      </c>
      <c r="M81" s="1">
        <v>-179000000</v>
      </c>
      <c r="N81" s="1">
        <v>-94000000</v>
      </c>
      <c r="O81" s="1">
        <v>9000000</v>
      </c>
      <c r="P81" s="1">
        <v>-11000000</v>
      </c>
      <c r="Q81" s="1">
        <v>-118000000</v>
      </c>
      <c r="R81" s="1">
        <v>173000000</v>
      </c>
      <c r="S81" s="1">
        <v>-248000000</v>
      </c>
      <c r="T81" s="1">
        <v>151000000</v>
      </c>
      <c r="U81" s="1">
        <v>280000000</v>
      </c>
      <c r="V81" s="1">
        <v>-488000000</v>
      </c>
      <c r="W81" s="1">
        <v>-83000000</v>
      </c>
    </row>
    <row r="82" spans="1:31" ht="19" x14ac:dyDescent="0.25">
      <c r="A82" s="5" t="s">
        <v>70</v>
      </c>
      <c r="B82" s="1" t="s">
        <v>91</v>
      </c>
      <c r="C82" s="1" t="s">
        <v>91</v>
      </c>
      <c r="D82" s="1" t="s">
        <v>91</v>
      </c>
      <c r="E82" s="1" t="s">
        <v>91</v>
      </c>
      <c r="F82" s="1" t="s">
        <v>91</v>
      </c>
      <c r="G82" s="1" t="s">
        <v>91</v>
      </c>
      <c r="H82" s="1" t="s">
        <v>91</v>
      </c>
      <c r="I82" s="1" t="s">
        <v>91</v>
      </c>
      <c r="J82" s="1" t="s">
        <v>91</v>
      </c>
      <c r="K82" s="1">
        <v>-90000000</v>
      </c>
      <c r="L82" s="1">
        <v>-83000000</v>
      </c>
      <c r="M82" s="1">
        <v>50000000</v>
      </c>
      <c r="N82" s="1">
        <v>-23000000</v>
      </c>
      <c r="O82" s="1">
        <v>23000000</v>
      </c>
      <c r="P82" s="1">
        <v>61000000</v>
      </c>
      <c r="Q82" s="1">
        <v>-59000000</v>
      </c>
      <c r="R82" s="1">
        <v>-110000000</v>
      </c>
      <c r="S82" s="1">
        <v>-48000000</v>
      </c>
      <c r="T82" s="1">
        <v>165000000</v>
      </c>
      <c r="U82" s="1">
        <v>141000000</v>
      </c>
      <c r="V82" s="1">
        <v>-396000000</v>
      </c>
      <c r="W82" s="1">
        <v>218000000</v>
      </c>
    </row>
    <row r="83" spans="1:31" ht="21" x14ac:dyDescent="0.25">
      <c r="A83" s="5" t="s">
        <v>34</v>
      </c>
      <c r="B83" s="1" t="s">
        <v>91</v>
      </c>
      <c r="C83" s="1" t="s">
        <v>91</v>
      </c>
      <c r="D83" s="1">
        <v>-11000000</v>
      </c>
      <c r="E83" s="1">
        <v>-18000000</v>
      </c>
      <c r="F83" s="1">
        <v>21000000</v>
      </c>
      <c r="G83" s="1">
        <v>16000000</v>
      </c>
      <c r="H83" s="1">
        <v>-27000000</v>
      </c>
      <c r="I83" s="1">
        <v>21000000</v>
      </c>
      <c r="J83" s="1">
        <v>30000000</v>
      </c>
      <c r="K83" s="1">
        <v>-98000000</v>
      </c>
      <c r="L83" s="1">
        <v>-112000000</v>
      </c>
      <c r="M83" s="1">
        <v>6000000</v>
      </c>
      <c r="N83" s="1">
        <v>-81000000</v>
      </c>
      <c r="O83" s="1">
        <v>-15000000</v>
      </c>
      <c r="P83" s="1">
        <v>62000000</v>
      </c>
      <c r="Q83" s="1">
        <v>8000000</v>
      </c>
      <c r="R83" s="1">
        <v>-97000000</v>
      </c>
      <c r="S83" s="1">
        <v>-158000000</v>
      </c>
      <c r="T83" s="1">
        <v>6000000</v>
      </c>
      <c r="U83" s="1">
        <v>124000000</v>
      </c>
      <c r="V83" s="1">
        <v>-367000000</v>
      </c>
      <c r="W83" s="1">
        <v>-253000000</v>
      </c>
      <c r="AD83" s="69" t="s">
        <v>127</v>
      </c>
      <c r="AE83" s="70"/>
    </row>
    <row r="84" spans="1:31" ht="19" x14ac:dyDescent="0.25">
      <c r="A84" s="5" t="s">
        <v>47</v>
      </c>
      <c r="B84" s="1" t="s">
        <v>91</v>
      </c>
      <c r="C84" s="1" t="s">
        <v>91</v>
      </c>
      <c r="D84" s="1" t="s">
        <v>91</v>
      </c>
      <c r="E84" s="1" t="s">
        <v>91</v>
      </c>
      <c r="F84" s="1" t="s">
        <v>91</v>
      </c>
      <c r="G84" s="1" t="s">
        <v>91</v>
      </c>
      <c r="H84" s="1" t="s">
        <v>91</v>
      </c>
      <c r="I84" s="1" t="s">
        <v>91</v>
      </c>
      <c r="J84" s="1" t="s">
        <v>91</v>
      </c>
      <c r="K84" s="1">
        <v>19000000</v>
      </c>
      <c r="L84" s="1">
        <v>22000000</v>
      </c>
      <c r="M84" s="1">
        <v>5000000</v>
      </c>
      <c r="N84" s="1">
        <v>108000000</v>
      </c>
      <c r="O84" s="1">
        <v>-13000000</v>
      </c>
      <c r="P84" s="1">
        <v>-111000000</v>
      </c>
      <c r="Q84" s="1">
        <v>7000000</v>
      </c>
      <c r="R84" s="1">
        <v>126000000</v>
      </c>
      <c r="S84" s="1">
        <v>15000000</v>
      </c>
      <c r="T84" s="1">
        <v>-59000000</v>
      </c>
      <c r="U84" s="1">
        <v>-6000000</v>
      </c>
      <c r="V84" s="1">
        <v>353000000</v>
      </c>
      <c r="W84" s="1" t="s">
        <v>91</v>
      </c>
      <c r="AD84" s="71" t="s">
        <v>128</v>
      </c>
      <c r="AE84" s="72"/>
    </row>
    <row r="85" spans="1:31" ht="20" x14ac:dyDescent="0.25">
      <c r="A85" s="5" t="s">
        <v>71</v>
      </c>
      <c r="B85" s="1" t="s">
        <v>91</v>
      </c>
      <c r="C85" s="1" t="s">
        <v>91</v>
      </c>
      <c r="D85" s="1">
        <v>-11000000</v>
      </c>
      <c r="E85" s="1">
        <v>21000000</v>
      </c>
      <c r="F85" s="1">
        <v>566000000</v>
      </c>
      <c r="G85" s="1">
        <v>-148000000</v>
      </c>
      <c r="H85" s="1">
        <v>-214000000</v>
      </c>
      <c r="I85" s="1">
        <v>-232000000</v>
      </c>
      <c r="J85" s="1">
        <v>1249000000</v>
      </c>
      <c r="K85" s="1">
        <v>1126000000</v>
      </c>
      <c r="L85" s="1">
        <v>1318000000</v>
      </c>
      <c r="M85" s="1">
        <v>1484000000</v>
      </c>
      <c r="N85" s="1">
        <v>1637000000</v>
      </c>
      <c r="O85" s="1">
        <v>1360000000</v>
      </c>
      <c r="P85" s="1">
        <v>1237000000</v>
      </c>
      <c r="Q85" s="1">
        <v>1395000000</v>
      </c>
      <c r="R85" s="1">
        <v>1233000000</v>
      </c>
      <c r="S85" s="1">
        <v>1095000000</v>
      </c>
      <c r="T85" s="1">
        <v>1011000000</v>
      </c>
      <c r="U85" s="1">
        <v>1790000000</v>
      </c>
      <c r="V85" s="1">
        <v>1302000000</v>
      </c>
      <c r="W85" s="1" t="s">
        <v>91</v>
      </c>
      <c r="AD85" s="36" t="s">
        <v>129</v>
      </c>
      <c r="AE85" s="37">
        <f>W17</f>
        <v>405000000</v>
      </c>
    </row>
    <row r="86" spans="1:31" ht="20" x14ac:dyDescent="0.25">
      <c r="A86" s="5" t="s">
        <v>72</v>
      </c>
      <c r="B86" s="1">
        <v>501000000</v>
      </c>
      <c r="C86" s="1">
        <v>-45000000</v>
      </c>
      <c r="D86" s="1">
        <v>75000000</v>
      </c>
      <c r="E86" s="1">
        <v>55000000</v>
      </c>
      <c r="F86" s="1">
        <v>235000000</v>
      </c>
      <c r="G86" s="1">
        <v>54000000</v>
      </c>
      <c r="H86" s="1">
        <v>127000000</v>
      </c>
      <c r="I86" s="1">
        <v>150000000</v>
      </c>
      <c r="J86" s="1">
        <v>295000000</v>
      </c>
      <c r="K86" s="1">
        <v>261000000</v>
      </c>
      <c r="L86" s="1">
        <v>294000000</v>
      </c>
      <c r="M86" s="1">
        <v>49000000</v>
      </c>
      <c r="N86" s="1">
        <v>-908000000</v>
      </c>
      <c r="O86" s="1">
        <v>-139000000</v>
      </c>
      <c r="P86" s="1">
        <v>124000000</v>
      </c>
      <c r="Q86" s="1">
        <v>-298000000</v>
      </c>
      <c r="R86" s="1">
        <v>-418000000</v>
      </c>
      <c r="S86" s="1">
        <v>42000000</v>
      </c>
      <c r="T86" s="1">
        <v>78000000</v>
      </c>
      <c r="U86" s="1">
        <v>-1383000000</v>
      </c>
      <c r="V86" s="1">
        <v>-131000000</v>
      </c>
      <c r="W86" s="1">
        <v>297000000</v>
      </c>
      <c r="AD86" s="36" t="s">
        <v>130</v>
      </c>
      <c r="AE86" s="37">
        <f>W56</f>
        <v>1306000000</v>
      </c>
    </row>
    <row r="87" spans="1:31" ht="20" x14ac:dyDescent="0.25">
      <c r="A87" s="6" t="s">
        <v>73</v>
      </c>
      <c r="B87" s="10">
        <v>462000000</v>
      </c>
      <c r="C87" s="10">
        <v>363000000</v>
      </c>
      <c r="D87" s="10">
        <v>401000000</v>
      </c>
      <c r="E87" s="10">
        <v>-63000000</v>
      </c>
      <c r="F87" s="10">
        <v>714000000</v>
      </c>
      <c r="G87" s="10">
        <v>751000000</v>
      </c>
      <c r="H87" s="10">
        <v>566000000</v>
      </c>
      <c r="I87" s="10">
        <v>586000000</v>
      </c>
      <c r="J87" s="10">
        <v>596000000</v>
      </c>
      <c r="K87" s="10">
        <v>452000000</v>
      </c>
      <c r="L87" s="10">
        <v>638000000</v>
      </c>
      <c r="M87" s="10">
        <v>722000000</v>
      </c>
      <c r="N87" s="10">
        <v>762000000</v>
      </c>
      <c r="O87" s="10">
        <v>962000000</v>
      </c>
      <c r="P87" s="10">
        <v>862000000</v>
      </c>
      <c r="Q87" s="10">
        <v>893000000</v>
      </c>
      <c r="R87" s="10">
        <v>803000000</v>
      </c>
      <c r="S87" s="10">
        <v>1558000000</v>
      </c>
      <c r="T87" s="10">
        <v>1454000000</v>
      </c>
      <c r="U87" s="10">
        <v>1343000000</v>
      </c>
      <c r="V87" s="10">
        <v>1757000000</v>
      </c>
      <c r="W87" s="10">
        <v>1819000000</v>
      </c>
      <c r="AD87" s="36" t="s">
        <v>131</v>
      </c>
      <c r="AE87" s="37">
        <f>W61</f>
        <v>13737000000</v>
      </c>
    </row>
    <row r="88" spans="1:31" ht="20" x14ac:dyDescent="0.25">
      <c r="A88" s="5" t="s">
        <v>74</v>
      </c>
      <c r="B88" s="1" t="s">
        <v>91</v>
      </c>
      <c r="C88" s="1" t="s">
        <v>91</v>
      </c>
      <c r="D88" s="1">
        <v>-211000000</v>
      </c>
      <c r="E88" s="1">
        <v>-166000000</v>
      </c>
      <c r="F88" s="1">
        <v>-212000000</v>
      </c>
      <c r="G88" s="1">
        <v>-295000000</v>
      </c>
      <c r="H88" s="1">
        <v>-288000000</v>
      </c>
      <c r="I88" s="1">
        <v>-274000000</v>
      </c>
      <c r="J88" s="1">
        <v>-558000000</v>
      </c>
      <c r="K88" s="1">
        <v>-540000000</v>
      </c>
      <c r="L88" s="1">
        <v>-598000000</v>
      </c>
      <c r="M88" s="1">
        <v>-478000000</v>
      </c>
      <c r="N88" s="1">
        <v>-435000000</v>
      </c>
      <c r="O88" s="1">
        <v>-695000000</v>
      </c>
      <c r="P88" s="1">
        <v>-556000000</v>
      </c>
      <c r="Q88" s="1">
        <v>-246000000</v>
      </c>
      <c r="R88" s="1">
        <v>-267000000</v>
      </c>
      <c r="S88" s="1">
        <v>-337000000</v>
      </c>
      <c r="T88" s="1">
        <v>-370000000</v>
      </c>
      <c r="U88" s="1">
        <v>-364000000</v>
      </c>
      <c r="V88" s="1">
        <v>-467000000</v>
      </c>
      <c r="W88" s="1">
        <v>-543000000</v>
      </c>
      <c r="AD88" s="38" t="s">
        <v>132</v>
      </c>
      <c r="AE88" s="39">
        <f>AE85/(AE86+AE87)</f>
        <v>2.692282124576215E-2</v>
      </c>
    </row>
    <row r="89" spans="1:31" ht="20" customHeight="1" x14ac:dyDescent="0.25">
      <c r="A89" s="15" t="s">
        <v>105</v>
      </c>
      <c r="B89" s="16" t="e">
        <f t="shared" ref="B89:W89" si="9">(-1*B88)/B3</f>
        <v>#VALUE!</v>
      </c>
      <c r="C89" s="16" t="e">
        <f t="shared" si="9"/>
        <v>#VALUE!</v>
      </c>
      <c r="D89" s="16">
        <f t="shared" si="9"/>
        <v>4.5839669780577887E-2</v>
      </c>
      <c r="E89" s="16">
        <f t="shared" si="9"/>
        <v>4.3387349712493466E-2</v>
      </c>
      <c r="F89" s="16">
        <f t="shared" si="9"/>
        <v>3.4925864909390446E-2</v>
      </c>
      <c r="G89" s="16">
        <f t="shared" si="9"/>
        <v>4.4320913461538464E-2</v>
      </c>
      <c r="H89" s="16">
        <f t="shared" si="9"/>
        <v>4.4692737430167599E-2</v>
      </c>
      <c r="I89" s="16">
        <f t="shared" si="9"/>
        <v>4.0158288143045583E-2</v>
      </c>
      <c r="J89" s="16">
        <f t="shared" si="9"/>
        <v>0.10979929161747344</v>
      </c>
      <c r="K89" s="16">
        <f t="shared" si="9"/>
        <v>9.1247042919905375E-2</v>
      </c>
      <c r="L89" s="16">
        <f t="shared" si="9"/>
        <v>8.8422297796835719E-2</v>
      </c>
      <c r="M89" s="16">
        <f t="shared" si="9"/>
        <v>7.4478030539108758E-2</v>
      </c>
      <c r="N89" s="16">
        <f t="shared" si="9"/>
        <v>6.6820276497695855E-2</v>
      </c>
      <c r="O89" s="16">
        <f t="shared" si="9"/>
        <v>0.10217583063804764</v>
      </c>
      <c r="P89" s="16">
        <f t="shared" si="9"/>
        <v>9.7990835389495948E-2</v>
      </c>
      <c r="Q89" s="16">
        <f t="shared" si="9"/>
        <v>4.5648543329003526E-2</v>
      </c>
      <c r="R89" s="16">
        <f t="shared" si="9"/>
        <v>4.3485342019543974E-2</v>
      </c>
      <c r="S89" s="16">
        <f t="shared" si="9"/>
        <v>4.7099930118798046E-2</v>
      </c>
      <c r="T89" s="16">
        <f t="shared" si="9"/>
        <v>5.8758138796252184E-2</v>
      </c>
      <c r="U89" s="16">
        <f t="shared" si="9"/>
        <v>6.4367816091954022E-2</v>
      </c>
      <c r="V89" s="16">
        <f t="shared" si="9"/>
        <v>5.470305728007497E-2</v>
      </c>
      <c r="W89" s="16">
        <f t="shared" si="9"/>
        <v>5.6135635273441536E-2</v>
      </c>
      <c r="AD89" s="36" t="s">
        <v>106</v>
      </c>
      <c r="AE89" s="37">
        <f>W27</f>
        <v>489000000</v>
      </c>
    </row>
    <row r="90" spans="1:31" ht="20" x14ac:dyDescent="0.25">
      <c r="A90" s="5" t="s">
        <v>75</v>
      </c>
      <c r="B90" s="1" t="s">
        <v>91</v>
      </c>
      <c r="C90" s="1" t="s">
        <v>91</v>
      </c>
      <c r="D90" s="1" t="s">
        <v>91</v>
      </c>
      <c r="E90" s="1">
        <v>-1564000000</v>
      </c>
      <c r="F90" s="1">
        <v>-916000000</v>
      </c>
      <c r="G90" s="1">
        <v>23000000</v>
      </c>
      <c r="H90" s="1">
        <v>425000000</v>
      </c>
      <c r="I90" s="1">
        <v>9000000</v>
      </c>
      <c r="J90" s="1">
        <v>574000000</v>
      </c>
      <c r="K90" s="1">
        <v>-20000000</v>
      </c>
      <c r="L90" s="1">
        <v>157000000</v>
      </c>
      <c r="M90" s="1">
        <v>-22000000</v>
      </c>
      <c r="N90" s="1">
        <v>13000000</v>
      </c>
      <c r="O90" s="1">
        <v>-10000000</v>
      </c>
      <c r="P90" s="1">
        <v>-2000000</v>
      </c>
      <c r="Q90" s="1">
        <v>-166000000</v>
      </c>
      <c r="R90" s="1">
        <v>-268000000</v>
      </c>
      <c r="S90" s="1">
        <v>-131000000</v>
      </c>
      <c r="T90" s="1">
        <v>-90000000</v>
      </c>
      <c r="U90" s="1">
        <v>1496000000</v>
      </c>
      <c r="V90" s="1">
        <v>-1115000000</v>
      </c>
      <c r="W90" s="1">
        <v>-10541000000</v>
      </c>
      <c r="AD90" s="36" t="s">
        <v>19</v>
      </c>
      <c r="AE90" s="37">
        <f>W25</f>
        <v>1421000000</v>
      </c>
    </row>
    <row r="91" spans="1:31" ht="20" x14ac:dyDescent="0.25">
      <c r="A91" s="5" t="s">
        <v>76</v>
      </c>
      <c r="B91" s="1" t="s">
        <v>91</v>
      </c>
      <c r="C91" s="1" t="s">
        <v>91</v>
      </c>
      <c r="D91" s="1">
        <v>-265000000</v>
      </c>
      <c r="E91" s="1">
        <v>-173000000</v>
      </c>
      <c r="F91" s="1">
        <v>-137000000</v>
      </c>
      <c r="G91" s="1">
        <v>-65000000</v>
      </c>
      <c r="H91" s="1">
        <v>-59000000</v>
      </c>
      <c r="I91" s="1">
        <v>-91000000</v>
      </c>
      <c r="J91" s="1" t="s">
        <v>91</v>
      </c>
      <c r="K91" s="1" t="s">
        <v>91</v>
      </c>
      <c r="L91" s="1" t="s">
        <v>91</v>
      </c>
      <c r="M91" s="1" t="s">
        <v>91</v>
      </c>
      <c r="N91" s="1" t="s">
        <v>91</v>
      </c>
      <c r="O91" s="1" t="s">
        <v>91</v>
      </c>
      <c r="P91" s="1" t="s">
        <v>91</v>
      </c>
      <c r="Q91" s="1" t="s">
        <v>91</v>
      </c>
      <c r="R91" s="1" t="s">
        <v>91</v>
      </c>
      <c r="S91" s="1" t="s">
        <v>91</v>
      </c>
      <c r="T91" s="1">
        <v>-16000000</v>
      </c>
      <c r="U91" s="1">
        <v>-544000000</v>
      </c>
      <c r="V91" s="1" t="s">
        <v>91</v>
      </c>
      <c r="W91" s="1" t="s">
        <v>91</v>
      </c>
      <c r="AD91" s="38" t="s">
        <v>133</v>
      </c>
      <c r="AE91" s="39">
        <f>AE89/AE90</f>
        <v>0.34412385643912735</v>
      </c>
    </row>
    <row r="92" spans="1:31" ht="20" x14ac:dyDescent="0.25">
      <c r="A92" s="5" t="s">
        <v>77</v>
      </c>
      <c r="B92" s="1" t="s">
        <v>91</v>
      </c>
      <c r="C92" s="1" t="s">
        <v>91</v>
      </c>
      <c r="D92" s="1">
        <v>202000000</v>
      </c>
      <c r="E92" s="1">
        <v>132000000</v>
      </c>
      <c r="F92" s="1">
        <v>217000000</v>
      </c>
      <c r="G92" s="1">
        <v>95000000</v>
      </c>
      <c r="H92" s="1">
        <v>69000000</v>
      </c>
      <c r="I92" s="1">
        <v>202000000</v>
      </c>
      <c r="J92" s="1">
        <v>15000000</v>
      </c>
      <c r="K92" s="1" t="s">
        <v>91</v>
      </c>
      <c r="L92" s="1" t="s">
        <v>91</v>
      </c>
      <c r="M92" s="1" t="s">
        <v>91</v>
      </c>
      <c r="N92" s="1" t="s">
        <v>91</v>
      </c>
      <c r="O92" s="1" t="s">
        <v>91</v>
      </c>
      <c r="P92" s="1" t="s">
        <v>91</v>
      </c>
      <c r="Q92" s="1" t="s">
        <v>91</v>
      </c>
      <c r="R92" s="1" t="s">
        <v>91</v>
      </c>
      <c r="S92" s="1" t="s">
        <v>91</v>
      </c>
      <c r="T92" s="1" t="s">
        <v>91</v>
      </c>
      <c r="U92" s="1">
        <v>43000000</v>
      </c>
      <c r="V92" s="1">
        <v>516000000</v>
      </c>
      <c r="W92" s="1" t="s">
        <v>91</v>
      </c>
      <c r="AD92" s="40" t="s">
        <v>134</v>
      </c>
      <c r="AE92" s="41">
        <f>AE88*(1-AE91)</f>
        <v>1.765803617244921E-2</v>
      </c>
    </row>
    <row r="93" spans="1:31" ht="19" x14ac:dyDescent="0.25">
      <c r="A93" s="5" t="s">
        <v>78</v>
      </c>
      <c r="B93" s="1">
        <v>-105000000</v>
      </c>
      <c r="C93" s="1">
        <v>-139000000</v>
      </c>
      <c r="D93" s="1">
        <v>-1000000</v>
      </c>
      <c r="E93" s="1">
        <v>-39000000</v>
      </c>
      <c r="F93" s="1">
        <v>128000000</v>
      </c>
      <c r="G93" s="1">
        <v>-26000000</v>
      </c>
      <c r="H93" s="1">
        <v>-4000000</v>
      </c>
      <c r="I93" s="1">
        <v>-47000000</v>
      </c>
      <c r="J93" s="1">
        <v>-558000000</v>
      </c>
      <c r="K93" s="1">
        <v>-540000000</v>
      </c>
      <c r="L93" s="1">
        <v>-598000000</v>
      </c>
      <c r="M93" s="1">
        <v>-478000000</v>
      </c>
      <c r="N93" s="1">
        <v>-435000000</v>
      </c>
      <c r="O93" s="1">
        <v>-695000000</v>
      </c>
      <c r="P93" s="1">
        <v>-556000000</v>
      </c>
      <c r="Q93" s="1">
        <v>-273000000</v>
      </c>
      <c r="R93" s="1">
        <v>-281000000</v>
      </c>
      <c r="S93" s="1">
        <v>-376000000</v>
      </c>
      <c r="T93" s="1">
        <v>-387000000</v>
      </c>
      <c r="U93" s="1">
        <v>-403000000</v>
      </c>
      <c r="V93" s="1">
        <v>-53000000</v>
      </c>
      <c r="W93" s="1">
        <v>-600000000</v>
      </c>
      <c r="AD93" s="71" t="s">
        <v>135</v>
      </c>
      <c r="AE93" s="72"/>
    </row>
    <row r="94" spans="1:31" ht="20" x14ac:dyDescent="0.25">
      <c r="A94" s="6" t="s">
        <v>79</v>
      </c>
      <c r="B94" s="10">
        <v>-105000000</v>
      </c>
      <c r="C94" s="10">
        <v>-139000000</v>
      </c>
      <c r="D94" s="10">
        <v>-275000000</v>
      </c>
      <c r="E94" s="10">
        <v>-1810000000</v>
      </c>
      <c r="F94" s="10">
        <v>-920000000</v>
      </c>
      <c r="G94" s="10">
        <v>-268000000</v>
      </c>
      <c r="H94" s="10">
        <v>143000000</v>
      </c>
      <c r="I94" s="10">
        <v>-201000000</v>
      </c>
      <c r="J94" s="10">
        <v>31000000</v>
      </c>
      <c r="K94" s="10">
        <v>-560000000</v>
      </c>
      <c r="L94" s="10">
        <v>-441000000</v>
      </c>
      <c r="M94" s="10">
        <v>-500000000</v>
      </c>
      <c r="N94" s="10">
        <v>-422000000</v>
      </c>
      <c r="O94" s="10">
        <v>-705000000</v>
      </c>
      <c r="P94" s="10">
        <v>-558000000</v>
      </c>
      <c r="Q94" s="10">
        <v>-439000000</v>
      </c>
      <c r="R94" s="10">
        <v>-549000000</v>
      </c>
      <c r="S94" s="10">
        <v>-507000000</v>
      </c>
      <c r="T94" s="10">
        <v>-493000000</v>
      </c>
      <c r="U94" s="10">
        <v>592000000</v>
      </c>
      <c r="V94" s="10">
        <v>-1119000000</v>
      </c>
      <c r="W94" s="10">
        <v>-11141000000</v>
      </c>
      <c r="AD94" s="36" t="s">
        <v>136</v>
      </c>
      <c r="AE94" s="42">
        <f>[1]Treasuries!$C$8</f>
        <v>3.7450000000000004E-2</v>
      </c>
    </row>
    <row r="95" spans="1:31" ht="20" x14ac:dyDescent="0.25">
      <c r="A95" s="5" t="s">
        <v>80</v>
      </c>
      <c r="B95" s="1" t="s">
        <v>91</v>
      </c>
      <c r="C95" s="1" t="s">
        <v>91</v>
      </c>
      <c r="D95" s="1">
        <v>-109000000</v>
      </c>
      <c r="E95" s="1" t="s">
        <v>91</v>
      </c>
      <c r="F95" s="1" t="s">
        <v>91</v>
      </c>
      <c r="G95" s="1" t="s">
        <v>91</v>
      </c>
      <c r="H95" s="1" t="s">
        <v>91</v>
      </c>
      <c r="I95" s="1" t="s">
        <v>91</v>
      </c>
      <c r="J95" s="1">
        <v>-92000000</v>
      </c>
      <c r="K95" s="1">
        <v>-921000000</v>
      </c>
      <c r="L95" s="1">
        <v>-591000000</v>
      </c>
      <c r="M95" s="1">
        <v>-560000000</v>
      </c>
      <c r="N95" s="1">
        <v>-332000000</v>
      </c>
      <c r="O95" s="1">
        <v>-726000000</v>
      </c>
      <c r="P95" s="1">
        <v>-107000000</v>
      </c>
      <c r="Q95" s="1">
        <v>-1569000000</v>
      </c>
      <c r="R95" s="1">
        <v>-201000000</v>
      </c>
      <c r="S95" s="1">
        <v>-652000000</v>
      </c>
      <c r="T95" s="1">
        <v>-451000000</v>
      </c>
      <c r="U95" s="1">
        <v>-783000000</v>
      </c>
      <c r="V95" s="1">
        <v>-792000000</v>
      </c>
      <c r="W95" s="1">
        <v>-526000000</v>
      </c>
      <c r="AD95" s="24" t="s">
        <v>137</v>
      </c>
      <c r="AE95" s="43" cm="1">
        <f t="array" ref="AE95">_FV(A1,"Beta")</f>
        <v>1.3027</v>
      </c>
    </row>
    <row r="96" spans="1:31" ht="20" x14ac:dyDescent="0.25">
      <c r="A96" s="5" t="s">
        <v>81</v>
      </c>
      <c r="B96" s="1" t="s">
        <v>91</v>
      </c>
      <c r="C96" s="1" t="s">
        <v>91</v>
      </c>
      <c r="D96" s="1" t="s">
        <v>91</v>
      </c>
      <c r="E96" s="1">
        <v>244000000</v>
      </c>
      <c r="F96" s="1">
        <v>997000000</v>
      </c>
      <c r="G96" s="1">
        <v>2000000</v>
      </c>
      <c r="H96" s="1">
        <v>69000000</v>
      </c>
      <c r="I96" s="1">
        <v>18000000</v>
      </c>
      <c r="J96" s="1" t="s">
        <v>91</v>
      </c>
      <c r="K96" s="1" t="s">
        <v>91</v>
      </c>
      <c r="L96" s="1" t="s">
        <v>91</v>
      </c>
      <c r="M96" s="1" t="s">
        <v>91</v>
      </c>
      <c r="N96" s="1" t="s">
        <v>91</v>
      </c>
      <c r="O96" s="1" t="s">
        <v>91</v>
      </c>
      <c r="P96" s="1" t="s">
        <v>91</v>
      </c>
      <c r="Q96" s="1" t="s">
        <v>91</v>
      </c>
      <c r="R96" s="1" t="s">
        <v>91</v>
      </c>
      <c r="S96" s="1" t="s">
        <v>91</v>
      </c>
      <c r="T96" s="1" t="s">
        <v>91</v>
      </c>
      <c r="U96" s="1" t="s">
        <v>91</v>
      </c>
      <c r="V96" s="1" t="s">
        <v>91</v>
      </c>
      <c r="W96" s="1" t="s">
        <v>91</v>
      </c>
      <c r="AD96" s="36" t="s">
        <v>138</v>
      </c>
      <c r="AE96" s="42">
        <v>8.4000000000000005E-2</v>
      </c>
    </row>
    <row r="97" spans="1:31" ht="20" x14ac:dyDescent="0.25">
      <c r="A97" s="5" t="s">
        <v>82</v>
      </c>
      <c r="B97" s="1" t="s">
        <v>91</v>
      </c>
      <c r="C97" s="1" t="s">
        <v>91</v>
      </c>
      <c r="D97" s="1">
        <v>-15000000</v>
      </c>
      <c r="E97" s="1">
        <v>-221000000</v>
      </c>
      <c r="F97" s="1" t="s">
        <v>91</v>
      </c>
      <c r="G97" s="1" t="s">
        <v>91</v>
      </c>
      <c r="H97" s="1">
        <v>-403000000</v>
      </c>
      <c r="I97" s="1">
        <v>-378000000</v>
      </c>
      <c r="J97" s="1" t="s">
        <v>91</v>
      </c>
      <c r="K97" s="1">
        <v>-48000000</v>
      </c>
      <c r="L97" s="1">
        <v>-31000000</v>
      </c>
      <c r="M97" s="1">
        <v>-45000000</v>
      </c>
      <c r="N97" s="1">
        <v>-164000000</v>
      </c>
      <c r="O97" s="1">
        <v>-250000000</v>
      </c>
      <c r="P97" s="1">
        <v>-420000000</v>
      </c>
      <c r="Q97" s="1">
        <v>-500000000</v>
      </c>
      <c r="R97" s="1">
        <v>-500000000</v>
      </c>
      <c r="S97" s="1">
        <v>-805000000</v>
      </c>
      <c r="T97" s="1">
        <v>-996000000</v>
      </c>
      <c r="U97" s="1">
        <v>-650000000</v>
      </c>
      <c r="V97" s="1">
        <v>-1000000000</v>
      </c>
      <c r="W97" s="1">
        <v>-17000000</v>
      </c>
      <c r="AD97" s="40" t="s">
        <v>139</v>
      </c>
      <c r="AE97" s="41">
        <f>(AE94)+((AE95)*(AE96-AE94))</f>
        <v>9.8090685000000011E-2</v>
      </c>
    </row>
    <row r="98" spans="1:31" ht="19" x14ac:dyDescent="0.25">
      <c r="A98" s="5" t="s">
        <v>83</v>
      </c>
      <c r="B98" s="1" t="s">
        <v>91</v>
      </c>
      <c r="C98" s="1" t="s">
        <v>91</v>
      </c>
      <c r="D98" s="1">
        <v>-25000000</v>
      </c>
      <c r="E98" s="1">
        <v>-501000000</v>
      </c>
      <c r="F98" s="1">
        <v>-825000000</v>
      </c>
      <c r="G98" s="1">
        <v>-36000000</v>
      </c>
      <c r="H98" s="1">
        <v>-35000000</v>
      </c>
      <c r="I98" s="1">
        <v>-34000000</v>
      </c>
      <c r="J98" s="1">
        <v>-33000000</v>
      </c>
      <c r="K98" s="1">
        <v>-31000000</v>
      </c>
      <c r="L98" s="1">
        <v>-34000000</v>
      </c>
      <c r="M98" s="1">
        <v>-43000000</v>
      </c>
      <c r="N98" s="1">
        <v>-83000000</v>
      </c>
      <c r="O98" s="1">
        <v>-144000000</v>
      </c>
      <c r="P98" s="1">
        <v>-174000000</v>
      </c>
      <c r="Q98" s="1">
        <v>-201000000</v>
      </c>
      <c r="R98" s="1">
        <v>-241000000</v>
      </c>
      <c r="S98" s="1">
        <v>-280000000</v>
      </c>
      <c r="T98" s="1">
        <v>-300000000</v>
      </c>
      <c r="U98" s="1">
        <v>-293000000</v>
      </c>
      <c r="V98" s="1">
        <v>-304000000</v>
      </c>
      <c r="W98" s="1">
        <v>-297000000</v>
      </c>
      <c r="AD98" s="71" t="s">
        <v>140</v>
      </c>
      <c r="AE98" s="72"/>
    </row>
    <row r="99" spans="1:31" ht="20" x14ac:dyDescent="0.25">
      <c r="A99" s="5" t="s">
        <v>84</v>
      </c>
      <c r="B99" s="1">
        <v>-337000000</v>
      </c>
      <c r="C99" s="1">
        <v>-150000000</v>
      </c>
      <c r="D99" s="1">
        <v>41000000</v>
      </c>
      <c r="E99" s="1">
        <v>3164000000</v>
      </c>
      <c r="F99" s="1">
        <v>-316000000</v>
      </c>
      <c r="G99" s="1">
        <v>-74000000</v>
      </c>
      <c r="H99" s="1">
        <v>-345000000</v>
      </c>
      <c r="I99" s="1">
        <v>-105000000</v>
      </c>
      <c r="J99" s="1">
        <v>13000000</v>
      </c>
      <c r="K99" s="1">
        <v>612000000</v>
      </c>
      <c r="L99" s="1">
        <v>403000000</v>
      </c>
      <c r="M99" s="1">
        <v>697000000</v>
      </c>
      <c r="N99" s="1">
        <v>253000000</v>
      </c>
      <c r="O99" s="1">
        <v>705000000</v>
      </c>
      <c r="P99" s="1">
        <v>635000000</v>
      </c>
      <c r="Q99" s="1">
        <v>1511000000</v>
      </c>
      <c r="R99" s="1">
        <v>591000000</v>
      </c>
      <c r="S99" s="1">
        <v>572000000</v>
      </c>
      <c r="T99" s="1">
        <v>812000000</v>
      </c>
      <c r="U99" s="1">
        <v>255000000</v>
      </c>
      <c r="V99" s="1">
        <v>1054000000</v>
      </c>
      <c r="W99" s="1">
        <v>11130000000</v>
      </c>
      <c r="AD99" s="36" t="s">
        <v>141</v>
      </c>
      <c r="AE99" s="37">
        <f>AE86+AE87</f>
        <v>15043000000</v>
      </c>
    </row>
    <row r="100" spans="1:31" ht="20" x14ac:dyDescent="0.25">
      <c r="A100" s="6" t="s">
        <v>85</v>
      </c>
      <c r="B100" s="10">
        <v>-337000000</v>
      </c>
      <c r="C100" s="10">
        <v>-150000000</v>
      </c>
      <c r="D100" s="10">
        <v>-108000000</v>
      </c>
      <c r="E100" s="10">
        <v>2686000000</v>
      </c>
      <c r="F100" s="10">
        <v>-144000000</v>
      </c>
      <c r="G100" s="10">
        <v>-108000000</v>
      </c>
      <c r="H100" s="10">
        <v>-714000000</v>
      </c>
      <c r="I100" s="10">
        <v>-499000000</v>
      </c>
      <c r="J100" s="10">
        <v>-112000000</v>
      </c>
      <c r="K100" s="10">
        <v>-388000000</v>
      </c>
      <c r="L100" s="10">
        <v>-253000000</v>
      </c>
      <c r="M100" s="10">
        <v>49000000</v>
      </c>
      <c r="N100" s="10">
        <v>-326000000</v>
      </c>
      <c r="O100" s="10">
        <v>-415000000</v>
      </c>
      <c r="P100" s="10">
        <v>-66000000</v>
      </c>
      <c r="Q100" s="10">
        <v>-759000000</v>
      </c>
      <c r="R100" s="10">
        <v>-351000000</v>
      </c>
      <c r="S100" s="10">
        <v>-1165000000</v>
      </c>
      <c r="T100" s="10">
        <v>-935000000</v>
      </c>
      <c r="U100" s="10">
        <v>-1471000000</v>
      </c>
      <c r="V100" s="10">
        <v>-1042000000</v>
      </c>
      <c r="W100" s="10">
        <v>10290000000</v>
      </c>
      <c r="AD100" s="38" t="s">
        <v>142</v>
      </c>
      <c r="AE100" s="39">
        <f>AE99/AE103</f>
        <v>0.5473155097548108</v>
      </c>
    </row>
    <row r="101" spans="1:31" ht="20" x14ac:dyDescent="0.25">
      <c r="A101" s="5" t="s">
        <v>86</v>
      </c>
      <c r="B101" s="1" t="s">
        <v>91</v>
      </c>
      <c r="C101" s="1" t="s">
        <v>91</v>
      </c>
      <c r="D101" s="1">
        <v>6000000</v>
      </c>
      <c r="E101" s="1">
        <v>25000000</v>
      </c>
      <c r="F101" s="1">
        <v>-98000000</v>
      </c>
      <c r="G101" s="1">
        <v>26000000</v>
      </c>
      <c r="H101" s="1">
        <v>39000000</v>
      </c>
      <c r="I101" s="1">
        <v>-35000000</v>
      </c>
      <c r="J101" s="1">
        <v>63000000</v>
      </c>
      <c r="K101" s="1">
        <v>-18000000</v>
      </c>
      <c r="L101" s="1">
        <v>-2000000</v>
      </c>
      <c r="M101" s="1">
        <v>6000000</v>
      </c>
      <c r="N101" s="1">
        <v>11000000</v>
      </c>
      <c r="O101" s="1">
        <v>-46000000</v>
      </c>
      <c r="P101" s="1">
        <v>-51000000</v>
      </c>
      <c r="Q101" s="1">
        <v>-24000000</v>
      </c>
      <c r="R101" s="1">
        <v>35000000</v>
      </c>
      <c r="S101" s="1">
        <v>-23000000</v>
      </c>
      <c r="T101" s="1">
        <v>-2000000</v>
      </c>
      <c r="U101" s="1">
        <v>28000000</v>
      </c>
      <c r="V101" s="1">
        <v>-15000000</v>
      </c>
      <c r="W101" s="1">
        <v>4000000</v>
      </c>
      <c r="AD101" s="24" t="s">
        <v>143</v>
      </c>
      <c r="AE101" s="44" cm="1">
        <f t="array" ref="AE101">_FV(A1,"Market cap",TRUE)</f>
        <v>12442060686</v>
      </c>
    </row>
    <row r="102" spans="1:31" ht="20" x14ac:dyDescent="0.25">
      <c r="A102" s="6" t="s">
        <v>87</v>
      </c>
      <c r="B102" s="10" t="s">
        <v>91</v>
      </c>
      <c r="C102" s="10" t="s">
        <v>91</v>
      </c>
      <c r="D102" s="10">
        <v>24000000</v>
      </c>
      <c r="E102" s="10" t="s">
        <v>91</v>
      </c>
      <c r="F102" s="10">
        <v>-448000000</v>
      </c>
      <c r="G102" s="10">
        <v>401000000</v>
      </c>
      <c r="H102" s="10">
        <v>34000000</v>
      </c>
      <c r="I102" s="10">
        <v>-149000000</v>
      </c>
      <c r="J102" s="10">
        <v>578000000</v>
      </c>
      <c r="K102" s="10">
        <v>-514000000</v>
      </c>
      <c r="L102" s="10">
        <v>-58000000</v>
      </c>
      <c r="M102" s="10">
        <v>277000000</v>
      </c>
      <c r="N102" s="10">
        <v>25000000</v>
      </c>
      <c r="O102" s="10">
        <v>-204000000</v>
      </c>
      <c r="P102" s="10">
        <v>187000000</v>
      </c>
      <c r="Q102" s="10">
        <v>-329000000</v>
      </c>
      <c r="R102" s="10">
        <v>-62000000</v>
      </c>
      <c r="S102" s="10">
        <v>-137000000</v>
      </c>
      <c r="T102" s="10">
        <v>24000000</v>
      </c>
      <c r="U102" s="10">
        <v>492000000</v>
      </c>
      <c r="V102" s="10">
        <v>-419000000</v>
      </c>
      <c r="W102" s="10">
        <v>972000000</v>
      </c>
      <c r="AD102" s="38" t="s">
        <v>144</v>
      </c>
      <c r="AE102" s="39">
        <f>AE101/AE103</f>
        <v>0.4526844902451892</v>
      </c>
    </row>
    <row r="103" spans="1:31" ht="20" x14ac:dyDescent="0.25">
      <c r="A103" s="5" t="s">
        <v>88</v>
      </c>
      <c r="B103" s="1" t="s">
        <v>91</v>
      </c>
      <c r="C103" s="1" t="s">
        <v>91</v>
      </c>
      <c r="D103" s="1">
        <v>124000000</v>
      </c>
      <c r="E103" s="1" t="s">
        <v>91</v>
      </c>
      <c r="F103" s="1">
        <v>838000000</v>
      </c>
      <c r="G103" s="1">
        <v>390000000</v>
      </c>
      <c r="H103" s="1">
        <v>791000000</v>
      </c>
      <c r="I103" s="1">
        <v>825000000</v>
      </c>
      <c r="J103" s="1">
        <v>676000000</v>
      </c>
      <c r="K103" s="1">
        <v>1254000000</v>
      </c>
      <c r="L103" s="1">
        <v>740000000</v>
      </c>
      <c r="M103" s="1">
        <v>682000000</v>
      </c>
      <c r="N103" s="1">
        <v>959000000</v>
      </c>
      <c r="O103" s="1">
        <v>984000000</v>
      </c>
      <c r="P103" s="1">
        <v>780000000</v>
      </c>
      <c r="Q103" s="1">
        <v>967000000</v>
      </c>
      <c r="R103" s="1">
        <v>638000000</v>
      </c>
      <c r="S103" s="1">
        <v>576000000</v>
      </c>
      <c r="T103" s="1">
        <v>439000000</v>
      </c>
      <c r="U103" s="1">
        <v>463000000</v>
      </c>
      <c r="V103" s="1">
        <v>955000000</v>
      </c>
      <c r="W103" s="1">
        <v>536000000</v>
      </c>
      <c r="AD103" s="40" t="s">
        <v>145</v>
      </c>
      <c r="AE103" s="45">
        <f>AE99+AE101</f>
        <v>27485060686</v>
      </c>
    </row>
    <row r="104" spans="1:31" ht="20" thickBot="1" x14ac:dyDescent="0.3">
      <c r="A104" s="7" t="s">
        <v>89</v>
      </c>
      <c r="B104" s="11" t="s">
        <v>91</v>
      </c>
      <c r="C104" s="11" t="s">
        <v>91</v>
      </c>
      <c r="D104" s="11">
        <v>148000000</v>
      </c>
      <c r="E104" s="11">
        <v>838000000</v>
      </c>
      <c r="F104" s="11">
        <v>390000000</v>
      </c>
      <c r="G104" s="11">
        <v>791000000</v>
      </c>
      <c r="H104" s="11">
        <v>825000000</v>
      </c>
      <c r="I104" s="11">
        <v>676000000</v>
      </c>
      <c r="J104" s="11">
        <v>1254000000</v>
      </c>
      <c r="K104" s="11">
        <v>740000000</v>
      </c>
      <c r="L104" s="11">
        <v>682000000</v>
      </c>
      <c r="M104" s="11">
        <v>959000000</v>
      </c>
      <c r="N104" s="11">
        <v>984000000</v>
      </c>
      <c r="O104" s="11">
        <v>780000000</v>
      </c>
      <c r="P104" s="11">
        <v>967000000</v>
      </c>
      <c r="Q104" s="11">
        <v>638000000</v>
      </c>
      <c r="R104" s="11">
        <v>576000000</v>
      </c>
      <c r="S104" s="11">
        <v>439000000</v>
      </c>
      <c r="T104" s="11">
        <v>463000000</v>
      </c>
      <c r="U104" s="11">
        <v>955000000</v>
      </c>
      <c r="V104" s="11">
        <v>536000000</v>
      </c>
      <c r="W104" s="11">
        <v>1508000000</v>
      </c>
      <c r="AD104" s="71" t="s">
        <v>146</v>
      </c>
      <c r="AE104" s="72"/>
    </row>
    <row r="105" spans="1:31" ht="20" customHeight="1" thickTop="1" x14ac:dyDescent="0.25">
      <c r="A105" s="15" t="s">
        <v>162</v>
      </c>
      <c r="C105" s="1" t="e">
        <f t="shared" ref="C105:V105" si="10">(C22*(1-$AE$91))+C77+C88+C81</f>
        <v>#VALUE!</v>
      </c>
      <c r="D105" s="1">
        <f t="shared" si="10"/>
        <v>-34606615.059817016</v>
      </c>
      <c r="E105" s="1">
        <f t="shared" si="10"/>
        <v>1158339.197748065</v>
      </c>
      <c r="F105" s="1">
        <f t="shared" si="10"/>
        <v>442946516.53764963</v>
      </c>
      <c r="G105" s="1">
        <f t="shared" si="10"/>
        <v>360939479.23997188</v>
      </c>
      <c r="H105" s="1">
        <f t="shared" si="10"/>
        <v>192595355.38353276</v>
      </c>
      <c r="I105" s="1">
        <f t="shared" si="10"/>
        <v>237585503.16678405</v>
      </c>
      <c r="J105" s="1">
        <f t="shared" si="10"/>
        <v>-152795918.36734694</v>
      </c>
      <c r="K105" s="1">
        <f t="shared" si="10"/>
        <v>-411094299.78888106</v>
      </c>
      <c r="L105" s="1">
        <f t="shared" si="10"/>
        <v>-501445460.94299787</v>
      </c>
      <c r="M105" s="1">
        <f t="shared" si="10"/>
        <v>-1847290.6403940916</v>
      </c>
      <c r="N105" s="1">
        <f t="shared" si="10"/>
        <v>779061224.48979592</v>
      </c>
      <c r="O105" s="1">
        <f t="shared" si="10"/>
        <v>109154116.81914139</v>
      </c>
      <c r="P105" s="1">
        <f t="shared" si="10"/>
        <v>9815622.8008444309</v>
      </c>
      <c r="Q105" s="1">
        <f t="shared" si="10"/>
        <v>516697396.19985926</v>
      </c>
      <c r="R105" s="1">
        <f t="shared" si="10"/>
        <v>806944405.34834623</v>
      </c>
      <c r="S105" s="1">
        <f t="shared" si="10"/>
        <v>638938775.51020408</v>
      </c>
      <c r="T105" s="1">
        <f t="shared" si="10"/>
        <v>684000703.7297678</v>
      </c>
      <c r="U105" s="1">
        <f t="shared" si="10"/>
        <v>707501759.3244195</v>
      </c>
      <c r="V105" s="1">
        <f t="shared" si="10"/>
        <v>699334975.3694582</v>
      </c>
      <c r="W105" s="1">
        <f>(W22*(1-$AE$91))+W77+W88+W81</f>
        <v>755797325.82688236</v>
      </c>
      <c r="X105" s="46">
        <f>W105*(1+$AE$106)</f>
        <v>821394198.89572763</v>
      </c>
      <c r="Y105" s="46">
        <f t="shared" ref="Y105:AB105" si="11">X105*(1+$AE$106)</f>
        <v>892684330.73828256</v>
      </c>
      <c r="Z105" s="46">
        <f t="shared" si="11"/>
        <v>970161848.49732125</v>
      </c>
      <c r="AA105" s="46">
        <f t="shared" si="11"/>
        <v>1054363765.4100201</v>
      </c>
      <c r="AB105" s="46">
        <f t="shared" si="11"/>
        <v>1145873702.9614966</v>
      </c>
      <c r="AC105" s="47" t="s">
        <v>147</v>
      </c>
      <c r="AD105" s="48" t="s">
        <v>148</v>
      </c>
      <c r="AE105" s="49">
        <f>(AE100*AE92)+(AE102*AE97)</f>
        <v>5.4068648806019359E-2</v>
      </c>
    </row>
    <row r="106" spans="1:31" ht="19" x14ac:dyDescent="0.25">
      <c r="A106" s="15" t="s">
        <v>163</v>
      </c>
      <c r="B106" s="1"/>
      <c r="C106" s="16">
        <f t="shared" ref="C106:V106" si="12">(C107/B107)-1</f>
        <v>-0.40959409594095941</v>
      </c>
      <c r="D106" s="16">
        <f t="shared" si="12"/>
        <v>0.1875</v>
      </c>
      <c r="E106" s="16">
        <f t="shared" si="12"/>
        <v>-2.2052631578947368</v>
      </c>
      <c r="F106" s="16">
        <f t="shared" si="12"/>
        <v>-3.1921397379912664</v>
      </c>
      <c r="G106" s="16">
        <f t="shared" si="12"/>
        <v>-9.1633466135458197E-2</v>
      </c>
      <c r="H106" s="16">
        <f t="shared" si="12"/>
        <v>-0.39035087719298245</v>
      </c>
      <c r="I106" s="16">
        <f t="shared" si="12"/>
        <v>0.1223021582733812</v>
      </c>
      <c r="J106" s="16">
        <f t="shared" si="12"/>
        <v>-0.21474358974358976</v>
      </c>
      <c r="K106" s="16">
        <f t="shared" si="12"/>
        <v>-0.4285714285714286</v>
      </c>
      <c r="L106" s="16">
        <f t="shared" si="12"/>
        <v>2.1</v>
      </c>
      <c r="M106" s="16">
        <f t="shared" si="12"/>
        <v>-0.28110599078341014</v>
      </c>
      <c r="N106" s="16">
        <f t="shared" si="12"/>
        <v>0.23397435897435903</v>
      </c>
      <c r="O106" s="16">
        <f t="shared" si="12"/>
        <v>-0.26233766233766231</v>
      </c>
      <c r="P106" s="16">
        <f t="shared" si="12"/>
        <v>0.20422535211267601</v>
      </c>
      <c r="Q106" s="16">
        <f t="shared" si="12"/>
        <v>0.89181286549707606</v>
      </c>
      <c r="R106" s="16">
        <f t="shared" si="12"/>
        <v>-0.17156105100463681</v>
      </c>
      <c r="S106" s="16">
        <f t="shared" si="12"/>
        <v>1.2779850746268657</v>
      </c>
      <c r="T106" s="16">
        <f t="shared" si="12"/>
        <v>-0.11220311220311219</v>
      </c>
      <c r="U106" s="16">
        <f t="shared" si="12"/>
        <v>-9.6863468634686312E-2</v>
      </c>
      <c r="V106" s="16">
        <f t="shared" si="12"/>
        <v>0.31767109295199192</v>
      </c>
      <c r="W106" s="16">
        <f>(W107/V107)-1</f>
        <v>0.41007751937984493</v>
      </c>
      <c r="X106" s="50">
        <v>1448000000</v>
      </c>
      <c r="Y106" s="50">
        <v>1964000000</v>
      </c>
      <c r="Z106" s="50">
        <v>2178000000</v>
      </c>
      <c r="AA106" s="50">
        <v>2002000000</v>
      </c>
      <c r="AB106" s="50">
        <v>2207000000</v>
      </c>
      <c r="AC106" s="47" t="s">
        <v>149</v>
      </c>
      <c r="AD106" s="51" t="s">
        <v>150</v>
      </c>
      <c r="AE106" s="52">
        <f>(SUM(X4:AB4)/5)</f>
        <v>8.6791618370809731E-2</v>
      </c>
    </row>
    <row r="107" spans="1:31" ht="19" x14ac:dyDescent="0.25">
      <c r="A107" s="14" t="s">
        <v>93</v>
      </c>
      <c r="B107" s="1">
        <v>271000000</v>
      </c>
      <c r="C107" s="1">
        <v>160000000</v>
      </c>
      <c r="D107" s="1">
        <v>190000000</v>
      </c>
      <c r="E107" s="1">
        <v>-229000000</v>
      </c>
      <c r="F107" s="1">
        <v>502000000</v>
      </c>
      <c r="G107" s="1">
        <v>456000000</v>
      </c>
      <c r="H107" s="1">
        <v>278000000</v>
      </c>
      <c r="I107" s="1">
        <v>312000000</v>
      </c>
      <c r="J107" s="1">
        <v>245000000</v>
      </c>
      <c r="K107" s="1">
        <v>140000000</v>
      </c>
      <c r="L107" s="1">
        <v>434000000</v>
      </c>
      <c r="M107" s="1">
        <v>312000000</v>
      </c>
      <c r="N107" s="1">
        <v>385000000</v>
      </c>
      <c r="O107" s="1">
        <v>284000000</v>
      </c>
      <c r="P107" s="1">
        <v>342000000</v>
      </c>
      <c r="Q107" s="1">
        <v>647000000</v>
      </c>
      <c r="R107" s="1">
        <v>536000000</v>
      </c>
      <c r="S107" s="1">
        <v>1221000000</v>
      </c>
      <c r="T107" s="1">
        <v>1084000000</v>
      </c>
      <c r="U107" s="1">
        <v>979000000</v>
      </c>
      <c r="V107" s="1">
        <v>1290000000</v>
      </c>
      <c r="W107" s="1">
        <v>1819000000</v>
      </c>
      <c r="X107" s="47"/>
      <c r="Y107" s="47"/>
      <c r="Z107" s="47"/>
      <c r="AA107" s="47"/>
      <c r="AB107" s="56">
        <f>AB105*(1+AE107)/(AE108-AE107)</f>
        <v>40405061596.544571</v>
      </c>
      <c r="AC107" s="53" t="s">
        <v>151</v>
      </c>
      <c r="AD107" s="54" t="s">
        <v>152</v>
      </c>
      <c r="AE107" s="55">
        <v>2.5000000000000001E-2</v>
      </c>
    </row>
    <row r="108" spans="1:31" ht="19" x14ac:dyDescent="0.25">
      <c r="X108" s="56">
        <f>X107+X105</f>
        <v>821394198.89572763</v>
      </c>
      <c r="Y108" s="56">
        <f>Y107+Y105</f>
        <v>892684330.73828256</v>
      </c>
      <c r="Z108" s="56">
        <f>Z107+Z105</f>
        <v>970161848.49732125</v>
      </c>
      <c r="AA108" s="56">
        <f>AA107+AA105</f>
        <v>1054363765.4100201</v>
      </c>
      <c r="AB108" s="56">
        <f>AB107+AB105</f>
        <v>41550935299.506065</v>
      </c>
      <c r="AC108" s="53" t="s">
        <v>145</v>
      </c>
      <c r="AD108" s="57" t="s">
        <v>153</v>
      </c>
      <c r="AE108" s="58">
        <f>AE105</f>
        <v>5.4068648806019359E-2</v>
      </c>
    </row>
    <row r="109" spans="1:31" ht="19" x14ac:dyDescent="0.25">
      <c r="X109" s="67" t="s">
        <v>154</v>
      </c>
      <c r="Y109" s="68"/>
    </row>
    <row r="110" spans="1:31" ht="20" x14ac:dyDescent="0.25">
      <c r="X110" s="59" t="s">
        <v>155</v>
      </c>
      <c r="Y110" s="44">
        <f>NPV(AE108,X108,Y108,Z108,AA108,AB108)</f>
        <v>35197970282.488503</v>
      </c>
    </row>
    <row r="111" spans="1:31" ht="20" x14ac:dyDescent="0.25">
      <c r="X111" s="59" t="s">
        <v>156</v>
      </c>
      <c r="Y111" s="44">
        <f>W40</f>
        <v>1508000000</v>
      </c>
    </row>
    <row r="112" spans="1:31" ht="20" x14ac:dyDescent="0.25">
      <c r="X112" s="59" t="s">
        <v>141</v>
      </c>
      <c r="Y112" s="44">
        <f>AE99</f>
        <v>15043000000</v>
      </c>
    </row>
    <row r="113" spans="24:25" ht="20" x14ac:dyDescent="0.25">
      <c r="X113" s="59" t="s">
        <v>157</v>
      </c>
      <c r="Y113" s="44">
        <f>Y110+Y111-Y112</f>
        <v>21662970282.488503</v>
      </c>
    </row>
    <row r="114" spans="24:25" ht="20" x14ac:dyDescent="0.25">
      <c r="X114" s="59" t="s">
        <v>164</v>
      </c>
      <c r="Y114" s="60">
        <f>W34*(1+(5*AC16))</f>
        <v>84341089.71988304</v>
      </c>
    </row>
    <row r="115" spans="24:25" ht="20" x14ac:dyDescent="0.25">
      <c r="X115" s="61" t="s">
        <v>158</v>
      </c>
      <c r="Y115" s="62">
        <f>Y113/Y114</f>
        <v>256.84954219155117</v>
      </c>
    </row>
    <row r="116" spans="24:25" ht="20" x14ac:dyDescent="0.25">
      <c r="X116" s="59" t="s">
        <v>159</v>
      </c>
      <c r="Y116" s="63" cm="1">
        <f t="array" ref="Y116">_FV(A1,"Price")</f>
        <v>114.37</v>
      </c>
    </row>
    <row r="117" spans="24:25" ht="20" x14ac:dyDescent="0.25">
      <c r="X117" s="64" t="s">
        <v>160</v>
      </c>
      <c r="Y117" s="65">
        <f>Y115/Y116-1</f>
        <v>1.245777233466391</v>
      </c>
    </row>
    <row r="118" spans="24:25" ht="20" x14ac:dyDescent="0.25">
      <c r="X118" s="64" t="s">
        <v>161</v>
      </c>
      <c r="Y118" s="66" t="str">
        <f>IF(Y115&gt;Y116,"BUY","SELL")</f>
        <v>BUY</v>
      </c>
    </row>
  </sheetData>
  <mergeCells count="6">
    <mergeCell ref="X109:Y109"/>
    <mergeCell ref="AD83:AE83"/>
    <mergeCell ref="AD84:AE84"/>
    <mergeCell ref="AD93:AE93"/>
    <mergeCell ref="AD98:AE98"/>
    <mergeCell ref="AD104:AE104"/>
  </mergeCells>
  <hyperlinks>
    <hyperlink ref="A1" r:id="rId1" tooltip="https://roic.ai/company/CE" display="ROIC.AI | C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06830/000095013606002553/0000950136-06-002553-index.htm" xr:uid="{00000000-0004-0000-0000-00000D000000}"/>
    <hyperlink ref="F74" r:id="rId11" tooltip="https://www.sec.gov/Archives/edgar/data/1306830/000095013606002553/0000950136-06-002553-index.htm" xr:uid="{00000000-0004-0000-0000-00000E000000}"/>
    <hyperlink ref="G36" r:id="rId12" tooltip="https://www.sec.gov/Archives/edgar/data/1306830/000095012307002533/0000950123-07-002533-index.htm" xr:uid="{00000000-0004-0000-0000-000010000000}"/>
    <hyperlink ref="G74" r:id="rId13" tooltip="https://www.sec.gov/Archives/edgar/data/1306830/000095012307002533/0000950123-07-002533-index.htm" xr:uid="{00000000-0004-0000-0000-000011000000}"/>
    <hyperlink ref="H36" r:id="rId14" tooltip="https://www.sec.gov/Archives/edgar/data/1306830/000095012308002318/0000950123-08-002318-index.htm" xr:uid="{00000000-0004-0000-0000-000013000000}"/>
    <hyperlink ref="H74" r:id="rId15" tooltip="https://www.sec.gov/Archives/edgar/data/1306830/000095012308002318/0000950123-08-002318-index.htm" xr:uid="{00000000-0004-0000-0000-000014000000}"/>
    <hyperlink ref="I36" r:id="rId16" tooltip="https://www.sec.gov/Archives/edgar/data/1306830/000095013409002731/0000950134-09-002731-index.htm" xr:uid="{00000000-0004-0000-0000-000016000000}"/>
    <hyperlink ref="I74" r:id="rId17" tooltip="https://www.sec.gov/Archives/edgar/data/1306830/000095013409002731/0000950134-09-002731-index.htm" xr:uid="{00000000-0004-0000-0000-000017000000}"/>
    <hyperlink ref="J36" r:id="rId18" tooltip="https://www.sec.gov/Archives/edgar/data/1306830/000095012310012453/0000950123-10-012453-index.htm" xr:uid="{00000000-0004-0000-0000-000019000000}"/>
    <hyperlink ref="J74" r:id="rId19" tooltip="https://www.sec.gov/Archives/edgar/data/1306830/000095012310012453/0000950123-10-012453-index.htm" xr:uid="{00000000-0004-0000-0000-00001A000000}"/>
    <hyperlink ref="K36" r:id="rId20" tooltip="https://www.sec.gov/Archives/edgar/data/1306830/000095012311012862/0000950123-11-012862-index.htm" xr:uid="{00000000-0004-0000-0000-00001C000000}"/>
    <hyperlink ref="K74" r:id="rId21" tooltip="https://www.sec.gov/Archives/edgar/data/1306830/000095012311012862/0000950123-11-012862-index.htm" xr:uid="{00000000-0004-0000-0000-00001D000000}"/>
    <hyperlink ref="L36" r:id="rId22" tooltip="https://www.sec.gov/Archives/edgar/data/1306830/000130683012000015/0001306830-12-000015-index.htm" xr:uid="{00000000-0004-0000-0000-00001F000000}"/>
    <hyperlink ref="L74" r:id="rId23" tooltip="https://www.sec.gov/Archives/edgar/data/1306830/000130683012000015/0001306830-12-000015-index.htm" xr:uid="{00000000-0004-0000-0000-000020000000}"/>
    <hyperlink ref="M36" r:id="rId24" tooltip="https://www.sec.gov/Archives/edgar/data/1306830/000130683013000007/0001306830-13-000007-index.htm" xr:uid="{00000000-0004-0000-0000-000022000000}"/>
    <hyperlink ref="M74" r:id="rId25" tooltip="https://www.sec.gov/Archives/edgar/data/1306830/000130683013000007/0001306830-13-000007-index.htm" xr:uid="{00000000-0004-0000-0000-000023000000}"/>
    <hyperlink ref="N36" r:id="rId26" tooltip="https://www.sec.gov/Archives/edgar/data/1306830/000130683014000011/0001306830-14-000011-index.htm" xr:uid="{00000000-0004-0000-0000-000025000000}"/>
    <hyperlink ref="N74" r:id="rId27" tooltip="https://www.sec.gov/Archives/edgar/data/1306830/000130683014000011/0001306830-14-000011-index.htm" xr:uid="{00000000-0004-0000-0000-000026000000}"/>
    <hyperlink ref="O36" r:id="rId28" tooltip="https://www.sec.gov/Archives/edgar/data/1306830/000130683015000022/0001306830-15-000022-index.htm" xr:uid="{00000000-0004-0000-0000-000028000000}"/>
    <hyperlink ref="O74" r:id="rId29" tooltip="https://www.sec.gov/Archives/edgar/data/1306830/000130683015000022/0001306830-15-000022-index.htm" xr:uid="{00000000-0004-0000-0000-000029000000}"/>
    <hyperlink ref="P36" r:id="rId30" tooltip="https://www.sec.gov/Archives/edgar/data/1306830/000130683016000212/0001306830-16-000212-index.htm" xr:uid="{00000000-0004-0000-0000-00002B000000}"/>
    <hyperlink ref="P74" r:id="rId31" tooltip="https://www.sec.gov/Archives/edgar/data/1306830/000130683016000212/0001306830-16-000212-index.htm" xr:uid="{00000000-0004-0000-0000-00002C000000}"/>
    <hyperlink ref="Q36" r:id="rId32" tooltip="https://www.sec.gov/Archives/edgar/data/1306830/000130683017000034/0001306830-17-000034-index.htm" xr:uid="{00000000-0004-0000-0000-00002E000000}"/>
    <hyperlink ref="Q74" r:id="rId33" tooltip="https://www.sec.gov/Archives/edgar/data/1306830/000130683017000034/0001306830-17-000034-index.htm" xr:uid="{00000000-0004-0000-0000-00002F000000}"/>
    <hyperlink ref="R36" r:id="rId34" tooltip="https://www.sec.gov/Archives/edgar/data/1306830/000130683018000030/0001306830-18-000030-index.htm" xr:uid="{00000000-0004-0000-0000-000031000000}"/>
    <hyperlink ref="R74" r:id="rId35" tooltip="https://www.sec.gov/Archives/edgar/data/1306830/000130683018000030/0001306830-18-000030-index.htm" xr:uid="{00000000-0004-0000-0000-000032000000}"/>
    <hyperlink ref="S36" r:id="rId36" tooltip="https://www.sec.gov/Archives/edgar/data/1306830/000130683019000014/0001306830-19-000014-index.htm" xr:uid="{00000000-0004-0000-0000-000034000000}"/>
    <hyperlink ref="S74" r:id="rId37" tooltip="https://www.sec.gov/Archives/edgar/data/1306830/000130683019000014/0001306830-19-000014-index.htm" xr:uid="{00000000-0004-0000-0000-000035000000}"/>
    <hyperlink ref="T36" r:id="rId38" tooltip="https://www.sec.gov/Archives/edgar/data/1306830/000130683020000018/0001306830-20-000018-index.htm" xr:uid="{00000000-0004-0000-0000-000037000000}"/>
    <hyperlink ref="T74" r:id="rId39" tooltip="https://www.sec.gov/Archives/edgar/data/1306830/000130683020000018/0001306830-20-000018-index.htm" xr:uid="{00000000-0004-0000-0000-000038000000}"/>
    <hyperlink ref="U36" r:id="rId40" tooltip="https://www.sec.gov/Archives/edgar/data/1306830/000130683021000020/0001306830-21-000020-index.htm" xr:uid="{00000000-0004-0000-0000-00003A000000}"/>
    <hyperlink ref="U74" r:id="rId41" tooltip="https://www.sec.gov/Archives/edgar/data/1306830/000130683021000020/0001306830-21-000020-index.htm" xr:uid="{00000000-0004-0000-0000-00003B000000}"/>
    <hyperlink ref="V36" r:id="rId42" tooltip="https://www.sec.gov/Archives/edgar/data/1306830/000130683022000017/0001306830-22-000017-index.htm" xr:uid="{00000000-0004-0000-0000-00003D000000}"/>
    <hyperlink ref="V74" r:id="rId43" tooltip="https://www.sec.gov/Archives/edgar/data/1306830/000130683022000017/0001306830-22-000017-index.htm" xr:uid="{00000000-0004-0000-0000-00003E000000}"/>
    <hyperlink ref="W36" r:id="rId44" tooltip="https://www.sec.gov/Archives/edgar/data/1306830/000130683023000023/0001306830-23-000023-index.htm" xr:uid="{00000000-0004-0000-0000-000040000000}"/>
    <hyperlink ref="W74" r:id="rId45" tooltip="https://www.sec.gov/Archives/edgar/data/1306830/000130683023000023/0001306830-23-000023-index.htm" xr:uid="{00000000-0004-0000-0000-000041000000}"/>
    <hyperlink ref="X1" r:id="rId46" display="https://finbox.com/NYSE:CE/explorer/revenue_proj" xr:uid="{7F58E949-A70A-6940-B223-1BA130D8309A}"/>
    <hyperlink ref="AC106" r:id="rId47" xr:uid="{C3D78B52-A149-4F43-A387-B2E5F2422B9A}"/>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2023-03-14T02:38:34Z</dcterms:created>
  <dcterms:modified xsi:type="dcterms:W3CDTF">2023-06-13T07:21:20Z</dcterms:modified>
</cp:coreProperties>
</file>