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D2B75292-FA51-3C49-B104-93176AA3DDFC}" xr6:coauthVersionLast="47" xr6:coauthVersionMax="47" xr10:uidLastSave="{00000000-0000-0000-0000-000000000000}"/>
  <bookViews>
    <workbookView xWindow="0" yWindow="500" windowWidth="40960" windowHeight="22540" xr2:uid="{00000000-000D-0000-FFFF-FFFF00000000}"/>
  </bookViews>
  <sheets>
    <sheet name="Sheet 1" sheetId="1" r:id="rId1"/>
  </sheets>
  <externalReferences>
    <externalReference r:id="rId2"/>
  </externalReferences>
  <definedNames>
    <definedName name="_xlchart.v1.0" hidden="1">'Sheet 1'!$A$107</definedName>
    <definedName name="_xlchart.v1.1" hidden="1">'Sheet 1'!$A$28</definedName>
    <definedName name="_xlchart.v1.10" hidden="1">'Sheet 1'!$B$28:$AM$28</definedName>
    <definedName name="_xlchart.v1.11" hidden="1">'Sheet 1'!$B$3:$AM$3</definedName>
    <definedName name="_xlchart.v1.12" hidden="1">'Sheet 1'!$A$107</definedName>
    <definedName name="_xlchart.v1.13" hidden="1">'Sheet 1'!$A$28</definedName>
    <definedName name="_xlchart.v1.14" hidden="1">'Sheet 1'!$B$107:$AM$107</definedName>
    <definedName name="_xlchart.v1.15" hidden="1">'Sheet 1'!$B$28:$AM$28</definedName>
    <definedName name="_xlchart.v1.16" hidden="1">'Sheet 1'!$B$3:$AM$3</definedName>
    <definedName name="_xlchart.v1.2" hidden="1">'Sheet 1'!$A$3</definedName>
    <definedName name="_xlchart.v1.3" hidden="1">'Sheet 1'!$B$107:$AM$107</definedName>
    <definedName name="_xlchart.v1.4" hidden="1">'Sheet 1'!$B$28:$AM$28</definedName>
    <definedName name="_xlchart.v1.5" hidden="1">'Sheet 1'!$B$3:$AM$3</definedName>
    <definedName name="_xlchart.v1.6" hidden="1">'Sheet 1'!$A$107</definedName>
    <definedName name="_xlchart.v1.7" hidden="1">'Sheet 1'!$A$28</definedName>
    <definedName name="_xlchart.v1.8" hidden="1">'Sheet 1'!$A$3</definedName>
    <definedName name="_xlchart.v1.9" hidden="1">'Sheet 1'!$B$107:$AM$107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O116" i="1" l="1" a="1"/>
  <c r="AO116" i="1" s="1"/>
  <c r="AO111" i="1"/>
  <c r="AQ108" i="1"/>
  <c r="AP108" i="1"/>
  <c r="AO108" i="1"/>
  <c r="AN108" i="1"/>
  <c r="AU101" i="1" a="1"/>
  <c r="AU101" i="1" s="1"/>
  <c r="AU95" i="1" a="1"/>
  <c r="AU95" i="1" s="1"/>
  <c r="AU97" i="1" s="1"/>
  <c r="AU94" i="1"/>
  <c r="AU91" i="1"/>
  <c r="AI105" i="1" s="1"/>
  <c r="AU90" i="1"/>
  <c r="AU89" i="1"/>
  <c r="AU87" i="1"/>
  <c r="AU86" i="1"/>
  <c r="AU99" i="1" s="1"/>
  <c r="AU85" i="1"/>
  <c r="AR30" i="1"/>
  <c r="AQ30" i="1"/>
  <c r="AP30" i="1"/>
  <c r="AO30" i="1"/>
  <c r="AN30" i="1"/>
  <c r="AR29" i="1"/>
  <c r="AQ29" i="1"/>
  <c r="AP29" i="1"/>
  <c r="AO29" i="1"/>
  <c r="AN29" i="1"/>
  <c r="AR21" i="1"/>
  <c r="AQ21" i="1"/>
  <c r="AP21" i="1"/>
  <c r="AO21" i="1"/>
  <c r="AN21" i="1"/>
  <c r="AR20" i="1"/>
  <c r="AQ20" i="1"/>
  <c r="AP20" i="1"/>
  <c r="AO20" i="1"/>
  <c r="AN20" i="1"/>
  <c r="AS19" i="1"/>
  <c r="AS16" i="1"/>
  <c r="AO114" i="1" s="1"/>
  <c r="AV13" i="1"/>
  <c r="AU13" i="1"/>
  <c r="AT13" i="1"/>
  <c r="AS13" i="1"/>
  <c r="AV10" i="1"/>
  <c r="AU10" i="1"/>
  <c r="AT10" i="1"/>
  <c r="AS10" i="1"/>
  <c r="AV7" i="1"/>
  <c r="AU7" i="1"/>
  <c r="AT7" i="1"/>
  <c r="AS7" i="1"/>
  <c r="AV4" i="1"/>
  <c r="AU4" i="1"/>
  <c r="AT4" i="1"/>
  <c r="AS4" i="1"/>
  <c r="AR4" i="1"/>
  <c r="AQ4" i="1"/>
  <c r="AP4" i="1"/>
  <c r="AO4" i="1"/>
  <c r="AN4" i="1"/>
  <c r="AG105" i="1"/>
  <c r="Y105" i="1"/>
  <c r="Q105" i="1"/>
  <c r="I105" i="1"/>
  <c r="AM106" i="1"/>
  <c r="AL106" i="1"/>
  <c r="AK106" i="1"/>
  <c r="AJ106" i="1"/>
  <c r="AI106" i="1"/>
  <c r="AH106" i="1"/>
  <c r="AG106" i="1"/>
  <c r="AF106" i="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M89" i="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U80" i="1"/>
  <c r="T80" i="1"/>
  <c r="S80" i="1"/>
  <c r="R80" i="1"/>
  <c r="Q80" i="1"/>
  <c r="P80" i="1"/>
  <c r="O80" i="1"/>
  <c r="N80" i="1"/>
  <c r="M80" i="1"/>
  <c r="L80" i="1"/>
  <c r="K80" i="1"/>
  <c r="J80" i="1"/>
  <c r="I80" i="1"/>
  <c r="H80" i="1"/>
  <c r="G80" i="1"/>
  <c r="F80" i="1"/>
  <c r="E80" i="1"/>
  <c r="D80" i="1"/>
  <c r="C80" i="1"/>
  <c r="B80" i="1"/>
  <c r="AM35"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M29"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M20"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M13"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M9" i="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U106" i="1" l="1"/>
  <c r="AU103" i="1"/>
  <c r="AU100" i="1" s="1"/>
  <c r="AO112" i="1"/>
  <c r="AU19" i="1"/>
  <c r="AT19" i="1"/>
  <c r="AV22" i="1"/>
  <c r="AV16" i="1"/>
  <c r="AV19" i="1"/>
  <c r="AU22" i="1"/>
  <c r="AU16" i="1"/>
  <c r="AT16" i="1"/>
  <c r="AB105" i="1"/>
  <c r="E105" i="1"/>
  <c r="M105" i="1"/>
  <c r="U105" i="1"/>
  <c r="AC105" i="1"/>
  <c r="AK105" i="1"/>
  <c r="T105" i="1"/>
  <c r="F105" i="1"/>
  <c r="N105" i="1"/>
  <c r="V105" i="1"/>
  <c r="AD105" i="1"/>
  <c r="AL105" i="1"/>
  <c r="AU88" i="1"/>
  <c r="AU92" i="1" s="1"/>
  <c r="D105" i="1"/>
  <c r="AJ105" i="1"/>
  <c r="G105" i="1"/>
  <c r="O105" i="1"/>
  <c r="W105" i="1"/>
  <c r="AE105" i="1"/>
  <c r="AM105" i="1"/>
  <c r="L105" i="1"/>
  <c r="H105" i="1"/>
  <c r="P105" i="1"/>
  <c r="X105" i="1"/>
  <c r="AF105" i="1"/>
  <c r="J105" i="1"/>
  <c r="R105" i="1"/>
  <c r="Z105" i="1"/>
  <c r="AH105" i="1"/>
  <c r="C105" i="1"/>
  <c r="K105" i="1"/>
  <c r="S105" i="1"/>
  <c r="AA105" i="1"/>
  <c r="AU102" i="1" l="1"/>
  <c r="AN105" i="1"/>
  <c r="AO105" i="1" s="1"/>
  <c r="AP105" i="1" s="1"/>
  <c r="AQ105" i="1" s="1"/>
  <c r="AR105" i="1" s="1"/>
  <c r="AU105" i="1"/>
  <c r="AU108" i="1" s="1"/>
  <c r="AR107" i="1" l="1"/>
  <c r="AR108" i="1" s="1"/>
  <c r="AO110" i="1"/>
  <c r="AO113" i="1" s="1"/>
  <c r="AO115" i="1" s="1"/>
  <c r="AO118" i="1" l="1"/>
  <c r="AO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<sst xmlns="http://schemas.openxmlformats.org/spreadsheetml/2006/main" count="1043" uniqueCount="167">
  <si>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</si>
  <si>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</si>
  <si>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</si>
  <si>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</si>
  <si>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</si>
  <si>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</si>
  <si>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</si>
  <si>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</si>
  <si>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</si>
  <si>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</si>
  <si>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</si>
  <si>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</si>
  <si>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</si>
  <si>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</si>
  <si>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</si>
  <si>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</si>
  <si>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</si>
  <si>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</si>
  <si>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</si>
  <si>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</si>
  <si>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</si>
  <si>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</si>
  <si>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</si>
  <si>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</si>
  <si>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</si>
  <si>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</si>
  <si>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</si>
  <si>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</si>
  <si>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</si>
  <si>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</si>
  <si>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</si>
  <si>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</si>
  <si>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</si>
  <si>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</si>
  <si>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</si>
  <si>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</si>
  <si>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</si>
  <si>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</si>
  <si>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</si>
  <si>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</si>
  <si>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</si>
  <si>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</si>
  <si>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</si>
  <si>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</si>
  <si>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</si>
  <si>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</si>
  <si>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</si>
  <si>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</si>
  <si>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</si>
  <si>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</si>
  <si>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</si>
  <si>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</si>
  <si>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</si>
  <si>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</si>
  <si>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</si>
  <si>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</si>
  <si>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</si>
  <si>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</si>
  <si>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</si>
  <si>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</si>
  <si>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</si>
  <si>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</si>
  <si>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</si>
  <si>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</si>
  <si>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</si>
  <si>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</si>
  <si>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</si>
  <si>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</si>
  <si>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</si>
  <si>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</si>
  <si>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</si>
  <si>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</si>
  <si>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</si>
  <si>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</si>
  <si>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</si>
  <si>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</si>
  <si>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</si>
  <si>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</si>
  <si>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</si>
  <si>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</si>
  <si>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</si>
  <si>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</si>
  <si>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</si>
  <si>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</si>
  <si>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</si>
  <si>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</si>
  <si>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</si>
  <si>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</si>
  <si>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</si>
  <si>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</si>
  <si>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</si>
  <si>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</si>
  <si>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</si>
  <si>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Levered FCF</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</si>
  <si>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</si>
  <si>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</si>
  <si>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</si>
  <si>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</si>
  <si>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</si>
  <si>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</si>
  <si>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</si>
  <si>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</si>
  <si>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</si>
  <si>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</si>
  <si>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</si>
  <si>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</si>
  <si>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</si>
  <si>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Levered FCF Growth YoY</t>
  </si>
  <si>
    <t>Unlevered FCF Forecast</t>
  </si>
  <si>
    <t>FCF Growth Rate</t>
  </si>
  <si>
    <t>Unlevered FCF</t>
  </si>
  <si>
    <t>Unlevered FCF Proj</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</si>
  <si>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</si>
  <si>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</si>
  <si>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</si>
  <si>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</si>
  <si>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</si>
  <si>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</si>
  <si>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</si>
  <si>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</si>
  <si>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</si>
  <si>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</si>
  <si>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</si>
  <si>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</si>
  <si>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</si>
  <si>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</si>
  <si>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</si>
  <si>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</si>
  <si>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</si>
  <si>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</si>
  <si>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Forward P/S</t>
  </si>
  <si>
    <t>Forward P/E</t>
  </si>
  <si>
    <t>Forward P/FCF</t>
  </si>
  <si>
    <t>Dividend Yield</t>
  </si>
  <si>
    <t>FCF Yield</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</si>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</sst>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0.0"/>
    <numFmt numFmtId="168" formatCode="0.0%"/>
    <numFmt numFmtId="169" formatCode="&quot;$&quot;#,##0"/>
    <numFmt numFmtId="170"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sz val="12"/>
      <color rgb="FF000000"/>
      <name val="Calibri"/>
      <family val="2"/>
    </font>
    <font>
      <b/>
      <i/>
      <sz val="14"/>
      <color rgb="FF000000"/>
      <name val="Calibri"/>
      <family val="2"/>
    </font>
    <font>
      <b/>
      <sz val="16"/>
      <color rgb="FF000000"/>
      <name val="Calibri"/>
      <family val="2"/>
    </font>
    <font>
      <b/>
      <u/>
      <sz val="16"/>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2"/>
        <bgColor indexed="64"/>
      </patternFill>
    </fill>
  </fills>
  <borders count="16">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74">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1" fillId="0" borderId="0" xfId="0" applyFont="1" applyAlignment="1">
      <alignment indent="1"/>
    </xf>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164" fontId="10" fillId="5" borderId="0" xfId="0" applyNumberFormat="1" applyFont="1" applyFill="1"/>
    <xf numFmtId="0" fontId="0" fillId="4" borderId="0" xfId="0" applyFill="1"/>
    <xf numFmtId="9" fontId="13"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0" fillId="4" borderId="0" xfId="0" applyNumberFormat="1" applyFont="1" applyFill="1"/>
    <xf numFmtId="0" fontId="12" fillId="6" borderId="11" xfId="0" applyFont="1" applyFill="1" applyBorder="1" applyAlignment="1">
      <alignment horizontal="left" vertical="center" wrapText="1"/>
    </xf>
    <xf numFmtId="10" fontId="12" fillId="6" borderId="8" xfId="0" applyNumberFormat="1" applyFont="1" applyFill="1" applyBorder="1"/>
    <xf numFmtId="0" fontId="14" fillId="0" borderId="4" xfId="0" applyFont="1" applyBorder="1"/>
    <xf numFmtId="164" fontId="10" fillId="0" borderId="0" xfId="0" applyNumberFormat="1" applyFont="1"/>
    <xf numFmtId="9" fontId="11" fillId="0" borderId="11" xfId="0" applyNumberFormat="1" applyFont="1" applyBorder="1" applyAlignment="1">
      <alignment horizontal="center"/>
    </xf>
    <xf numFmtId="167" fontId="11" fillId="0" borderId="11" xfId="0" applyNumberFormat="1" applyFont="1" applyBorder="1" applyAlignment="1">
      <alignment horizontal="center"/>
    </xf>
    <xf numFmtId="167" fontId="11" fillId="0" borderId="5" xfId="0" applyNumberFormat="1" applyFont="1" applyBorder="1" applyAlignment="1">
      <alignment horizontal="center"/>
    </xf>
    <xf numFmtId="164" fontId="14" fillId="0" borderId="2" xfId="0" applyNumberFormat="1" applyFont="1" applyBorder="1"/>
    <xf numFmtId="164" fontId="1" fillId="0" borderId="6" xfId="0" applyNumberFormat="1" applyFont="1" applyBorder="1" applyAlignment="1">
      <alignment horizontal="center"/>
    </xf>
    <xf numFmtId="165" fontId="10" fillId="0" borderId="12" xfId="0" applyNumberFormat="1" applyFont="1" applyBorder="1"/>
    <xf numFmtId="168" fontId="11" fillId="0" borderId="5" xfId="0" applyNumberFormat="1" applyFont="1" applyBorder="1" applyAlignment="1">
      <alignment horizontal="center"/>
    </xf>
    <xf numFmtId="168" fontId="11" fillId="0" borderId="8" xfId="0" applyNumberFormat="1" applyFont="1" applyBorder="1" applyAlignment="1">
      <alignment horizontal="center"/>
    </xf>
    <xf numFmtId="164" fontId="14" fillId="0" borderId="3" xfId="0" applyNumberFormat="1" applyFont="1" applyBorder="1"/>
    <xf numFmtId="165" fontId="10" fillId="0" borderId="0" xfId="0" applyNumberFormat="1" applyFont="1"/>
    <xf numFmtId="166" fontId="10" fillId="0" borderId="0" xfId="0" applyNumberFormat="1" applyFont="1"/>
    <xf numFmtId="0" fontId="15" fillId="6" borderId="13" xfId="0" applyFont="1" applyFill="1" applyBorder="1" applyAlignment="1">
      <alignment horizontal="center"/>
    </xf>
    <xf numFmtId="0" fontId="16" fillId="6" borderId="7" xfId="0" applyFont="1" applyFill="1" applyBorder="1" applyAlignment="1">
      <alignment horizontal="center"/>
    </xf>
    <xf numFmtId="0" fontId="12" fillId="7" borderId="13" xfId="0" applyFont="1" applyFill="1" applyBorder="1" applyAlignment="1">
      <alignment horizontal="center" vertical="center" wrapText="1"/>
    </xf>
    <xf numFmtId="0" fontId="12" fillId="7" borderId="7" xfId="0" applyFont="1" applyFill="1" applyBorder="1" applyAlignment="1">
      <alignment horizontal="center" vertical="center" wrapText="1"/>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 fillId="5" borderId="0" xfId="0" applyNumberFormat="1" applyFont="1" applyFill="1"/>
    <xf numFmtId="0" fontId="0" fillId="4" borderId="0" xfId="0" applyFill="1" applyAlignment="1">
      <alignment horizontal="left"/>
    </xf>
    <xf numFmtId="0" fontId="13" fillId="5" borderId="9" xfId="0" applyFont="1" applyFill="1" applyBorder="1" applyAlignment="1">
      <alignment wrapText="1"/>
    </xf>
    <xf numFmtId="10" fontId="1" fillId="5" borderId="10" xfId="0" applyNumberFormat="1" applyFont="1" applyFill="1" applyBorder="1" applyAlignment="1">
      <alignment horizontal="right" vertical="center"/>
    </xf>
    <xf numFmtId="0" fontId="13" fillId="4" borderId="11" xfId="0" applyFont="1" applyFill="1" applyBorder="1"/>
    <xf numFmtId="10" fontId="1" fillId="4" borderId="8" xfId="0" applyNumberFormat="1" applyFont="1" applyFill="1" applyBorder="1" applyAlignment="1">
      <alignment horizontal="right" vertical="center"/>
    </xf>
    <xf numFmtId="0" fontId="1" fillId="6" borderId="14" xfId="0" applyFont="1" applyFill="1" applyBorder="1" applyAlignment="1">
      <alignment horizontal="center"/>
    </xf>
    <xf numFmtId="0" fontId="1" fillId="6" borderId="15" xfId="0" applyFont="1" applyFill="1" applyBorder="1" applyAlignment="1">
      <alignment horizont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6" borderId="9" xfId="0" applyNumberFormat="1" applyFont="1" applyFill="1" applyBorder="1" applyAlignment="1">
      <alignment wrapText="1"/>
    </xf>
    <xf numFmtId="169" fontId="12" fillId="6" borderId="10" xfId="0" applyNumberFormat="1" applyFont="1" applyFill="1" applyBorder="1"/>
    <xf numFmtId="170" fontId="1" fillId="4" borderId="10" xfId="0" applyNumberFormat="1" applyFont="1" applyFill="1" applyBorder="1"/>
    <xf numFmtId="164" fontId="1" fillId="6" borderId="11" xfId="0" applyNumberFormat="1" applyFont="1" applyFill="1" applyBorder="1" applyAlignment="1">
      <alignment wrapText="1"/>
    </xf>
    <xf numFmtId="9" fontId="12" fillId="6" borderId="8" xfId="1" applyFont="1" applyFill="1" applyBorder="1"/>
    <xf numFmtId="0" fontId="12" fillId="6" borderId="8" xfId="0" applyFont="1" applyFill="1" applyBorder="1" applyAlignment="1">
      <alignment horizontal="right"/>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CMI</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4350413223140491E-2"/>
          <c:y val="0.13019490127662531"/>
          <c:w val="0.86936859504132236"/>
          <c:h val="0.69583284895177056"/>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1'!$B$3:$AM$3</c:f>
              <c:numCache>
                <c:formatCode>#,###,,;\(#,###,,\);\ \-\ \-</c:formatCode>
                <c:ptCount val="38"/>
                <c:pt idx="0">
                  <c:v>2146300000</c:v>
                </c:pt>
                <c:pt idx="1">
                  <c:v>2303700000</c:v>
                </c:pt>
                <c:pt idx="2">
                  <c:v>2767400000</c:v>
                </c:pt>
                <c:pt idx="3">
                  <c:v>3310100000</c:v>
                </c:pt>
                <c:pt idx="4">
                  <c:v>3510800000</c:v>
                </c:pt>
                <c:pt idx="5">
                  <c:v>3461800000</c:v>
                </c:pt>
                <c:pt idx="6">
                  <c:v>3405500000</c:v>
                </c:pt>
                <c:pt idx="7">
                  <c:v>3749200000</c:v>
                </c:pt>
                <c:pt idx="8">
                  <c:v>4247900000</c:v>
                </c:pt>
                <c:pt idx="9">
                  <c:v>4737200000</c:v>
                </c:pt>
                <c:pt idx="10">
                  <c:v>5245000000</c:v>
                </c:pt>
                <c:pt idx="11">
                  <c:v>5257000000</c:v>
                </c:pt>
                <c:pt idx="12">
                  <c:v>5625000000</c:v>
                </c:pt>
                <c:pt idx="13">
                  <c:v>6266000000</c:v>
                </c:pt>
                <c:pt idx="14">
                  <c:v>6639000000</c:v>
                </c:pt>
                <c:pt idx="15">
                  <c:v>6597000000</c:v>
                </c:pt>
                <c:pt idx="16">
                  <c:v>5681000000</c:v>
                </c:pt>
                <c:pt idx="17">
                  <c:v>5853000000</c:v>
                </c:pt>
                <c:pt idx="18">
                  <c:v>6296000000</c:v>
                </c:pt>
                <c:pt idx="19">
                  <c:v>8438000000</c:v>
                </c:pt>
                <c:pt idx="20">
                  <c:v>9918000000</c:v>
                </c:pt>
                <c:pt idx="21">
                  <c:v>11362000000</c:v>
                </c:pt>
                <c:pt idx="22">
                  <c:v>13048000000</c:v>
                </c:pt>
                <c:pt idx="23">
                  <c:v>14342000000</c:v>
                </c:pt>
                <c:pt idx="24">
                  <c:v>10800000000</c:v>
                </c:pt>
                <c:pt idx="25">
                  <c:v>13226000000</c:v>
                </c:pt>
                <c:pt idx="26">
                  <c:v>18048000000</c:v>
                </c:pt>
                <c:pt idx="27">
                  <c:v>17334000000</c:v>
                </c:pt>
                <c:pt idx="28">
                  <c:v>17301000000</c:v>
                </c:pt>
                <c:pt idx="29">
                  <c:v>19221000000</c:v>
                </c:pt>
                <c:pt idx="30">
                  <c:v>19110000000</c:v>
                </c:pt>
                <c:pt idx="31">
                  <c:v>17509000000</c:v>
                </c:pt>
                <c:pt idx="32">
                  <c:v>20428000000</c:v>
                </c:pt>
                <c:pt idx="33">
                  <c:v>23771000000</c:v>
                </c:pt>
                <c:pt idx="34">
                  <c:v>23571000000</c:v>
                </c:pt>
                <c:pt idx="35">
                  <c:v>19811000000</c:v>
                </c:pt>
                <c:pt idx="36">
                  <c:v>24021000000</c:v>
                </c:pt>
                <c:pt idx="37">
                  <c:v>28074000000</c:v>
                </c:pt>
              </c:numCache>
            </c:numRef>
          </c:val>
          <c:extLst>
            <c:ext xmlns:c16="http://schemas.microsoft.com/office/drawing/2014/chart" uri="{C3380CC4-5D6E-409C-BE32-E72D297353CC}">
              <c16:uniqueId val="{00000000-5E1C-964F-B4E4-40627AD859B8}"/>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1'!$B$28:$AM$28</c:f>
              <c:numCache>
                <c:formatCode>#,###,,;\(#,###,,\);\ \-\ \-</c:formatCode>
                <c:ptCount val="38"/>
                <c:pt idx="0">
                  <c:v>50400000</c:v>
                </c:pt>
                <c:pt idx="1">
                  <c:v>-107300000</c:v>
                </c:pt>
                <c:pt idx="2">
                  <c:v>13900000</c:v>
                </c:pt>
                <c:pt idx="3">
                  <c:v>-63400000</c:v>
                </c:pt>
                <c:pt idx="4">
                  <c:v>-6100000</c:v>
                </c:pt>
                <c:pt idx="5">
                  <c:v>-165100000</c:v>
                </c:pt>
                <c:pt idx="6">
                  <c:v>-65600000</c:v>
                </c:pt>
                <c:pt idx="7">
                  <c:v>-189500000</c:v>
                </c:pt>
                <c:pt idx="8">
                  <c:v>177100000</c:v>
                </c:pt>
                <c:pt idx="9">
                  <c:v>252900000</c:v>
                </c:pt>
                <c:pt idx="10">
                  <c:v>224000000</c:v>
                </c:pt>
                <c:pt idx="11">
                  <c:v>160000000</c:v>
                </c:pt>
                <c:pt idx="12">
                  <c:v>212000000</c:v>
                </c:pt>
                <c:pt idx="13">
                  <c:v>-21000000</c:v>
                </c:pt>
                <c:pt idx="14">
                  <c:v>160000000</c:v>
                </c:pt>
                <c:pt idx="15">
                  <c:v>8000000</c:v>
                </c:pt>
                <c:pt idx="16">
                  <c:v>-102000000</c:v>
                </c:pt>
                <c:pt idx="17">
                  <c:v>82000000</c:v>
                </c:pt>
                <c:pt idx="18">
                  <c:v>50000000</c:v>
                </c:pt>
                <c:pt idx="19">
                  <c:v>350000000</c:v>
                </c:pt>
                <c:pt idx="20">
                  <c:v>550000000</c:v>
                </c:pt>
                <c:pt idx="21">
                  <c:v>715000000</c:v>
                </c:pt>
                <c:pt idx="22">
                  <c:v>739000000</c:v>
                </c:pt>
                <c:pt idx="23">
                  <c:v>755000000</c:v>
                </c:pt>
                <c:pt idx="24">
                  <c:v>428000000</c:v>
                </c:pt>
                <c:pt idx="25">
                  <c:v>1040000000</c:v>
                </c:pt>
                <c:pt idx="26">
                  <c:v>1848000000</c:v>
                </c:pt>
                <c:pt idx="27">
                  <c:v>1645000000</c:v>
                </c:pt>
                <c:pt idx="28">
                  <c:v>1483000000</c:v>
                </c:pt>
                <c:pt idx="29">
                  <c:v>1651000000</c:v>
                </c:pt>
                <c:pt idx="30">
                  <c:v>1399000000</c:v>
                </c:pt>
                <c:pt idx="31">
                  <c:v>1394000000</c:v>
                </c:pt>
                <c:pt idx="32">
                  <c:v>999000000</c:v>
                </c:pt>
                <c:pt idx="33">
                  <c:v>2141000000</c:v>
                </c:pt>
                <c:pt idx="34">
                  <c:v>2260000000</c:v>
                </c:pt>
                <c:pt idx="35">
                  <c:v>1789000000</c:v>
                </c:pt>
                <c:pt idx="36">
                  <c:v>2131000000</c:v>
                </c:pt>
                <c:pt idx="37">
                  <c:v>2151000000</c:v>
                </c:pt>
              </c:numCache>
            </c:numRef>
          </c:val>
          <c:extLst>
            <c:ext xmlns:c16="http://schemas.microsoft.com/office/drawing/2014/chart" uri="{C3380CC4-5D6E-409C-BE32-E72D297353CC}">
              <c16:uniqueId val="{00000001-5E1C-964F-B4E4-40627AD859B8}"/>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1'!$B$107:$AM$107</c:f>
              <c:numCache>
                <c:formatCode>#,###,,;\(#,###,,\);\ \-\ \-</c:formatCode>
                <c:ptCount val="38"/>
                <c:pt idx="0">
                  <c:v>0</c:v>
                </c:pt>
                <c:pt idx="1">
                  <c:v>0</c:v>
                </c:pt>
                <c:pt idx="2">
                  <c:v>0</c:v>
                </c:pt>
                <c:pt idx="3">
                  <c:v>0</c:v>
                </c:pt>
                <c:pt idx="4">
                  <c:v>70900000</c:v>
                </c:pt>
                <c:pt idx="5">
                  <c:v>-114600000</c:v>
                </c:pt>
                <c:pt idx="6">
                  <c:v>-17200000</c:v>
                </c:pt>
                <c:pt idx="7">
                  <c:v>58400000</c:v>
                </c:pt>
                <c:pt idx="8">
                  <c:v>111400000</c:v>
                </c:pt>
                <c:pt idx="9">
                  <c:v>138000000</c:v>
                </c:pt>
                <c:pt idx="10">
                  <c:v>183000000</c:v>
                </c:pt>
                <c:pt idx="11">
                  <c:v>-111000000</c:v>
                </c:pt>
                <c:pt idx="12">
                  <c:v>-205000000</c:v>
                </c:pt>
                <c:pt idx="13">
                  <c:v>0</c:v>
                </c:pt>
                <c:pt idx="14">
                  <c:v>92000000</c:v>
                </c:pt>
                <c:pt idx="15">
                  <c:v>160000000</c:v>
                </c:pt>
                <c:pt idx="16">
                  <c:v>-62000000</c:v>
                </c:pt>
                <c:pt idx="17">
                  <c:v>103000000</c:v>
                </c:pt>
                <c:pt idx="18">
                  <c:v>18000000</c:v>
                </c:pt>
                <c:pt idx="19">
                  <c:v>463000000</c:v>
                </c:pt>
                <c:pt idx="20">
                  <c:v>574000000</c:v>
                </c:pt>
                <c:pt idx="21">
                  <c:v>539000000</c:v>
                </c:pt>
                <c:pt idx="22">
                  <c:v>390000000</c:v>
                </c:pt>
                <c:pt idx="23">
                  <c:v>362000000</c:v>
                </c:pt>
                <c:pt idx="24">
                  <c:v>792000000</c:v>
                </c:pt>
                <c:pt idx="25">
                  <c:v>599000000</c:v>
                </c:pt>
                <c:pt idx="26">
                  <c:v>1391000000</c:v>
                </c:pt>
                <c:pt idx="27">
                  <c:v>755000000</c:v>
                </c:pt>
                <c:pt idx="28">
                  <c:v>1349000000</c:v>
                </c:pt>
                <c:pt idx="29">
                  <c:v>1468000000</c:v>
                </c:pt>
                <c:pt idx="30">
                  <c:v>1260000000</c:v>
                </c:pt>
                <c:pt idx="31">
                  <c:v>1341000000</c:v>
                </c:pt>
                <c:pt idx="32">
                  <c:v>1690000000</c:v>
                </c:pt>
                <c:pt idx="33">
                  <c:v>1594000000</c:v>
                </c:pt>
                <c:pt idx="34">
                  <c:v>2406000000</c:v>
                </c:pt>
                <c:pt idx="35">
                  <c:v>2147000000</c:v>
                </c:pt>
                <c:pt idx="36">
                  <c:v>1470000000</c:v>
                </c:pt>
                <c:pt idx="37">
                  <c:v>1046000000</c:v>
                </c:pt>
              </c:numCache>
            </c:numRef>
          </c:val>
          <c:extLst>
            <c:ext xmlns:c16="http://schemas.microsoft.com/office/drawing/2014/chart" uri="{C3380CC4-5D6E-409C-BE32-E72D297353CC}">
              <c16:uniqueId val="{00000002-5E1C-964F-B4E4-40627AD859B8}"/>
            </c:ext>
          </c:extLst>
        </c:ser>
        <c:dLbls>
          <c:showLegendKey val="0"/>
          <c:showVal val="0"/>
          <c:showCatName val="0"/>
          <c:showSerName val="0"/>
          <c:showPercent val="0"/>
          <c:showBubbleSize val="0"/>
        </c:dLbls>
        <c:gapWidth val="100"/>
        <c:overlap val="-24"/>
        <c:axId val="1106971728"/>
        <c:axId val="1106310512"/>
      </c:barChart>
      <c:catAx>
        <c:axId val="110697172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106310512"/>
        <c:crosses val="autoZero"/>
        <c:auto val="1"/>
        <c:lblAlgn val="ctr"/>
        <c:lblOffset val="100"/>
        <c:noMultiLvlLbl val="0"/>
      </c:catAx>
      <c:valAx>
        <c:axId val="1106310512"/>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106971728"/>
        <c:crosses val="autoZero"/>
        <c:crossBetween val="between"/>
      </c:valAx>
      <c:spPr>
        <a:noFill/>
        <a:ln>
          <a:noFill/>
        </a:ln>
        <a:effectLst/>
      </c:spPr>
    </c:plotArea>
    <c:legend>
      <c:legendPos val="b"/>
      <c:layout>
        <c:manualLayout>
          <c:xMode val="edge"/>
          <c:yMode val="edge"/>
          <c:x val="0.34178746664931353"/>
          <c:y val="0.90888476058310463"/>
          <c:w val="0.31378033448298304"/>
          <c:h val="5.413933593523352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31749</xdr:colOff>
      <xdr:row>108</xdr:row>
      <xdr:rowOff>17462</xdr:rowOff>
    </xdr:from>
    <xdr:to>
      <xdr:col>47</xdr:col>
      <xdr:colOff>15874</xdr:colOff>
      <xdr:row>129</xdr:row>
      <xdr:rowOff>31749</xdr:rowOff>
    </xdr:to>
    <xdr:graphicFrame macro="">
      <xdr:nvGraphicFramePr>
        <xdr:cNvPr id="2" name="Chart 1">
          <a:extLst>
            <a:ext uri="{FF2B5EF4-FFF2-40B4-BE49-F238E27FC236}">
              <a16:creationId xmlns:a16="http://schemas.microsoft.com/office/drawing/2014/main" id="{D679B59A-018A-2287-F47E-4B428FB082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My Holdings"/>
      <sheetName val="Treasuries"/>
      <sheetName val="All Stars"/>
      <sheetName val="ROIC Port"/>
      <sheetName val="To Be Modeled"/>
      <sheetName val="7 Powers"/>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8">
          <cell r="C8">
            <v>3.7280000000000001E-2</v>
          </cell>
        </row>
      </sheetData>
      <sheetData sheetId="13"/>
      <sheetData sheetId="14"/>
      <sheetData sheetId="15"/>
      <sheetData sheetId="16"/>
      <sheetData sheetId="17"/>
      <sheetData sheetId="18"/>
      <sheetData sheetId="19"/>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https://www.bing.com/financeapi/forcetrigger?t=a1pxec&amp;q=XNYS%3aCMI&amp;form=skydnc</v>
    <v>Learn more on Bing</v>
  </rv>
  <rv s="1">
    <v>0</v>
    <v>CUMMINS INC. (XNYS:CMI)</v>
    <v>2</v>
    <v>3</v>
    <v>Finance</v>
    <v>4</v>
    <v>en-US</v>
    <v>a1pxec</v>
    <v>268435456</v>
    <v>1</v>
    <v>Powered by Refinitiv</v>
    <v>261.91000000000003</v>
    <v>184.27500000000001</v>
    <v>1.0318000000000001</v>
    <v>-2.31</v>
    <v>-9.9039999999999996E-3</v>
    <v>USD</v>
    <v>Cummins Inc. offers complementary business segments that design, manufacture, distribute and service a portfolio of power solutions. The Company's segments include Components, Engine, Distribution, Power Systems, and Accelera. The Components segment sells filtration products, aftertreatment systems, turbochargers, electronics, fuel systems, automated transmissions, axles, and suspension systems. The Engine segment produces engines and associated parts for sale to customers in on-highway and various off-highway markets. The Distribution segment includes distributorships engaged in wholesaling engines, generator sets and service parts. The Power Systems segment is an integrated power provider, which designs, manufactures, and sells engines for industrial applications, standby and prime power generator sets, alternators, and other power components. The Accelera segment designs, manufactures, sells and supports hydrogen production solutions as well as electrified power systems.</v>
    <v>73600</v>
    <v>New York Stock Exchange</v>
    <v>XNYS</v>
    <v>XNYS</v>
    <v>BOX 3005 MAIL CODE 60207, 500 JACKSON ST, COLUMBUS, IN, 47202-3005 US</v>
    <v>232.37</v>
    <v>Automobiles &amp; Auto Parts</v>
    <v>Stock</v>
    <v>45099.991591006248</v>
    <v>0</v>
    <v>228.79130000000001</v>
    <v>32692282092</v>
    <v>CUMMINS INC.</v>
    <v>CUMMINS INC.</v>
    <v>232.37</v>
    <v>17.213999999999999</v>
    <v>233.25</v>
    <v>230.94</v>
    <v>141561800</v>
    <v>CMI</v>
    <v>CUMMINS INC. (XNYS:CMI)</v>
    <v>559158</v>
    <v>1089128</v>
    <v>1919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sec.gov/Archives/edgar/data/26172/000002617298000004/0000026172-98-000004-index.html" TargetMode="External"/><Relationship Id="rId21" Type="http://schemas.openxmlformats.org/officeDocument/2006/relationships/hyperlink" Target="https://www.sec.gov/Archives/edgar/data/26172/000002617295000002/0000026172-95-000002-index.html" TargetMode="External"/><Relationship Id="rId42" Type="http://schemas.openxmlformats.org/officeDocument/2006/relationships/hyperlink" Target="https://www.sec.gov/Archives/edgar/data/26172/000110465906012743/0001104659-06-012743-index.htm" TargetMode="External"/><Relationship Id="rId47" Type="http://schemas.openxmlformats.org/officeDocument/2006/relationships/hyperlink" Target="https://sec.gov/" TargetMode="External"/><Relationship Id="rId63" Type="http://schemas.openxmlformats.org/officeDocument/2006/relationships/hyperlink" Target="https://www.sec.gov/Archives/edgar/data/26172/000002617216000033/0000026172-16-000033-index.htm" TargetMode="External"/><Relationship Id="rId68" Type="http://schemas.openxmlformats.org/officeDocument/2006/relationships/hyperlink" Target="https://www.sec.gov/Archives/edgar/data/26172/000002617219000009/0000026172-19-000009-index.htm"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26172/000002617297000003/0000026172-97-000003-index.html" TargetMode="External"/><Relationship Id="rId32" Type="http://schemas.openxmlformats.org/officeDocument/2006/relationships/hyperlink" Target="https://www.sec.gov/Archives/edgar/data/26172/000002617201000002/0000026172-01-000002-index.html" TargetMode="External"/><Relationship Id="rId37" Type="http://schemas.openxmlformats.org/officeDocument/2006/relationships/hyperlink" Target="https://www.sec.gov/Archives/edgar/data/26172/000104746903026015/0001047469-03-026015-index.htm" TargetMode="External"/><Relationship Id="rId40" Type="http://schemas.openxmlformats.org/officeDocument/2006/relationships/hyperlink" Target="https://sec.gov/" TargetMode="External"/><Relationship Id="rId45" Type="http://schemas.openxmlformats.org/officeDocument/2006/relationships/hyperlink" Target="https://sec.gov/" TargetMode="External"/><Relationship Id="rId53" Type="http://schemas.openxmlformats.org/officeDocument/2006/relationships/hyperlink" Target="https://www.sec.gov/Archives/edgar/data/26172/000104746911001252/0001047469-11-001252-index.htm" TargetMode="External"/><Relationship Id="rId58" Type="http://schemas.openxmlformats.org/officeDocument/2006/relationships/hyperlink" Target="https://www.sec.gov/Archives/edgar/data/26172/000002617214000008/0000026172-14-000008-index.htm" TargetMode="External"/><Relationship Id="rId66" Type="http://schemas.openxmlformats.org/officeDocument/2006/relationships/hyperlink" Target="https://www.sec.gov/Archives/edgar/data/26172/000002617218000011/0000026172-18-000011-index.htm" TargetMode="External"/><Relationship Id="rId74" Type="http://schemas.openxmlformats.org/officeDocument/2006/relationships/hyperlink" Target="https://www.sec.gov/Archives/edgar/data/26172/000002617222000008/0000026172-22-000008-index.htm" TargetMode="External"/><Relationship Id="rId79" Type="http://schemas.openxmlformats.org/officeDocument/2006/relationships/hyperlink" Target="https://finbox.com/NYSE:CMI/explorer/fcf_unlev_proj" TargetMode="External"/><Relationship Id="rId5" Type="http://schemas.openxmlformats.org/officeDocument/2006/relationships/hyperlink" Target="https://sec.gov/" TargetMode="External"/><Relationship Id="rId61" Type="http://schemas.openxmlformats.org/officeDocument/2006/relationships/hyperlink" Target="https://www.sec.gov/Archives/edgar/data/26172/000002617215000007/0000026172-15-000007-index.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26172/000002617296000002/0000026172-96-000002-index.html" TargetMode="External"/><Relationship Id="rId27" Type="http://schemas.openxmlformats.org/officeDocument/2006/relationships/hyperlink" Target="https://www.sec.gov/Archives/edgar/data/26172/000002617298000004/0000026172-98-000004-index.html"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26172/000002617202000002/0000026172-02-000002-index.htm" TargetMode="External"/><Relationship Id="rId43" Type="http://schemas.openxmlformats.org/officeDocument/2006/relationships/hyperlink" Target="https://www.sec.gov/Archives/edgar/data/26172/000110465906012743/0001104659-06-012743-index.htm" TargetMode="External"/><Relationship Id="rId48" Type="http://schemas.openxmlformats.org/officeDocument/2006/relationships/hyperlink" Target="https://www.sec.gov/Archives/edgar/data/26172/000104746909001963/0001047469-09-001963-index.htm" TargetMode="External"/><Relationship Id="rId56" Type="http://schemas.openxmlformats.org/officeDocument/2006/relationships/hyperlink" Target="https://www.sec.gov/Archives/edgar/data/26172/000104746913001297/0001047469-13-001297-index.htm" TargetMode="External"/><Relationship Id="rId64" Type="http://schemas.openxmlformats.org/officeDocument/2006/relationships/hyperlink" Target="https://www.sec.gov/Archives/edgar/data/26172/000002617217000007/0000026172-17-000007-index.htm" TargetMode="External"/><Relationship Id="rId69" Type="http://schemas.openxmlformats.org/officeDocument/2006/relationships/hyperlink" Target="https://www.sec.gov/Archives/edgar/data/26172/000002617219000009/0000026172-19-000009-index.htm" TargetMode="External"/><Relationship Id="rId77" Type="http://schemas.openxmlformats.org/officeDocument/2006/relationships/hyperlink" Target="https://www.sec.gov/Archives/edgar/data/26172/000002617223000005/0000026172-23-000005-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26172/000104746910001435/0001047469-10-001435-index.htm" TargetMode="External"/><Relationship Id="rId72" Type="http://schemas.openxmlformats.org/officeDocument/2006/relationships/hyperlink" Target="https://www.sec.gov/Archives/edgar/data/26172/000002617221000012/0000026172-21-000012-index.htm" TargetMode="External"/><Relationship Id="rId80" Type="http://schemas.openxmlformats.org/officeDocument/2006/relationships/drawing" Target="../drawings/drawing1.xm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26172/000002617297000003/0000026172-97-000003-index.html" TargetMode="External"/><Relationship Id="rId33" Type="http://schemas.openxmlformats.org/officeDocument/2006/relationships/hyperlink" Target="https://www.sec.gov/Archives/edgar/data/26172/000002617201000002/0000026172-01-000002-index.html" TargetMode="External"/><Relationship Id="rId38" Type="http://schemas.openxmlformats.org/officeDocument/2006/relationships/hyperlink" Target="https://www.sec.gov/Archives/edgar/data/26172/000104746904005705/0001047469-04-005705-index.htm" TargetMode="External"/><Relationship Id="rId46" Type="http://schemas.openxmlformats.org/officeDocument/2006/relationships/hyperlink" Target="https://sec.gov/" TargetMode="External"/><Relationship Id="rId59" Type="http://schemas.openxmlformats.org/officeDocument/2006/relationships/hyperlink" Target="https://www.sec.gov/Archives/edgar/data/26172/000002617214000008/0000026172-14-000008-index.htm" TargetMode="External"/><Relationship Id="rId67" Type="http://schemas.openxmlformats.org/officeDocument/2006/relationships/hyperlink" Target="https://www.sec.gov/Archives/edgar/data/26172/000002617218000011/0000026172-18-000011-index.htm" TargetMode="External"/><Relationship Id="rId20" Type="http://schemas.openxmlformats.org/officeDocument/2006/relationships/hyperlink" Target="https://www.sec.gov/Archives/edgar/data/26172/000002617295000002/0000026172-95-000002-index.html" TargetMode="External"/><Relationship Id="rId41" Type="http://schemas.openxmlformats.org/officeDocument/2006/relationships/hyperlink" Target="https://sec.gov/" TargetMode="External"/><Relationship Id="rId54" Type="http://schemas.openxmlformats.org/officeDocument/2006/relationships/hyperlink" Target="https://www.sec.gov/Archives/edgar/data/26172/000104746912001182/0001047469-12-001182-index.htm" TargetMode="External"/><Relationship Id="rId62" Type="http://schemas.openxmlformats.org/officeDocument/2006/relationships/hyperlink" Target="https://www.sec.gov/Archives/edgar/data/26172/000002617216000033/0000026172-16-000033-index.htm" TargetMode="External"/><Relationship Id="rId70" Type="http://schemas.openxmlformats.org/officeDocument/2006/relationships/hyperlink" Target="https://www.sec.gov/Archives/edgar/data/26172/000002617220000009/0000026172-20-000009-index.htm" TargetMode="External"/><Relationship Id="rId75" Type="http://schemas.openxmlformats.org/officeDocument/2006/relationships/hyperlink" Target="https://www.sec.gov/Archives/edgar/data/26172/000002617222000008/0000026172-22-000008-index.htm" TargetMode="External"/><Relationship Id="rId1" Type="http://schemas.openxmlformats.org/officeDocument/2006/relationships/hyperlink" Target="https://roic.ai/company/CMI"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26172/000002617296000002/0000026172-96-000002-index.html" TargetMode="External"/><Relationship Id="rId28" Type="http://schemas.openxmlformats.org/officeDocument/2006/relationships/hyperlink" Target="https://www.sec.gov/Archives/edgar/data/26172/000002617299000002/0000026172-99-000002-index.html" TargetMode="External"/><Relationship Id="rId36" Type="http://schemas.openxmlformats.org/officeDocument/2006/relationships/hyperlink" Target="https://www.sec.gov/Archives/edgar/data/26172/000104746903026015/0001047469-03-026015-index.htm" TargetMode="External"/><Relationship Id="rId49" Type="http://schemas.openxmlformats.org/officeDocument/2006/relationships/hyperlink" Target="https://www.sec.gov/Archives/edgar/data/26172/000104746909001963/0001047469-09-001963-index.htm" TargetMode="External"/><Relationship Id="rId57" Type="http://schemas.openxmlformats.org/officeDocument/2006/relationships/hyperlink" Target="https://www.sec.gov/Archives/edgar/data/26172/000104746913001297/0001047469-13-001297-index.htm"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sec.gov/" TargetMode="External"/><Relationship Id="rId52" Type="http://schemas.openxmlformats.org/officeDocument/2006/relationships/hyperlink" Target="https://www.sec.gov/Archives/edgar/data/26172/000104746911001252/0001047469-11-001252-index.htm" TargetMode="External"/><Relationship Id="rId60" Type="http://schemas.openxmlformats.org/officeDocument/2006/relationships/hyperlink" Target="https://www.sec.gov/Archives/edgar/data/26172/000002617215000007/0000026172-15-000007-index.htm" TargetMode="External"/><Relationship Id="rId65" Type="http://schemas.openxmlformats.org/officeDocument/2006/relationships/hyperlink" Target="https://www.sec.gov/Archives/edgar/data/26172/000002617217000007/0000026172-17-000007-index.htm" TargetMode="External"/><Relationship Id="rId73" Type="http://schemas.openxmlformats.org/officeDocument/2006/relationships/hyperlink" Target="https://www.sec.gov/Archives/edgar/data/26172/000002617221000012/0000026172-21-000012-index.htm" TargetMode="External"/><Relationship Id="rId78" Type="http://schemas.openxmlformats.org/officeDocument/2006/relationships/hyperlink" Target="https://finbox.com/NYSE:CMI/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26172/000104746904005705/0001047469-04-005705-index.htm" TargetMode="External"/><Relationship Id="rId34" Type="http://schemas.openxmlformats.org/officeDocument/2006/relationships/hyperlink" Target="https://www.sec.gov/Archives/edgar/data/26172/000002617202000002/0000026172-02-000002-index.htm" TargetMode="External"/><Relationship Id="rId50" Type="http://schemas.openxmlformats.org/officeDocument/2006/relationships/hyperlink" Target="https://www.sec.gov/Archives/edgar/data/26172/000104746910001435/0001047469-10-001435-index.htm" TargetMode="External"/><Relationship Id="rId55" Type="http://schemas.openxmlformats.org/officeDocument/2006/relationships/hyperlink" Target="https://www.sec.gov/Archives/edgar/data/26172/000104746912001182/0001047469-12-001182-index.htm" TargetMode="External"/><Relationship Id="rId76" Type="http://schemas.openxmlformats.org/officeDocument/2006/relationships/hyperlink" Target="https://www.sec.gov/Archives/edgar/data/26172/000002617223000005/0000026172-23-000005-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26172/000002617220000009/0000026172-20-000009-index.htm" TargetMode="External"/><Relationship Id="rId2" Type="http://schemas.openxmlformats.org/officeDocument/2006/relationships/hyperlink" Target="https://sec.gov/" TargetMode="External"/><Relationship Id="rId29" Type="http://schemas.openxmlformats.org/officeDocument/2006/relationships/hyperlink" Target="https://www.sec.gov/Archives/edgar/data/26172/000002617299000002/0000026172-99-000002-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80" zoomScaleNormal="80" workbookViewId="0">
      <pane xSplit="1" ySplit="1" topLeftCell="AF68" activePane="bottomRight" state="frozen"/>
      <selection pane="topRight"/>
      <selection pane="bottomLeft"/>
      <selection pane="bottomRight" activeCell="AO82" sqref="AO82"/>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33">
        <v>2023</v>
      </c>
      <c r="AO1" s="33">
        <v>2024</v>
      </c>
      <c r="AP1" s="33">
        <v>2025</v>
      </c>
      <c r="AQ1" s="33">
        <v>2026</v>
      </c>
      <c r="AR1" s="33">
        <v>2027</v>
      </c>
    </row>
    <row r="2" spans="1:4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t="s">
        <v>90</v>
      </c>
      <c r="AN2" s="9" t="s">
        <v>90</v>
      </c>
      <c r="AO2" s="9" t="s">
        <v>90</v>
      </c>
      <c r="AP2" s="9" t="s">
        <v>90</v>
      </c>
      <c r="AQ2" s="9"/>
      <c r="AR2" s="9"/>
      <c r="AS2" s="9"/>
      <c r="AT2" s="9"/>
      <c r="AU2" s="9"/>
      <c r="AV2" s="9"/>
    </row>
    <row r="3" spans="1:48" ht="40" x14ac:dyDescent="0.25">
      <c r="A3" s="5" t="s">
        <v>1</v>
      </c>
      <c r="B3" s="1">
        <v>2146300000</v>
      </c>
      <c r="C3" s="1">
        <v>2303700000</v>
      </c>
      <c r="D3" s="1">
        <v>2767400000</v>
      </c>
      <c r="E3" s="1">
        <v>3310100000</v>
      </c>
      <c r="F3" s="1">
        <v>3510800000</v>
      </c>
      <c r="G3" s="1">
        <v>3461800000</v>
      </c>
      <c r="H3" s="1">
        <v>3405500000</v>
      </c>
      <c r="I3" s="1">
        <v>3749200000</v>
      </c>
      <c r="J3" s="1">
        <v>4247900000</v>
      </c>
      <c r="K3" s="1">
        <v>4737200000</v>
      </c>
      <c r="L3" s="1">
        <v>5245000000</v>
      </c>
      <c r="M3" s="1">
        <v>5257000000</v>
      </c>
      <c r="N3" s="1">
        <v>5625000000</v>
      </c>
      <c r="O3" s="1">
        <v>6266000000</v>
      </c>
      <c r="P3" s="1">
        <v>6639000000</v>
      </c>
      <c r="Q3" s="1">
        <v>6597000000</v>
      </c>
      <c r="R3" s="1">
        <v>5681000000</v>
      </c>
      <c r="S3" s="1">
        <v>5853000000</v>
      </c>
      <c r="T3" s="1">
        <v>6296000000</v>
      </c>
      <c r="U3" s="1">
        <v>8438000000</v>
      </c>
      <c r="V3" s="1">
        <v>9918000000</v>
      </c>
      <c r="W3" s="1">
        <v>11362000000</v>
      </c>
      <c r="X3" s="1">
        <v>13048000000</v>
      </c>
      <c r="Y3" s="1">
        <v>14342000000</v>
      </c>
      <c r="Z3" s="1">
        <v>10800000000</v>
      </c>
      <c r="AA3" s="1">
        <v>13226000000</v>
      </c>
      <c r="AB3" s="1">
        <v>18048000000</v>
      </c>
      <c r="AC3" s="1">
        <v>17334000000</v>
      </c>
      <c r="AD3" s="1">
        <v>17301000000</v>
      </c>
      <c r="AE3" s="1">
        <v>19221000000</v>
      </c>
      <c r="AF3" s="1">
        <v>19110000000</v>
      </c>
      <c r="AG3" s="1">
        <v>17509000000</v>
      </c>
      <c r="AH3" s="1">
        <v>20428000000</v>
      </c>
      <c r="AI3" s="1">
        <v>23771000000</v>
      </c>
      <c r="AJ3" s="1">
        <v>23571000000</v>
      </c>
      <c r="AK3" s="1">
        <v>19811000000</v>
      </c>
      <c r="AL3" s="1">
        <v>24021000000</v>
      </c>
      <c r="AM3" s="1">
        <v>28074000000</v>
      </c>
      <c r="AN3" s="34">
        <v>32700000000</v>
      </c>
      <c r="AO3" s="34">
        <v>32388000000</v>
      </c>
      <c r="AP3" s="34">
        <v>33270000000</v>
      </c>
      <c r="AQ3" s="34">
        <v>33892000000</v>
      </c>
      <c r="AR3" s="34">
        <v>34908000000</v>
      </c>
      <c r="AS3" s="19" t="s">
        <v>113</v>
      </c>
      <c r="AT3" s="20" t="s">
        <v>114</v>
      </c>
      <c r="AU3" s="20" t="s">
        <v>115</v>
      </c>
      <c r="AV3" s="20" t="s">
        <v>116</v>
      </c>
    </row>
    <row r="4" spans="1:48" ht="19" x14ac:dyDescent="0.25">
      <c r="A4" s="15" t="s">
        <v>94</v>
      </c>
      <c r="B4" s="1"/>
      <c r="C4" s="16">
        <f>(C3/B3)-1</f>
        <v>7.3335507617760864E-2</v>
      </c>
      <c r="D4" s="16">
        <f>(D3/C3)-1</f>
        <v>0.20128488952554591</v>
      </c>
      <c r="E4" s="16">
        <f>(E3/D3)-1</f>
        <v>0.19610464696104657</v>
      </c>
      <c r="F4" s="16">
        <f t="shared" ref="F4:U4" si="0">(F3/E3)-1</f>
        <v>6.0632609286728423E-2</v>
      </c>
      <c r="G4" s="16">
        <f t="shared" si="0"/>
        <v>-1.3956932892787988E-2</v>
      </c>
      <c r="H4" s="17">
        <f t="shared" si="0"/>
        <v>-1.6263215668149478E-2</v>
      </c>
      <c r="I4" s="17">
        <f t="shared" si="0"/>
        <v>0.10092497430626923</v>
      </c>
      <c r="J4" s="17">
        <f t="shared" si="0"/>
        <v>0.13301504320921786</v>
      </c>
      <c r="K4" s="17">
        <f t="shared" si="0"/>
        <v>0.11518632736175527</v>
      </c>
      <c r="L4" s="17">
        <f t="shared" si="0"/>
        <v>0.10719412311069831</v>
      </c>
      <c r="M4" s="17">
        <f t="shared" si="0"/>
        <v>2.2878932316492406E-3</v>
      </c>
      <c r="N4" s="17">
        <f t="shared" si="0"/>
        <v>7.0001902225603985E-2</v>
      </c>
      <c r="O4" s="17">
        <f t="shared" si="0"/>
        <v>0.11395555555555559</v>
      </c>
      <c r="P4" s="17">
        <f t="shared" si="0"/>
        <v>5.9527609320140451E-2</v>
      </c>
      <c r="Q4" s="17">
        <f t="shared" si="0"/>
        <v>-6.3262539539087337E-3</v>
      </c>
      <c r="R4" s="17">
        <f t="shared" si="0"/>
        <v>-0.13885099287554947</v>
      </c>
      <c r="S4" s="17">
        <f t="shared" si="0"/>
        <v>3.027635979581067E-2</v>
      </c>
      <c r="T4" s="17">
        <f t="shared" si="0"/>
        <v>7.5687681530838935E-2</v>
      </c>
      <c r="U4" s="17">
        <f t="shared" si="0"/>
        <v>0.34021601016518432</v>
      </c>
      <c r="V4" s="17">
        <f>(V3/U3)-1</f>
        <v>0.17539701351031045</v>
      </c>
      <c r="W4" s="17">
        <f t="shared" ref="W4:AM4" si="1">(W3/V3)-1</f>
        <v>0.14559386973180066</v>
      </c>
      <c r="X4" s="17">
        <f t="shared" si="1"/>
        <v>0.14838936806900183</v>
      </c>
      <c r="Y4" s="17">
        <f t="shared" si="1"/>
        <v>9.9172286940527377E-2</v>
      </c>
      <c r="Z4" s="17">
        <f t="shared" si="1"/>
        <v>-0.24696695021614834</v>
      </c>
      <c r="AA4" s="17">
        <f t="shared" si="1"/>
        <v>0.22462962962962973</v>
      </c>
      <c r="AB4" s="17">
        <f t="shared" si="1"/>
        <v>0.36458490851353398</v>
      </c>
      <c r="AC4" s="17">
        <f t="shared" si="1"/>
        <v>-3.956117021276595E-2</v>
      </c>
      <c r="AD4" s="17">
        <f t="shared" si="1"/>
        <v>-1.9037729318103214E-3</v>
      </c>
      <c r="AE4" s="17">
        <f t="shared" si="1"/>
        <v>0.1109762441477371</v>
      </c>
      <c r="AF4" s="17">
        <f t="shared" si="1"/>
        <v>-5.7749336663024398E-3</v>
      </c>
      <c r="AG4" s="17">
        <f t="shared" si="1"/>
        <v>-8.3778126635269512E-2</v>
      </c>
      <c r="AH4" s="17">
        <f t="shared" si="1"/>
        <v>0.166714261237078</v>
      </c>
      <c r="AI4" s="17">
        <f t="shared" si="1"/>
        <v>0.16364793420794976</v>
      </c>
      <c r="AJ4" s="17">
        <f t="shared" si="1"/>
        <v>-8.4136132262000451E-3</v>
      </c>
      <c r="AK4" s="17">
        <f t="shared" si="1"/>
        <v>-0.15951805184336687</v>
      </c>
      <c r="AL4" s="17">
        <f t="shared" si="1"/>
        <v>0.21250820251375502</v>
      </c>
      <c r="AM4" s="17">
        <f t="shared" si="1"/>
        <v>0.16872736355688778</v>
      </c>
      <c r="AN4" s="17">
        <f>(AN3/AM3)-1</f>
        <v>0.16477879888865132</v>
      </c>
      <c r="AO4" s="17">
        <f t="shared" ref="AO4:AR4" si="2">(AO3/AN3)-1</f>
        <v>-9.5412844036697475E-3</v>
      </c>
      <c r="AP4" s="17">
        <f t="shared" si="2"/>
        <v>2.7232308262319371E-2</v>
      </c>
      <c r="AQ4" s="17">
        <f t="shared" si="2"/>
        <v>1.8695521490832645E-2</v>
      </c>
      <c r="AR4" s="17">
        <f t="shared" si="2"/>
        <v>2.9977575829104319E-2</v>
      </c>
      <c r="AS4" s="18">
        <f>(AL4+AK4+AM4)/3</f>
        <v>7.3905838075758637E-2</v>
      </c>
      <c r="AT4" s="18">
        <f>(AL20+AK20+AM20)/3</f>
        <v>-3.3135235461209445E-2</v>
      </c>
      <c r="AU4" s="18">
        <f>(AL29+AK29+AM29)/3</f>
        <v>-2.6178546976829789E-3</v>
      </c>
      <c r="AV4" s="18">
        <f>(AL106+AK106+AM106)/3</f>
        <v>-0.23713554314855642</v>
      </c>
    </row>
    <row r="5" spans="1:48" ht="19" x14ac:dyDescent="0.25">
      <c r="A5" s="5" t="s">
        <v>2</v>
      </c>
      <c r="B5" s="1">
        <v>1458500000</v>
      </c>
      <c r="C5" s="1">
        <v>1607100000</v>
      </c>
      <c r="D5" s="1">
        <v>1952000000</v>
      </c>
      <c r="E5" s="1">
        <v>2422000000</v>
      </c>
      <c r="F5" s="1">
        <v>2586900000</v>
      </c>
      <c r="G5" s="1">
        <v>2713700000</v>
      </c>
      <c r="H5" s="1">
        <v>2649500000</v>
      </c>
      <c r="I5" s="1">
        <v>2784200000</v>
      </c>
      <c r="J5" s="1">
        <v>3085900000</v>
      </c>
      <c r="K5" s="1">
        <v>3550700000</v>
      </c>
      <c r="L5" s="1">
        <v>3974000000</v>
      </c>
      <c r="M5" s="1">
        <v>4072000000</v>
      </c>
      <c r="N5" s="1">
        <v>4345000000</v>
      </c>
      <c r="O5" s="1">
        <v>4925000000</v>
      </c>
      <c r="P5" s="1">
        <v>5221000000</v>
      </c>
      <c r="Q5" s="1">
        <v>5338000000</v>
      </c>
      <c r="R5" s="1">
        <v>4660000000</v>
      </c>
      <c r="S5" s="1">
        <v>4808000000</v>
      </c>
      <c r="T5" s="1">
        <v>5173000000</v>
      </c>
      <c r="U5" s="1">
        <v>6758000000</v>
      </c>
      <c r="V5" s="1">
        <v>7732000000</v>
      </c>
      <c r="W5" s="1">
        <v>8767000000</v>
      </c>
      <c r="X5" s="1">
        <v>10492000000</v>
      </c>
      <c r="Y5" s="1">
        <v>11402000000</v>
      </c>
      <c r="Z5" s="1">
        <v>8631000000</v>
      </c>
      <c r="AA5" s="1">
        <v>10058000000</v>
      </c>
      <c r="AB5" s="1">
        <v>13459000000</v>
      </c>
      <c r="AC5" s="1">
        <v>12826000000</v>
      </c>
      <c r="AD5" s="1">
        <v>12918000000</v>
      </c>
      <c r="AE5" s="1">
        <v>14360000000</v>
      </c>
      <c r="AF5" s="1">
        <v>14163000000</v>
      </c>
      <c r="AG5" s="1">
        <v>13057000000</v>
      </c>
      <c r="AH5" s="1">
        <v>15338000000</v>
      </c>
      <c r="AI5" s="1">
        <v>18034000000</v>
      </c>
      <c r="AJ5" s="1">
        <v>17591000000</v>
      </c>
      <c r="AK5" s="1">
        <v>14917000000</v>
      </c>
      <c r="AL5" s="1">
        <v>18326000000</v>
      </c>
      <c r="AM5" s="1">
        <v>21355000000</v>
      </c>
    </row>
    <row r="6" spans="1:48" ht="20" x14ac:dyDescent="0.25">
      <c r="A6" s="6" t="s">
        <v>3</v>
      </c>
      <c r="B6" s="10">
        <v>687800000</v>
      </c>
      <c r="C6" s="10">
        <v>696600000</v>
      </c>
      <c r="D6" s="10">
        <v>815400000</v>
      </c>
      <c r="E6" s="10">
        <v>888100000</v>
      </c>
      <c r="F6" s="10">
        <v>923900000</v>
      </c>
      <c r="G6" s="10">
        <v>748100000</v>
      </c>
      <c r="H6" s="10">
        <v>756000000</v>
      </c>
      <c r="I6" s="10">
        <v>965000000</v>
      </c>
      <c r="J6" s="10">
        <v>1162000000</v>
      </c>
      <c r="K6" s="10">
        <v>1186500000</v>
      </c>
      <c r="L6" s="10">
        <v>1271000000</v>
      </c>
      <c r="M6" s="10">
        <v>1185000000</v>
      </c>
      <c r="N6" s="10">
        <v>1280000000</v>
      </c>
      <c r="O6" s="10">
        <v>1341000000</v>
      </c>
      <c r="P6" s="10">
        <v>1418000000</v>
      </c>
      <c r="Q6" s="10">
        <v>1259000000</v>
      </c>
      <c r="R6" s="10">
        <v>1021000000</v>
      </c>
      <c r="S6" s="10">
        <v>1045000000</v>
      </c>
      <c r="T6" s="10">
        <v>1123000000</v>
      </c>
      <c r="U6" s="10">
        <v>1680000000</v>
      </c>
      <c r="V6" s="10">
        <v>2186000000</v>
      </c>
      <c r="W6" s="10">
        <v>2595000000</v>
      </c>
      <c r="X6" s="10">
        <v>2556000000</v>
      </c>
      <c r="Y6" s="10">
        <v>2940000000</v>
      </c>
      <c r="Z6" s="10">
        <v>2169000000</v>
      </c>
      <c r="AA6" s="10">
        <v>3168000000</v>
      </c>
      <c r="AB6" s="10">
        <v>4589000000</v>
      </c>
      <c r="AC6" s="10">
        <v>4508000000</v>
      </c>
      <c r="AD6" s="10">
        <v>4383000000</v>
      </c>
      <c r="AE6" s="10">
        <v>4861000000</v>
      </c>
      <c r="AF6" s="10">
        <v>4947000000</v>
      </c>
      <c r="AG6" s="10">
        <v>4452000000</v>
      </c>
      <c r="AH6" s="10">
        <v>5090000000</v>
      </c>
      <c r="AI6" s="10">
        <v>5737000000</v>
      </c>
      <c r="AJ6" s="10">
        <v>5980000000</v>
      </c>
      <c r="AK6" s="10">
        <v>4894000000</v>
      </c>
      <c r="AL6" s="10">
        <v>5695000000</v>
      </c>
      <c r="AM6" s="10">
        <v>6719000000</v>
      </c>
      <c r="AS6" s="19" t="s">
        <v>117</v>
      </c>
      <c r="AT6" s="20" t="s">
        <v>118</v>
      </c>
      <c r="AU6" s="20" t="s">
        <v>119</v>
      </c>
      <c r="AV6" s="20" t="s">
        <v>120</v>
      </c>
    </row>
    <row r="7" spans="1:48" ht="19" x14ac:dyDescent="0.25">
      <c r="A7" s="5" t="s">
        <v>4</v>
      </c>
      <c r="B7" s="2">
        <v>0.32050000000000001</v>
      </c>
      <c r="C7" s="2">
        <v>0.3024</v>
      </c>
      <c r="D7" s="2">
        <v>0.29459999999999997</v>
      </c>
      <c r="E7" s="2">
        <v>0.26829999999999998</v>
      </c>
      <c r="F7" s="2">
        <v>0.26319999999999999</v>
      </c>
      <c r="G7" s="2">
        <v>0.21609999999999999</v>
      </c>
      <c r="H7" s="2">
        <v>0.222</v>
      </c>
      <c r="I7" s="2">
        <v>0.25740000000000002</v>
      </c>
      <c r="J7" s="2">
        <v>0.27350000000000002</v>
      </c>
      <c r="K7" s="2">
        <v>0.2505</v>
      </c>
      <c r="L7" s="2">
        <v>0.24229999999999999</v>
      </c>
      <c r="M7" s="2">
        <v>0.22539999999999999</v>
      </c>
      <c r="N7" s="2">
        <v>0.2276</v>
      </c>
      <c r="O7" s="2">
        <v>0.214</v>
      </c>
      <c r="P7" s="2">
        <v>0.21360000000000001</v>
      </c>
      <c r="Q7" s="2">
        <v>0.1908</v>
      </c>
      <c r="R7" s="2">
        <v>0.1797</v>
      </c>
      <c r="S7" s="2">
        <v>0.17849999999999999</v>
      </c>
      <c r="T7" s="2">
        <v>0.1784</v>
      </c>
      <c r="U7" s="2">
        <v>0.1991</v>
      </c>
      <c r="V7" s="2">
        <v>0.22040000000000001</v>
      </c>
      <c r="W7" s="2">
        <v>0.22839999999999999</v>
      </c>
      <c r="X7" s="2">
        <v>0.19589999999999999</v>
      </c>
      <c r="Y7" s="2">
        <v>0.20499999999999999</v>
      </c>
      <c r="Z7" s="2">
        <v>0.20080000000000001</v>
      </c>
      <c r="AA7" s="2">
        <v>0.23949999999999999</v>
      </c>
      <c r="AB7" s="2">
        <v>0.25430000000000003</v>
      </c>
      <c r="AC7" s="2">
        <v>0.2601</v>
      </c>
      <c r="AD7" s="2">
        <v>0.25330000000000003</v>
      </c>
      <c r="AE7" s="2">
        <v>0.25290000000000001</v>
      </c>
      <c r="AF7" s="2">
        <v>0.25890000000000002</v>
      </c>
      <c r="AG7" s="2">
        <v>0.25430000000000003</v>
      </c>
      <c r="AH7" s="2">
        <v>0.2492</v>
      </c>
      <c r="AI7" s="2">
        <v>0.24129999999999999</v>
      </c>
      <c r="AJ7" s="2">
        <v>0.25369999999999998</v>
      </c>
      <c r="AK7" s="2">
        <v>0.247</v>
      </c>
      <c r="AL7" s="2">
        <v>0.23710000000000001</v>
      </c>
      <c r="AM7" s="2">
        <v>0.23930000000000001</v>
      </c>
      <c r="AS7" s="18">
        <f>AM7</f>
        <v>0.23930000000000001</v>
      </c>
      <c r="AT7" s="21">
        <f>AM21</f>
        <v>0.1137</v>
      </c>
      <c r="AU7" s="21">
        <f>AM30</f>
        <v>7.6600000000000001E-2</v>
      </c>
      <c r="AV7" s="21">
        <f>AM107/AM3</f>
        <v>3.7258673505734842E-2</v>
      </c>
    </row>
    <row r="8" spans="1:48" ht="19" x14ac:dyDescent="0.25">
      <c r="A8" s="5" t="s">
        <v>5</v>
      </c>
      <c r="B8" s="1" t="s">
        <v>91</v>
      </c>
      <c r="C8" s="1" t="s">
        <v>91</v>
      </c>
      <c r="D8" s="1" t="s">
        <v>91</v>
      </c>
      <c r="E8" s="1" t="s">
        <v>91</v>
      </c>
      <c r="F8" s="1" t="s">
        <v>91</v>
      </c>
      <c r="G8" s="1" t="s">
        <v>91</v>
      </c>
      <c r="H8" s="1" t="s">
        <v>91</v>
      </c>
      <c r="I8" s="1" t="s">
        <v>91</v>
      </c>
      <c r="J8" s="1" t="s">
        <v>91</v>
      </c>
      <c r="K8" s="1">
        <v>237700000</v>
      </c>
      <c r="L8" s="1">
        <v>263000000</v>
      </c>
      <c r="M8" s="1">
        <v>252000000</v>
      </c>
      <c r="N8" s="1">
        <v>260000000</v>
      </c>
      <c r="O8" s="1">
        <v>255000000</v>
      </c>
      <c r="P8" s="1">
        <v>245000000</v>
      </c>
      <c r="Q8" s="1">
        <v>244000000</v>
      </c>
      <c r="R8" s="1">
        <v>220000000</v>
      </c>
      <c r="S8" s="1">
        <v>201000000</v>
      </c>
      <c r="T8" s="1">
        <v>200000000</v>
      </c>
      <c r="U8" s="1">
        <v>241000000</v>
      </c>
      <c r="V8" s="1">
        <v>278000000</v>
      </c>
      <c r="W8" s="1">
        <v>321000000</v>
      </c>
      <c r="X8" s="1">
        <v>329000000</v>
      </c>
      <c r="Y8" s="1">
        <v>422000000</v>
      </c>
      <c r="Z8" s="1">
        <v>362000000</v>
      </c>
      <c r="AA8" s="1">
        <v>414000000</v>
      </c>
      <c r="AB8" s="1">
        <v>629000000</v>
      </c>
      <c r="AC8" s="1">
        <v>728000000</v>
      </c>
      <c r="AD8" s="1">
        <v>713000000</v>
      </c>
      <c r="AE8" s="1">
        <v>754000000</v>
      </c>
      <c r="AF8" s="1">
        <v>735000000</v>
      </c>
      <c r="AG8" s="1">
        <v>636000000</v>
      </c>
      <c r="AH8" s="1">
        <v>752000000</v>
      </c>
      <c r="AI8" s="1">
        <v>902000000</v>
      </c>
      <c r="AJ8" s="1">
        <v>1001000000</v>
      </c>
      <c r="AK8" s="1">
        <v>906000000</v>
      </c>
      <c r="AL8" s="1">
        <v>1090000000</v>
      </c>
      <c r="AM8" s="1">
        <v>1278000000</v>
      </c>
    </row>
    <row r="9" spans="1:48" ht="19" customHeight="1" x14ac:dyDescent="0.25">
      <c r="A9" s="15" t="s">
        <v>95</v>
      </c>
      <c r="B9" s="16" t="e">
        <f>B8/B3</f>
        <v>#VALUE!</v>
      </c>
      <c r="C9" s="16" t="e">
        <f t="shared" ref="C9:AM9" si="3">C8/C3</f>
        <v>#VALUE!</v>
      </c>
      <c r="D9" s="16" t="e">
        <f t="shared" si="3"/>
        <v>#VALUE!</v>
      </c>
      <c r="E9" s="16" t="e">
        <f t="shared" si="3"/>
        <v>#VALUE!</v>
      </c>
      <c r="F9" s="16" t="e">
        <f t="shared" si="3"/>
        <v>#VALUE!</v>
      </c>
      <c r="G9" s="16" t="e">
        <f t="shared" si="3"/>
        <v>#VALUE!</v>
      </c>
      <c r="H9" s="16" t="e">
        <f t="shared" si="3"/>
        <v>#VALUE!</v>
      </c>
      <c r="I9" s="16" t="e">
        <f t="shared" si="3"/>
        <v>#VALUE!</v>
      </c>
      <c r="J9" s="16" t="e">
        <f t="shared" si="3"/>
        <v>#VALUE!</v>
      </c>
      <c r="K9" s="16">
        <f t="shared" si="3"/>
        <v>5.0177319935827074E-2</v>
      </c>
      <c r="L9" s="16">
        <f t="shared" si="3"/>
        <v>5.0142993326978073E-2</v>
      </c>
      <c r="M9" s="16">
        <f t="shared" si="3"/>
        <v>4.7936085219707054E-2</v>
      </c>
      <c r="N9" s="16">
        <f t="shared" si="3"/>
        <v>4.622222222222222E-2</v>
      </c>
      <c r="O9" s="16">
        <f t="shared" si="3"/>
        <v>4.069581870411746E-2</v>
      </c>
      <c r="P9" s="16">
        <f t="shared" si="3"/>
        <v>3.6903148064467539E-2</v>
      </c>
      <c r="Q9" s="16">
        <f t="shared" si="3"/>
        <v>3.6986509019251178E-2</v>
      </c>
      <c r="R9" s="16">
        <f t="shared" si="3"/>
        <v>3.8725576483013557E-2</v>
      </c>
      <c r="S9" s="16">
        <f t="shared" si="3"/>
        <v>3.4341363403382882E-2</v>
      </c>
      <c r="T9" s="16">
        <f t="shared" si="3"/>
        <v>3.176620076238882E-2</v>
      </c>
      <c r="U9" s="16">
        <f t="shared" si="3"/>
        <v>2.8561270443232995E-2</v>
      </c>
      <c r="V9" s="16">
        <f t="shared" si="3"/>
        <v>2.8029844726759429E-2</v>
      </c>
      <c r="W9" s="16">
        <f t="shared" si="3"/>
        <v>2.8252068297834887E-2</v>
      </c>
      <c r="X9" s="16">
        <f t="shared" si="3"/>
        <v>2.5214592274678111E-2</v>
      </c>
      <c r="Y9" s="16">
        <f t="shared" si="3"/>
        <v>2.9424069167480128E-2</v>
      </c>
      <c r="Z9" s="16">
        <f t="shared" si="3"/>
        <v>3.3518518518518517E-2</v>
      </c>
      <c r="AA9" s="16">
        <f t="shared" si="3"/>
        <v>3.1301980946620296E-2</v>
      </c>
      <c r="AB9" s="16">
        <f t="shared" si="3"/>
        <v>3.4851507092198579E-2</v>
      </c>
      <c r="AC9" s="16">
        <f t="shared" si="3"/>
        <v>4.19983846775124E-2</v>
      </c>
      <c r="AD9" s="16">
        <f t="shared" si="3"/>
        <v>4.1211490665279467E-2</v>
      </c>
      <c r="AE9" s="16">
        <f t="shared" si="3"/>
        <v>3.9227927787315958E-2</v>
      </c>
      <c r="AF9" s="16">
        <f t="shared" si="3"/>
        <v>3.8461538461538464E-2</v>
      </c>
      <c r="AG9" s="16">
        <f t="shared" si="3"/>
        <v>3.6324176137986178E-2</v>
      </c>
      <c r="AH9" s="16">
        <f t="shared" si="3"/>
        <v>3.6812218523595064E-2</v>
      </c>
      <c r="AI9" s="16">
        <f t="shared" si="3"/>
        <v>3.7945395650161959E-2</v>
      </c>
      <c r="AJ9" s="16">
        <f t="shared" si="3"/>
        <v>4.2467438801917612E-2</v>
      </c>
      <c r="AK9" s="16">
        <f t="shared" si="3"/>
        <v>4.5732168997021858E-2</v>
      </c>
      <c r="AL9" s="16">
        <f t="shared" si="3"/>
        <v>4.5376961825069728E-2</v>
      </c>
      <c r="AM9" s="16">
        <f t="shared" si="3"/>
        <v>4.552254755289592E-2</v>
      </c>
      <c r="AS9" s="19" t="s">
        <v>96</v>
      </c>
      <c r="AT9" s="20" t="s">
        <v>97</v>
      </c>
      <c r="AU9" s="20" t="s">
        <v>98</v>
      </c>
      <c r="AV9" s="20" t="s">
        <v>99</v>
      </c>
    </row>
    <row r="10" spans="1:48" ht="19" x14ac:dyDescent="0.25">
      <c r="A10" s="5" t="s">
        <v>6</v>
      </c>
      <c r="B10" s="1">
        <v>497900000</v>
      </c>
      <c r="C10" s="1">
        <v>585300000</v>
      </c>
      <c r="D10" s="1">
        <v>617000000</v>
      </c>
      <c r="E10" s="1">
        <v>695900000</v>
      </c>
      <c r="F10" s="1">
        <v>733700000</v>
      </c>
      <c r="G10" s="1">
        <v>631700000</v>
      </c>
      <c r="H10" s="1">
        <v>619300000</v>
      </c>
      <c r="I10" s="1">
        <v>712000000</v>
      </c>
      <c r="J10" s="1">
        <v>788800000</v>
      </c>
      <c r="K10" s="1">
        <v>641300000</v>
      </c>
      <c r="L10" s="1">
        <v>692000000</v>
      </c>
      <c r="M10" s="1">
        <v>725000000</v>
      </c>
      <c r="N10" s="1">
        <v>744000000</v>
      </c>
      <c r="O10" s="1">
        <v>787000000</v>
      </c>
      <c r="P10" s="1">
        <v>781000000</v>
      </c>
      <c r="Q10" s="1">
        <v>776000000</v>
      </c>
      <c r="R10" s="1">
        <v>728000000</v>
      </c>
      <c r="S10" s="1" t="s">
        <v>91</v>
      </c>
      <c r="T10" s="1" t="s">
        <v>91</v>
      </c>
      <c r="U10" s="1" t="s">
        <v>91</v>
      </c>
      <c r="V10" s="1" t="s">
        <v>91</v>
      </c>
      <c r="W10" s="1" t="s">
        <v>91</v>
      </c>
      <c r="X10" s="1" t="s">
        <v>91</v>
      </c>
      <c r="Y10" s="1" t="s">
        <v>91</v>
      </c>
      <c r="Z10" s="1" t="s">
        <v>91</v>
      </c>
      <c r="AA10" s="1" t="s">
        <v>91</v>
      </c>
      <c r="AB10" s="1" t="s">
        <v>91</v>
      </c>
      <c r="AC10" s="1" t="s">
        <v>91</v>
      </c>
      <c r="AD10" s="1" t="s">
        <v>91</v>
      </c>
      <c r="AE10" s="1" t="s">
        <v>91</v>
      </c>
      <c r="AF10" s="1" t="s">
        <v>91</v>
      </c>
      <c r="AG10" s="1" t="s">
        <v>91</v>
      </c>
      <c r="AH10" s="1" t="s">
        <v>91</v>
      </c>
      <c r="AI10" s="1" t="s">
        <v>91</v>
      </c>
      <c r="AJ10" s="1" t="s">
        <v>91</v>
      </c>
      <c r="AK10" s="1" t="s">
        <v>91</v>
      </c>
      <c r="AL10" s="1" t="s">
        <v>91</v>
      </c>
      <c r="AM10" s="1" t="s">
        <v>91</v>
      </c>
      <c r="AS10" s="18">
        <f>AM9</f>
        <v>4.552254755289592E-2</v>
      </c>
      <c r="AT10" s="21">
        <f>AM13</f>
        <v>9.5711334330697437E-2</v>
      </c>
      <c r="AU10" s="21">
        <f>AM80</f>
        <v>0</v>
      </c>
      <c r="AV10" s="21">
        <f>AM89</f>
        <v>3.7721735413549902E-2</v>
      </c>
    </row>
    <row r="11" spans="1:48"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D11" s="1" t="s">
        <v>91</v>
      </c>
      <c r="AE11" s="1" t="s">
        <v>91</v>
      </c>
      <c r="AF11" s="1" t="s">
        <v>91</v>
      </c>
      <c r="AG11" s="1" t="s">
        <v>91</v>
      </c>
      <c r="AH11" s="1" t="s">
        <v>91</v>
      </c>
      <c r="AI11" s="1" t="s">
        <v>91</v>
      </c>
      <c r="AJ11" s="1" t="s">
        <v>91</v>
      </c>
      <c r="AK11" s="1" t="s">
        <v>91</v>
      </c>
      <c r="AL11" s="1" t="s">
        <v>91</v>
      </c>
      <c r="AM11" s="1" t="s">
        <v>91</v>
      </c>
    </row>
    <row r="12" spans="1:48" ht="20" x14ac:dyDescent="0.25">
      <c r="A12" s="5" t="s">
        <v>8</v>
      </c>
      <c r="B12" s="1">
        <v>497900000</v>
      </c>
      <c r="C12" s="1">
        <v>585300000</v>
      </c>
      <c r="D12" s="1">
        <v>617000000</v>
      </c>
      <c r="E12" s="1">
        <v>695900000</v>
      </c>
      <c r="F12" s="1">
        <v>733700000</v>
      </c>
      <c r="G12" s="1">
        <v>631700000</v>
      </c>
      <c r="H12" s="1">
        <v>619300000</v>
      </c>
      <c r="I12" s="1">
        <v>712000000</v>
      </c>
      <c r="J12" s="1">
        <v>788800000</v>
      </c>
      <c r="K12" s="1">
        <v>641300000</v>
      </c>
      <c r="L12" s="1">
        <v>692000000</v>
      </c>
      <c r="M12" s="1">
        <v>725000000</v>
      </c>
      <c r="N12" s="1">
        <v>744000000</v>
      </c>
      <c r="O12" s="1">
        <v>787000000</v>
      </c>
      <c r="P12" s="1">
        <v>781000000</v>
      </c>
      <c r="Q12" s="1">
        <v>776000000</v>
      </c>
      <c r="R12" s="1">
        <v>728000000</v>
      </c>
      <c r="S12" s="1">
        <v>736000000</v>
      </c>
      <c r="T12" s="1">
        <v>830000000</v>
      </c>
      <c r="U12" s="1">
        <v>1015000000</v>
      </c>
      <c r="V12" s="1">
        <v>1145000000</v>
      </c>
      <c r="W12" s="1">
        <v>1283000000</v>
      </c>
      <c r="X12" s="1">
        <v>1296000000</v>
      </c>
      <c r="Y12" s="1">
        <v>1450000000</v>
      </c>
      <c r="Z12" s="1">
        <v>1239000000</v>
      </c>
      <c r="AA12" s="1">
        <v>1487000000</v>
      </c>
      <c r="AB12" s="1">
        <v>1837000000</v>
      </c>
      <c r="AC12" s="1">
        <v>1900000000</v>
      </c>
      <c r="AD12" s="1">
        <v>1920000000</v>
      </c>
      <c r="AE12" s="1">
        <v>2095000000</v>
      </c>
      <c r="AF12" s="1">
        <v>2092000000</v>
      </c>
      <c r="AG12" s="1">
        <v>2046000000</v>
      </c>
      <c r="AH12" s="1">
        <v>2390000000</v>
      </c>
      <c r="AI12" s="1">
        <v>2437000000</v>
      </c>
      <c r="AJ12" s="1">
        <v>2454000000</v>
      </c>
      <c r="AK12" s="1">
        <v>2125000000</v>
      </c>
      <c r="AL12" s="1">
        <v>2374000000</v>
      </c>
      <c r="AM12" s="1">
        <v>2687000000</v>
      </c>
      <c r="AS12" s="19" t="s">
        <v>121</v>
      </c>
      <c r="AT12" s="20" t="s">
        <v>122</v>
      </c>
      <c r="AU12" s="20" t="s">
        <v>123</v>
      </c>
      <c r="AV12" s="20" t="s">
        <v>124</v>
      </c>
    </row>
    <row r="13" spans="1:48" ht="19" x14ac:dyDescent="0.25">
      <c r="A13" s="15" t="s">
        <v>100</v>
      </c>
      <c r="B13" s="16">
        <f>B12/B3</f>
        <v>0.23198061780738946</v>
      </c>
      <c r="C13" s="16">
        <f t="shared" ref="C13:AM13" si="4">C12/C3</f>
        <v>0.25406954030472717</v>
      </c>
      <c r="D13" s="16">
        <f t="shared" si="4"/>
        <v>0.22295295222952952</v>
      </c>
      <c r="E13" s="16">
        <f t="shared" si="4"/>
        <v>0.21023534032204466</v>
      </c>
      <c r="F13" s="16">
        <f t="shared" si="4"/>
        <v>0.20898370741711292</v>
      </c>
      <c r="G13" s="16">
        <f t="shared" si="4"/>
        <v>0.18247732393552488</v>
      </c>
      <c r="H13" s="16">
        <f t="shared" si="4"/>
        <v>0.18185288503890765</v>
      </c>
      <c r="I13" s="16">
        <f t="shared" si="4"/>
        <v>0.18990718019844233</v>
      </c>
      <c r="J13" s="16">
        <f t="shared" si="4"/>
        <v>0.1856917535723534</v>
      </c>
      <c r="K13" s="16">
        <f t="shared" si="4"/>
        <v>0.13537532719750064</v>
      </c>
      <c r="L13" s="16">
        <f t="shared" si="4"/>
        <v>0.1319351763584366</v>
      </c>
      <c r="M13" s="16">
        <f t="shared" si="4"/>
        <v>0.13791135628685561</v>
      </c>
      <c r="N13" s="16">
        <f t="shared" si="4"/>
        <v>0.13226666666666667</v>
      </c>
      <c r="O13" s="16">
        <f t="shared" si="4"/>
        <v>0.12559846792211937</v>
      </c>
      <c r="P13" s="16">
        <f t="shared" si="4"/>
        <v>0.11763819852387408</v>
      </c>
      <c r="Q13" s="16">
        <f t="shared" si="4"/>
        <v>0.11762922540548734</v>
      </c>
      <c r="R13" s="16">
        <f t="shared" si="4"/>
        <v>0.12814645308924486</v>
      </c>
      <c r="S13" s="16">
        <f t="shared" si="4"/>
        <v>0.12574747992482488</v>
      </c>
      <c r="T13" s="16">
        <f t="shared" si="4"/>
        <v>0.13182973316391361</v>
      </c>
      <c r="U13" s="16">
        <f t="shared" si="4"/>
        <v>0.12028916804930079</v>
      </c>
      <c r="V13" s="16">
        <f t="shared" si="4"/>
        <v>0.11544666263359549</v>
      </c>
      <c r="W13" s="16">
        <f t="shared" si="4"/>
        <v>0.11292026051751453</v>
      </c>
      <c r="X13" s="16">
        <f t="shared" si="4"/>
        <v>9.932556713672594E-2</v>
      </c>
      <c r="Y13" s="16">
        <f t="shared" si="4"/>
        <v>0.10110165946172082</v>
      </c>
      <c r="Z13" s="16">
        <f t="shared" si="4"/>
        <v>0.11472222222222223</v>
      </c>
      <c r="AA13" s="16">
        <f t="shared" si="4"/>
        <v>0.1124300619990927</v>
      </c>
      <c r="AB13" s="16">
        <f t="shared" si="4"/>
        <v>0.10178413120567376</v>
      </c>
      <c r="AC13" s="16">
        <f t="shared" si="4"/>
        <v>0.10961116880119995</v>
      </c>
      <c r="AD13" s="16">
        <f t="shared" si="4"/>
        <v>0.11097624414773713</v>
      </c>
      <c r="AE13" s="16">
        <f t="shared" si="4"/>
        <v>0.10899536964778107</v>
      </c>
      <c r="AF13" s="16">
        <f t="shared" si="4"/>
        <v>0.10947148090005233</v>
      </c>
      <c r="AG13" s="16">
        <f t="shared" si="4"/>
        <v>0.11685418927408761</v>
      </c>
      <c r="AH13" s="16">
        <f t="shared" si="4"/>
        <v>0.11699627961621305</v>
      </c>
      <c r="AI13" s="16">
        <f t="shared" si="4"/>
        <v>0.1025198771612469</v>
      </c>
      <c r="AJ13" s="16">
        <f t="shared" si="4"/>
        <v>0.10411098383606975</v>
      </c>
      <c r="AK13" s="16">
        <f t="shared" si="4"/>
        <v>0.10726364141133714</v>
      </c>
      <c r="AL13" s="16">
        <f t="shared" si="4"/>
        <v>9.883019025019775E-2</v>
      </c>
      <c r="AM13" s="16">
        <f t="shared" si="4"/>
        <v>9.5711334330697437E-2</v>
      </c>
      <c r="AS13" s="18">
        <f>AM28/AM72</f>
        <v>0.23966573816155989</v>
      </c>
      <c r="AT13" s="21">
        <f>AM28/AM54</f>
        <v>7.0992441994785313E-2</v>
      </c>
      <c r="AU13" s="21">
        <f>AM22/(AM72+AM56+AM61)</f>
        <v>0.17623345367027676</v>
      </c>
      <c r="AV13" s="22">
        <f>AM67/AM72</f>
        <v>2.2366573816155988</v>
      </c>
    </row>
    <row r="14" spans="1:48" ht="19" x14ac:dyDescent="0.25">
      <c r="A14" s="5" t="s">
        <v>9</v>
      </c>
      <c r="B14" s="1">
        <v>79200000</v>
      </c>
      <c r="C14" s="1">
        <v>106600000</v>
      </c>
      <c r="D14" s="1">
        <v>119400000</v>
      </c>
      <c r="E14" s="1">
        <v>131800000</v>
      </c>
      <c r="F14" s="1">
        <v>135000000</v>
      </c>
      <c r="G14" s="1">
        <v>143400000</v>
      </c>
      <c r="H14" s="1">
        <v>127200000</v>
      </c>
      <c r="I14" s="1">
        <v>122500000</v>
      </c>
      <c r="J14" s="1">
        <v>125100000</v>
      </c>
      <c r="K14" s="1" t="s">
        <v>91</v>
      </c>
      <c r="L14" s="1" t="s">
        <v>91</v>
      </c>
      <c r="M14" s="1" t="s">
        <v>91</v>
      </c>
      <c r="N14" s="1" t="s">
        <v>91</v>
      </c>
      <c r="O14" s="1" t="s">
        <v>91</v>
      </c>
      <c r="P14" s="1" t="s">
        <v>91</v>
      </c>
      <c r="Q14" s="1" t="s">
        <v>91</v>
      </c>
      <c r="R14" s="1" t="s">
        <v>91</v>
      </c>
      <c r="S14" s="1" t="s">
        <v>91</v>
      </c>
      <c r="T14" s="1" t="s">
        <v>91</v>
      </c>
      <c r="U14" s="1" t="s">
        <v>91</v>
      </c>
      <c r="V14" s="1" t="s">
        <v>91</v>
      </c>
      <c r="W14" s="1">
        <v>-140000000</v>
      </c>
      <c r="X14" s="1">
        <v>-227000000</v>
      </c>
      <c r="Y14" s="1">
        <v>-241000000</v>
      </c>
      <c r="Z14" s="1">
        <v>213000000</v>
      </c>
      <c r="AA14" s="1" t="s">
        <v>91</v>
      </c>
      <c r="AB14" s="1" t="s">
        <v>91</v>
      </c>
      <c r="AC14" s="1">
        <v>-6000000</v>
      </c>
      <c r="AD14" s="1">
        <v>-5000000</v>
      </c>
      <c r="AE14" s="1">
        <v>-9000000</v>
      </c>
      <c r="AF14" s="1">
        <v>62000000</v>
      </c>
      <c r="AG14" s="1">
        <v>-11000000</v>
      </c>
      <c r="AH14" s="1">
        <v>-49000000</v>
      </c>
      <c r="AI14" s="1">
        <v>-11000000</v>
      </c>
      <c r="AJ14" s="1">
        <v>12000000</v>
      </c>
      <c r="AK14" s="1">
        <v>16000000</v>
      </c>
      <c r="AL14" s="1">
        <v>31000000</v>
      </c>
      <c r="AM14" s="1" t="s">
        <v>91</v>
      </c>
    </row>
    <row r="15" spans="1:48" ht="20" x14ac:dyDescent="0.25">
      <c r="A15" s="5" t="s">
        <v>10</v>
      </c>
      <c r="B15" s="1">
        <v>577100000</v>
      </c>
      <c r="C15" s="1">
        <v>691900000</v>
      </c>
      <c r="D15" s="1">
        <v>736400000</v>
      </c>
      <c r="E15" s="1">
        <v>827700000</v>
      </c>
      <c r="F15" s="1">
        <v>868700000</v>
      </c>
      <c r="G15" s="1">
        <v>775100000</v>
      </c>
      <c r="H15" s="1">
        <v>746500000</v>
      </c>
      <c r="I15" s="1">
        <v>834500000</v>
      </c>
      <c r="J15" s="1">
        <v>913900000</v>
      </c>
      <c r="K15" s="1">
        <v>879000000</v>
      </c>
      <c r="L15" s="1">
        <v>955000000</v>
      </c>
      <c r="M15" s="1">
        <v>977000000</v>
      </c>
      <c r="N15" s="1">
        <v>1004000000</v>
      </c>
      <c r="O15" s="1">
        <v>1042000000</v>
      </c>
      <c r="P15" s="1">
        <v>1026000000</v>
      </c>
      <c r="Q15" s="1">
        <v>1020000000</v>
      </c>
      <c r="R15" s="1">
        <v>948000000</v>
      </c>
      <c r="S15" s="1">
        <v>937000000</v>
      </c>
      <c r="T15" s="1">
        <v>1030000000</v>
      </c>
      <c r="U15" s="1">
        <v>1256000000</v>
      </c>
      <c r="V15" s="1">
        <v>1423000000</v>
      </c>
      <c r="W15" s="1">
        <v>1464000000</v>
      </c>
      <c r="X15" s="1">
        <v>1398000000</v>
      </c>
      <c r="Y15" s="1">
        <v>1631000000</v>
      </c>
      <c r="Z15" s="1">
        <v>1814000000</v>
      </c>
      <c r="AA15" s="1">
        <v>1901000000</v>
      </c>
      <c r="AB15" s="1">
        <v>2466000000</v>
      </c>
      <c r="AC15" s="1">
        <v>2622000000</v>
      </c>
      <c r="AD15" s="1">
        <v>2628000000</v>
      </c>
      <c r="AE15" s="1">
        <v>2840000000</v>
      </c>
      <c r="AF15" s="1">
        <v>2889000000</v>
      </c>
      <c r="AG15" s="1">
        <v>2671000000</v>
      </c>
      <c r="AH15" s="1">
        <v>3093000000</v>
      </c>
      <c r="AI15" s="1">
        <v>3328000000</v>
      </c>
      <c r="AJ15" s="1">
        <v>3467000000</v>
      </c>
      <c r="AK15" s="1">
        <v>3047000000</v>
      </c>
      <c r="AL15" s="1">
        <v>3495000000</v>
      </c>
      <c r="AM15" s="1">
        <v>3965000000</v>
      </c>
      <c r="AS15" s="19" t="s">
        <v>125</v>
      </c>
      <c r="AT15" s="20" t="s">
        <v>126</v>
      </c>
      <c r="AU15" s="20" t="s">
        <v>127</v>
      </c>
      <c r="AV15" s="20" t="s">
        <v>128</v>
      </c>
    </row>
    <row r="16" spans="1:48" ht="19" x14ac:dyDescent="0.25">
      <c r="A16" s="5" t="s">
        <v>11</v>
      </c>
      <c r="B16" s="1">
        <v>2035600000</v>
      </c>
      <c r="C16" s="1">
        <v>2299000000</v>
      </c>
      <c r="D16" s="1">
        <v>2688400000</v>
      </c>
      <c r="E16" s="1">
        <v>3249700000</v>
      </c>
      <c r="F16" s="1">
        <v>3455600000</v>
      </c>
      <c r="G16" s="1">
        <v>3488800000</v>
      </c>
      <c r="H16" s="1">
        <v>3396000000</v>
      </c>
      <c r="I16" s="1">
        <v>3618700000</v>
      </c>
      <c r="J16" s="1">
        <v>3999800000</v>
      </c>
      <c r="K16" s="1">
        <v>4429700000</v>
      </c>
      <c r="L16" s="1">
        <v>4929000000</v>
      </c>
      <c r="M16" s="1">
        <v>5049000000</v>
      </c>
      <c r="N16" s="1">
        <v>5349000000</v>
      </c>
      <c r="O16" s="1">
        <v>5967000000</v>
      </c>
      <c r="P16" s="1">
        <v>6247000000</v>
      </c>
      <c r="Q16" s="1">
        <v>6358000000</v>
      </c>
      <c r="R16" s="1">
        <v>5608000000</v>
      </c>
      <c r="S16" s="1">
        <v>5745000000</v>
      </c>
      <c r="T16" s="1">
        <v>6203000000</v>
      </c>
      <c r="U16" s="1">
        <v>8014000000</v>
      </c>
      <c r="V16" s="1">
        <v>9155000000</v>
      </c>
      <c r="W16" s="1">
        <v>10231000000</v>
      </c>
      <c r="X16" s="1">
        <v>11890000000</v>
      </c>
      <c r="Y16" s="1">
        <v>13033000000</v>
      </c>
      <c r="Z16" s="1">
        <v>10445000000</v>
      </c>
      <c r="AA16" s="1">
        <v>11959000000</v>
      </c>
      <c r="AB16" s="1">
        <v>15925000000</v>
      </c>
      <c r="AC16" s="1">
        <v>15448000000</v>
      </c>
      <c r="AD16" s="1">
        <v>15546000000</v>
      </c>
      <c r="AE16" s="1">
        <v>17200000000</v>
      </c>
      <c r="AF16" s="1">
        <v>17052000000</v>
      </c>
      <c r="AG16" s="1">
        <v>15728000000</v>
      </c>
      <c r="AH16" s="1">
        <v>18431000000</v>
      </c>
      <c r="AI16" s="1">
        <v>21362000000</v>
      </c>
      <c r="AJ16" s="1">
        <v>21058000000</v>
      </c>
      <c r="AK16" s="1">
        <v>17964000000</v>
      </c>
      <c r="AL16" s="1">
        <v>21821000000</v>
      </c>
      <c r="AM16" s="1">
        <v>25320000000</v>
      </c>
      <c r="AS16" s="35">
        <f>(AL35+AK35+AJ35+AI35+AM35)/5</f>
        <v>-2.2707248775320148E-2</v>
      </c>
      <c r="AT16" s="36">
        <f>AU101/AM3</f>
        <v>1.1645038858730499</v>
      </c>
      <c r="AU16" s="36">
        <f>AU101/AM28</f>
        <v>15.198643464435147</v>
      </c>
      <c r="AV16" s="37">
        <f>AU101/AM107</f>
        <v>31.254571789674952</v>
      </c>
    </row>
    <row r="17" spans="1:48"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t="s">
        <v>91</v>
      </c>
      <c r="S17" s="1" t="s">
        <v>91</v>
      </c>
      <c r="T17" s="1" t="s">
        <v>91</v>
      </c>
      <c r="U17" s="1" t="s">
        <v>91</v>
      </c>
      <c r="V17" s="1" t="s">
        <v>91</v>
      </c>
      <c r="W17" s="1" t="s">
        <v>91</v>
      </c>
      <c r="X17" s="1" t="s">
        <v>91</v>
      </c>
      <c r="Y17" s="1">
        <v>42000000</v>
      </c>
      <c r="Z17" s="1">
        <v>35000000</v>
      </c>
      <c r="AA17" s="1">
        <v>40000000</v>
      </c>
      <c r="AB17" s="1">
        <v>44000000</v>
      </c>
      <c r="AC17" s="1">
        <v>32000000</v>
      </c>
      <c r="AD17" s="1">
        <v>41000000</v>
      </c>
      <c r="AE17" s="1">
        <v>64000000</v>
      </c>
      <c r="AF17" s="1">
        <v>65000000</v>
      </c>
      <c r="AG17" s="1">
        <v>69000000</v>
      </c>
      <c r="AH17" s="1">
        <v>81000000</v>
      </c>
      <c r="AI17" s="1">
        <v>114000000</v>
      </c>
      <c r="AJ17" s="1">
        <v>109000000</v>
      </c>
      <c r="AK17" s="1">
        <v>100000000</v>
      </c>
      <c r="AL17" s="1">
        <v>111000000</v>
      </c>
      <c r="AM17" s="1">
        <v>199000000</v>
      </c>
    </row>
    <row r="18" spans="1:48" ht="20" x14ac:dyDescent="0.25">
      <c r="A18" s="5" t="s">
        <v>13</v>
      </c>
      <c r="B18" s="1">
        <v>79200000</v>
      </c>
      <c r="C18" s="1">
        <v>106600000</v>
      </c>
      <c r="D18" s="1">
        <v>119400000</v>
      </c>
      <c r="E18" s="1">
        <v>131800000</v>
      </c>
      <c r="F18" s="1">
        <v>135000000</v>
      </c>
      <c r="G18" s="1">
        <v>143400000</v>
      </c>
      <c r="H18" s="1">
        <v>127200000</v>
      </c>
      <c r="I18" s="1">
        <v>122500000</v>
      </c>
      <c r="J18" s="1">
        <v>125100000</v>
      </c>
      <c r="K18" s="1">
        <v>127700000</v>
      </c>
      <c r="L18" s="1">
        <v>143000000</v>
      </c>
      <c r="M18" s="1">
        <v>149000000</v>
      </c>
      <c r="N18" s="1">
        <v>158000000</v>
      </c>
      <c r="O18" s="1">
        <v>199000000</v>
      </c>
      <c r="P18" s="1">
        <v>233000000</v>
      </c>
      <c r="Q18" s="1">
        <v>240000000</v>
      </c>
      <c r="R18" s="1">
        <v>231000000</v>
      </c>
      <c r="S18" s="1">
        <v>219000000</v>
      </c>
      <c r="T18" s="1">
        <v>216000000</v>
      </c>
      <c r="U18" s="1">
        <v>266000000</v>
      </c>
      <c r="V18" s="1">
        <v>294000000</v>
      </c>
      <c r="W18" s="1">
        <v>296000000</v>
      </c>
      <c r="X18" s="1">
        <v>290000000</v>
      </c>
      <c r="Y18" s="1">
        <v>314000000</v>
      </c>
      <c r="Z18" s="1">
        <v>326000000</v>
      </c>
      <c r="AA18" s="1">
        <v>320000000</v>
      </c>
      <c r="AB18" s="1">
        <v>325000000</v>
      </c>
      <c r="AC18" s="1">
        <v>361000000</v>
      </c>
      <c r="AD18" s="1">
        <v>407000000</v>
      </c>
      <c r="AE18" s="1">
        <v>455000000</v>
      </c>
      <c r="AF18" s="1">
        <v>514000000</v>
      </c>
      <c r="AG18" s="1">
        <v>530000000</v>
      </c>
      <c r="AH18" s="1">
        <v>583000000</v>
      </c>
      <c r="AI18" s="1">
        <v>611000000</v>
      </c>
      <c r="AJ18" s="1">
        <v>672000000</v>
      </c>
      <c r="AK18" s="1">
        <v>673000000</v>
      </c>
      <c r="AL18" s="1">
        <v>662000000</v>
      </c>
      <c r="AM18" s="1">
        <v>205000000</v>
      </c>
      <c r="AS18" s="19" t="s">
        <v>129</v>
      </c>
      <c r="AT18" s="20" t="s">
        <v>130</v>
      </c>
      <c r="AU18" s="20" t="s">
        <v>131</v>
      </c>
      <c r="AV18" s="20" t="s">
        <v>132</v>
      </c>
    </row>
    <row r="19" spans="1:48" ht="19" x14ac:dyDescent="0.25">
      <c r="A19" s="6" t="s">
        <v>14</v>
      </c>
      <c r="B19" s="10">
        <v>140200000</v>
      </c>
      <c r="C19" s="10">
        <v>-53200000</v>
      </c>
      <c r="D19" s="10">
        <v>148900000</v>
      </c>
      <c r="E19" s="10">
        <v>81900000</v>
      </c>
      <c r="F19" s="10">
        <v>151100000</v>
      </c>
      <c r="G19" s="10">
        <v>3300000</v>
      </c>
      <c r="H19" s="10">
        <v>78500000</v>
      </c>
      <c r="I19" s="10">
        <v>-58100000</v>
      </c>
      <c r="J19" s="10">
        <v>324500000</v>
      </c>
      <c r="K19" s="10">
        <v>421100000</v>
      </c>
      <c r="L19" s="10">
        <v>320000000</v>
      </c>
      <c r="M19" s="10">
        <v>363000000</v>
      </c>
      <c r="N19" s="10">
        <v>444000000</v>
      </c>
      <c r="O19" s="10">
        <v>182000000</v>
      </c>
      <c r="P19" s="10">
        <v>448000000</v>
      </c>
      <c r="Q19" s="10">
        <v>229000000</v>
      </c>
      <c r="R19" s="10">
        <v>87000000</v>
      </c>
      <c r="S19" s="10">
        <v>263000000</v>
      </c>
      <c r="T19" s="10">
        <v>278000000</v>
      </c>
      <c r="U19" s="10">
        <v>672000000</v>
      </c>
      <c r="V19" s="10">
        <v>1060000000</v>
      </c>
      <c r="W19" s="10">
        <v>1335000000</v>
      </c>
      <c r="X19" s="10">
        <v>1410000000</v>
      </c>
      <c r="Y19" s="10">
        <v>1471000000</v>
      </c>
      <c r="Z19" s="10">
        <v>945000000</v>
      </c>
      <c r="AA19" s="10">
        <v>1877000000</v>
      </c>
      <c r="AB19" s="10">
        <v>2942000000</v>
      </c>
      <c r="AC19" s="10">
        <v>2571000000</v>
      </c>
      <c r="AD19" s="10">
        <v>2462000000</v>
      </c>
      <c r="AE19" s="10">
        <v>2868000000</v>
      </c>
      <c r="AF19" s="10">
        <v>2533000000</v>
      </c>
      <c r="AG19" s="10">
        <v>2467000000</v>
      </c>
      <c r="AH19" s="10">
        <v>3034000000</v>
      </c>
      <c r="AI19" s="10">
        <v>3432000000</v>
      </c>
      <c r="AJ19" s="10">
        <v>3607000000</v>
      </c>
      <c r="AK19" s="10">
        <v>3089000000</v>
      </c>
      <c r="AL19" s="10">
        <v>3491000000</v>
      </c>
      <c r="AM19" s="10">
        <v>3191000000</v>
      </c>
      <c r="AN19" s="38">
        <v>4952000000</v>
      </c>
      <c r="AO19" s="38">
        <v>4933000000</v>
      </c>
      <c r="AP19" s="38">
        <v>5177000000</v>
      </c>
      <c r="AQ19" s="38">
        <v>4366000000</v>
      </c>
      <c r="AR19" s="38">
        <v>4551000000</v>
      </c>
      <c r="AS19" s="39">
        <f>AM40-AM56-AM61</f>
        <v>-5072000000</v>
      </c>
      <c r="AT19" s="36">
        <f>AU101/AN3</f>
        <v>0.99976397834862385</v>
      </c>
      <c r="AU19" s="36">
        <f>AU101/AN28</f>
        <v>11.601235660752307</v>
      </c>
      <c r="AV19" s="37">
        <f>AU101/AN106</f>
        <v>14.452821437665783</v>
      </c>
    </row>
    <row r="20" spans="1:48" ht="19" customHeight="1" x14ac:dyDescent="0.25">
      <c r="A20" s="15" t="s">
        <v>101</v>
      </c>
      <c r="B20" s="1"/>
      <c r="C20" s="16">
        <f>(C19/B19)-1</f>
        <v>-1.3794579172610557</v>
      </c>
      <c r="D20" s="16">
        <f>(D19/C19)-1</f>
        <v>-3.7988721804511276</v>
      </c>
      <c r="E20" s="16">
        <f>(E19/D19)-1</f>
        <v>-0.44996642041638679</v>
      </c>
      <c r="F20" s="16">
        <f t="shared" ref="F20:AR20" si="5">(F19/E19)-1</f>
        <v>0.84493284493284504</v>
      </c>
      <c r="G20" s="16">
        <f t="shared" si="5"/>
        <v>-0.97816015883520846</v>
      </c>
      <c r="H20" s="16">
        <f t="shared" si="5"/>
        <v>22.787878787878789</v>
      </c>
      <c r="I20" s="16">
        <f t="shared" si="5"/>
        <v>-1.7401273885350319</v>
      </c>
      <c r="J20" s="16">
        <f t="shared" si="5"/>
        <v>-6.5851979345955254</v>
      </c>
      <c r="K20" s="16">
        <f t="shared" si="5"/>
        <v>0.29768875192604005</v>
      </c>
      <c r="L20" s="16">
        <f t="shared" si="5"/>
        <v>-0.24008549038233196</v>
      </c>
      <c r="M20" s="16">
        <f t="shared" si="5"/>
        <v>0.13437499999999991</v>
      </c>
      <c r="N20" s="16">
        <f t="shared" si="5"/>
        <v>0.22314049586776852</v>
      </c>
      <c r="O20" s="16">
        <f t="shared" si="5"/>
        <v>-0.59009009009009006</v>
      </c>
      <c r="P20" s="16">
        <f t="shared" si="5"/>
        <v>1.4615384615384617</v>
      </c>
      <c r="Q20" s="16">
        <f t="shared" si="5"/>
        <v>-0.4888392857142857</v>
      </c>
      <c r="R20" s="16">
        <f t="shared" si="5"/>
        <v>-0.62008733624454149</v>
      </c>
      <c r="S20" s="16">
        <f t="shared" si="5"/>
        <v>2.0229885057471266</v>
      </c>
      <c r="T20" s="16">
        <f t="shared" si="5"/>
        <v>5.7034220532319324E-2</v>
      </c>
      <c r="U20" s="16">
        <f t="shared" si="5"/>
        <v>1.4172661870503598</v>
      </c>
      <c r="V20" s="16">
        <f t="shared" si="5"/>
        <v>0.57738095238095233</v>
      </c>
      <c r="W20" s="16">
        <f t="shared" si="5"/>
        <v>0.25943396226415105</v>
      </c>
      <c r="X20" s="16">
        <f t="shared" si="5"/>
        <v>5.6179775280898792E-2</v>
      </c>
      <c r="Y20" s="16">
        <f t="shared" si="5"/>
        <v>4.3262411347517737E-2</v>
      </c>
      <c r="Z20" s="16">
        <f t="shared" si="5"/>
        <v>-0.35757987763426236</v>
      </c>
      <c r="AA20" s="16">
        <f t="shared" si="5"/>
        <v>0.98624338624338614</v>
      </c>
      <c r="AB20" s="16">
        <f t="shared" si="5"/>
        <v>0.567394778902504</v>
      </c>
      <c r="AC20" s="16">
        <f t="shared" si="5"/>
        <v>-0.12610469068660779</v>
      </c>
      <c r="AD20" s="16">
        <f t="shared" si="5"/>
        <v>-4.2395954881369158E-2</v>
      </c>
      <c r="AE20" s="16">
        <f t="shared" si="5"/>
        <v>0.16490658001624703</v>
      </c>
      <c r="AF20" s="16">
        <f t="shared" si="5"/>
        <v>-0.11680613668061368</v>
      </c>
      <c r="AG20" s="16">
        <f t="shared" si="5"/>
        <v>-2.6056060007895732E-2</v>
      </c>
      <c r="AH20" s="16">
        <f t="shared" si="5"/>
        <v>0.22983380624239969</v>
      </c>
      <c r="AI20" s="16">
        <f t="shared" si="5"/>
        <v>0.13117996044825309</v>
      </c>
      <c r="AJ20" s="16">
        <f t="shared" si="5"/>
        <v>5.0990675990675971E-2</v>
      </c>
      <c r="AK20" s="16">
        <f t="shared" si="5"/>
        <v>-0.14360964790684783</v>
      </c>
      <c r="AL20" s="16">
        <f t="shared" si="5"/>
        <v>0.13013920362576892</v>
      </c>
      <c r="AM20" s="16">
        <f t="shared" si="5"/>
        <v>-8.5935262102549426E-2</v>
      </c>
      <c r="AN20" s="17">
        <f t="shared" si="5"/>
        <v>0.551864619241617</v>
      </c>
      <c r="AO20" s="17">
        <f t="shared" si="5"/>
        <v>-3.8368336025847993E-3</v>
      </c>
      <c r="AP20" s="17">
        <f t="shared" si="5"/>
        <v>4.9462801540644641E-2</v>
      </c>
      <c r="AQ20" s="17">
        <f t="shared" si="5"/>
        <v>-0.15665443306934523</v>
      </c>
      <c r="AR20" s="17">
        <f t="shared" si="5"/>
        <v>4.2372881355932313E-2</v>
      </c>
    </row>
    <row r="21" spans="1:48" ht="20" x14ac:dyDescent="0.25">
      <c r="A21" s="5" t="s">
        <v>15</v>
      </c>
      <c r="B21" s="2">
        <v>6.5299999999999997E-2</v>
      </c>
      <c r="C21" s="2">
        <v>-2.3099999999999999E-2</v>
      </c>
      <c r="D21" s="2">
        <v>5.3800000000000001E-2</v>
      </c>
      <c r="E21" s="2">
        <v>2.47E-2</v>
      </c>
      <c r="F21" s="2">
        <v>4.2999999999999997E-2</v>
      </c>
      <c r="G21" s="2">
        <v>1E-3</v>
      </c>
      <c r="H21" s="2">
        <v>2.3099999999999999E-2</v>
      </c>
      <c r="I21" s="2">
        <v>-1.55E-2</v>
      </c>
      <c r="J21" s="2">
        <v>7.6399999999999996E-2</v>
      </c>
      <c r="K21" s="2">
        <v>8.8900000000000007E-2</v>
      </c>
      <c r="L21" s="2">
        <v>6.0999999999999999E-2</v>
      </c>
      <c r="M21" s="2">
        <v>6.9099999999999995E-2</v>
      </c>
      <c r="N21" s="2">
        <v>7.8899999999999998E-2</v>
      </c>
      <c r="O21" s="2">
        <v>2.9000000000000001E-2</v>
      </c>
      <c r="P21" s="2">
        <v>6.7500000000000004E-2</v>
      </c>
      <c r="Q21" s="2">
        <v>3.4700000000000002E-2</v>
      </c>
      <c r="R21" s="2">
        <v>1.5299999999999999E-2</v>
      </c>
      <c r="S21" s="2">
        <v>4.4900000000000002E-2</v>
      </c>
      <c r="T21" s="2">
        <v>4.4200000000000003E-2</v>
      </c>
      <c r="U21" s="2">
        <v>7.9600000000000004E-2</v>
      </c>
      <c r="V21" s="2">
        <v>0.1069</v>
      </c>
      <c r="W21" s="2">
        <v>0.11749999999999999</v>
      </c>
      <c r="X21" s="2">
        <v>0.1081</v>
      </c>
      <c r="Y21" s="2">
        <v>0.1026</v>
      </c>
      <c r="Z21" s="2">
        <v>8.7499999999999994E-2</v>
      </c>
      <c r="AA21" s="2">
        <v>0.1419</v>
      </c>
      <c r="AB21" s="2">
        <v>0.16300000000000001</v>
      </c>
      <c r="AC21" s="2">
        <v>0.14829999999999999</v>
      </c>
      <c r="AD21" s="2">
        <v>0.14230000000000001</v>
      </c>
      <c r="AE21" s="2">
        <v>0.1492</v>
      </c>
      <c r="AF21" s="2">
        <v>0.13250000000000001</v>
      </c>
      <c r="AG21" s="2">
        <v>0.1409</v>
      </c>
      <c r="AH21" s="2">
        <v>0.14849999999999999</v>
      </c>
      <c r="AI21" s="2">
        <v>0.1444</v>
      </c>
      <c r="AJ21" s="2">
        <v>0.153</v>
      </c>
      <c r="AK21" s="2">
        <v>0.15590000000000001</v>
      </c>
      <c r="AL21" s="2">
        <v>0.14530000000000001</v>
      </c>
      <c r="AM21" s="2">
        <v>0.1137</v>
      </c>
      <c r="AN21" s="40">
        <f>AN19/AN3</f>
        <v>0.15143730886850154</v>
      </c>
      <c r="AO21" s="40">
        <f t="shared" ref="AO21:AR21" si="6">AO19/AO3</f>
        <v>0.15230949734469557</v>
      </c>
      <c r="AP21" s="40">
        <f t="shared" si="6"/>
        <v>0.15560565073639915</v>
      </c>
      <c r="AQ21" s="40">
        <f t="shared" si="6"/>
        <v>0.12882096069868995</v>
      </c>
      <c r="AR21" s="40">
        <f t="shared" si="6"/>
        <v>0.13037126160192505</v>
      </c>
      <c r="AU21" s="19" t="s">
        <v>133</v>
      </c>
      <c r="AV21" s="20" t="s">
        <v>134</v>
      </c>
    </row>
    <row r="22" spans="1:48" ht="19" x14ac:dyDescent="0.25">
      <c r="A22" s="6" t="s">
        <v>16</v>
      </c>
      <c r="B22" s="10">
        <v>110700000</v>
      </c>
      <c r="C22" s="10">
        <v>4700000</v>
      </c>
      <c r="D22" s="10">
        <v>79000000</v>
      </c>
      <c r="E22" s="10">
        <v>60400000</v>
      </c>
      <c r="F22" s="10">
        <v>55200000</v>
      </c>
      <c r="G22" s="10">
        <v>-27000000</v>
      </c>
      <c r="H22" s="10">
        <v>9500000</v>
      </c>
      <c r="I22" s="10">
        <v>130500000</v>
      </c>
      <c r="J22" s="10">
        <v>248100000</v>
      </c>
      <c r="K22" s="10">
        <v>307500000</v>
      </c>
      <c r="L22" s="10">
        <v>198000000</v>
      </c>
      <c r="M22" s="10">
        <v>208000000</v>
      </c>
      <c r="N22" s="10">
        <v>276000000</v>
      </c>
      <c r="O22" s="10">
        <v>82000000</v>
      </c>
      <c r="P22" s="10">
        <v>332000000</v>
      </c>
      <c r="Q22" s="10">
        <v>79000000</v>
      </c>
      <c r="R22" s="10">
        <v>-52000000</v>
      </c>
      <c r="S22" s="10">
        <v>116000000</v>
      </c>
      <c r="T22" s="10">
        <v>93000000</v>
      </c>
      <c r="U22" s="10">
        <v>424000000</v>
      </c>
      <c r="V22" s="10">
        <v>763000000</v>
      </c>
      <c r="W22" s="10">
        <v>1131000000</v>
      </c>
      <c r="X22" s="10">
        <v>1158000000</v>
      </c>
      <c r="Y22" s="10">
        <v>1272000000</v>
      </c>
      <c r="Z22" s="10">
        <v>682000000</v>
      </c>
      <c r="AA22" s="10">
        <v>1602000000</v>
      </c>
      <c r="AB22" s="10">
        <v>2681000000</v>
      </c>
      <c r="AC22" s="10">
        <v>2254000000</v>
      </c>
      <c r="AD22" s="10">
        <v>2101000000</v>
      </c>
      <c r="AE22" s="10">
        <v>2365000000</v>
      </c>
      <c r="AF22" s="10">
        <v>2057000000</v>
      </c>
      <c r="AG22" s="10">
        <v>1928000000</v>
      </c>
      <c r="AH22" s="10">
        <v>2365000000</v>
      </c>
      <c r="AI22" s="10">
        <v>2786000000</v>
      </c>
      <c r="AJ22" s="10">
        <v>2700000000</v>
      </c>
      <c r="AK22" s="10">
        <v>2269000000</v>
      </c>
      <c r="AL22" s="10">
        <v>2706000000</v>
      </c>
      <c r="AM22" s="10">
        <v>2929000000</v>
      </c>
      <c r="AU22" s="41">
        <f>(-1*AM98)/AU101</f>
        <v>2.6152961656024119E-2</v>
      </c>
      <c r="AV22" s="42">
        <f>AM107/AU101</f>
        <v>3.1995319172165179E-2</v>
      </c>
    </row>
    <row r="23" spans="1:48" ht="19" x14ac:dyDescent="0.25">
      <c r="A23" s="5" t="s">
        <v>17</v>
      </c>
      <c r="B23" s="2">
        <v>5.16E-2</v>
      </c>
      <c r="C23" s="2">
        <v>2E-3</v>
      </c>
      <c r="D23" s="2">
        <v>2.8500000000000001E-2</v>
      </c>
      <c r="E23" s="2">
        <v>1.8200000000000001E-2</v>
      </c>
      <c r="F23" s="2">
        <v>1.5699999999999999E-2</v>
      </c>
      <c r="G23" s="2">
        <v>-7.7999999999999996E-3</v>
      </c>
      <c r="H23" s="2">
        <v>2.8E-3</v>
      </c>
      <c r="I23" s="2">
        <v>3.4799999999999998E-2</v>
      </c>
      <c r="J23" s="2">
        <v>5.8400000000000001E-2</v>
      </c>
      <c r="K23" s="2">
        <v>6.4899999999999999E-2</v>
      </c>
      <c r="L23" s="2">
        <v>3.78E-2</v>
      </c>
      <c r="M23" s="2">
        <v>3.9600000000000003E-2</v>
      </c>
      <c r="N23" s="2">
        <v>4.9099999999999998E-2</v>
      </c>
      <c r="O23" s="2">
        <v>1.3100000000000001E-2</v>
      </c>
      <c r="P23" s="2">
        <v>0.05</v>
      </c>
      <c r="Q23" s="2">
        <v>1.2E-2</v>
      </c>
      <c r="R23" s="2">
        <v>-9.1999999999999998E-3</v>
      </c>
      <c r="S23" s="2">
        <v>1.9800000000000002E-2</v>
      </c>
      <c r="T23" s="2">
        <v>1.4800000000000001E-2</v>
      </c>
      <c r="U23" s="2">
        <v>5.0200000000000002E-2</v>
      </c>
      <c r="V23" s="2">
        <v>7.6899999999999996E-2</v>
      </c>
      <c r="W23" s="2">
        <v>9.9500000000000005E-2</v>
      </c>
      <c r="X23" s="2">
        <v>8.8700000000000001E-2</v>
      </c>
      <c r="Y23" s="2">
        <v>8.8700000000000001E-2</v>
      </c>
      <c r="Z23" s="2">
        <v>6.3100000000000003E-2</v>
      </c>
      <c r="AA23" s="2">
        <v>0.1211</v>
      </c>
      <c r="AB23" s="2">
        <v>0.14849999999999999</v>
      </c>
      <c r="AC23" s="2">
        <v>0.13</v>
      </c>
      <c r="AD23" s="2">
        <v>0.12139999999999999</v>
      </c>
      <c r="AE23" s="2">
        <v>0.123</v>
      </c>
      <c r="AF23" s="2">
        <v>0.1076</v>
      </c>
      <c r="AG23" s="2">
        <v>0.1101</v>
      </c>
      <c r="AH23" s="2">
        <v>0.1158</v>
      </c>
      <c r="AI23" s="2">
        <v>0.1172</v>
      </c>
      <c r="AJ23" s="2">
        <v>0.1145</v>
      </c>
      <c r="AK23" s="2">
        <v>0.1145</v>
      </c>
      <c r="AL23" s="2">
        <v>0.11269999999999999</v>
      </c>
      <c r="AM23" s="2">
        <v>0.1043</v>
      </c>
    </row>
    <row r="24" spans="1:48" ht="19" x14ac:dyDescent="0.25">
      <c r="A24" s="5" t="s">
        <v>18</v>
      </c>
      <c r="B24" s="1">
        <v>-49700000</v>
      </c>
      <c r="C24" s="1">
        <v>-164500000</v>
      </c>
      <c r="D24" s="1">
        <v>-49500000</v>
      </c>
      <c r="E24" s="1">
        <v>-110300000</v>
      </c>
      <c r="F24" s="1">
        <v>-39100000</v>
      </c>
      <c r="G24" s="1">
        <v>-113100000</v>
      </c>
      <c r="H24" s="1">
        <v>-58200000</v>
      </c>
      <c r="I24" s="1">
        <v>-54500000</v>
      </c>
      <c r="J24" s="1">
        <v>-43200000</v>
      </c>
      <c r="K24" s="1">
        <v>-14100000</v>
      </c>
      <c r="L24" s="1">
        <v>-21000000</v>
      </c>
      <c r="M24" s="1">
        <v>6000000</v>
      </c>
      <c r="N24" s="1">
        <v>10000000</v>
      </c>
      <c r="O24" s="1">
        <v>-88000000</v>
      </c>
      <c r="P24" s="1">
        <v>-111000000</v>
      </c>
      <c r="Q24" s="1">
        <v>-76000000</v>
      </c>
      <c r="R24" s="1">
        <v>-66000000</v>
      </c>
      <c r="S24" s="1">
        <v>-75000000</v>
      </c>
      <c r="T24" s="1">
        <v>-27000000</v>
      </c>
      <c r="U24" s="1">
        <v>8000000</v>
      </c>
      <c r="V24" s="1">
        <v>35000000</v>
      </c>
      <c r="W24" s="1">
        <v>-48000000</v>
      </c>
      <c r="X24" s="1">
        <v>11000000</v>
      </c>
      <c r="Y24" s="1">
        <v>-94000000</v>
      </c>
      <c r="Z24" s="1">
        <v>-42000000</v>
      </c>
      <c r="AA24" s="1">
        <v>15000000</v>
      </c>
      <c r="AB24" s="1">
        <v>-10000000</v>
      </c>
      <c r="AC24" s="1">
        <v>17000000</v>
      </c>
      <c r="AD24" s="1">
        <v>18000000</v>
      </c>
      <c r="AE24" s="1">
        <v>69000000</v>
      </c>
      <c r="AF24" s="1">
        <v>-32000000</v>
      </c>
      <c r="AG24" s="1">
        <v>2000000</v>
      </c>
      <c r="AH24" s="1" t="s">
        <v>91</v>
      </c>
      <c r="AI24" s="1">
        <v>-33000000</v>
      </c>
      <c r="AJ24" s="1">
        <v>134000000</v>
      </c>
      <c r="AK24" s="1">
        <v>69000000</v>
      </c>
      <c r="AL24" s="1">
        <v>45000000</v>
      </c>
      <c r="AM24" s="1">
        <v>-110000000</v>
      </c>
    </row>
    <row r="25" spans="1:48" ht="19" x14ac:dyDescent="0.25">
      <c r="A25" s="6" t="s">
        <v>19</v>
      </c>
      <c r="B25" s="10">
        <v>61000000</v>
      </c>
      <c r="C25" s="10">
        <v>-159800000</v>
      </c>
      <c r="D25" s="10">
        <v>29500000</v>
      </c>
      <c r="E25" s="10">
        <v>-49900000</v>
      </c>
      <c r="F25" s="10">
        <v>16100000</v>
      </c>
      <c r="G25" s="10">
        <v>-140100000</v>
      </c>
      <c r="H25" s="10">
        <v>-48700000</v>
      </c>
      <c r="I25" s="10">
        <v>76000000</v>
      </c>
      <c r="J25" s="10">
        <v>204900000</v>
      </c>
      <c r="K25" s="10">
        <v>293400000</v>
      </c>
      <c r="L25" s="10">
        <v>177000000</v>
      </c>
      <c r="M25" s="10">
        <v>214000000</v>
      </c>
      <c r="N25" s="10">
        <v>286000000</v>
      </c>
      <c r="O25" s="10">
        <v>-6000000</v>
      </c>
      <c r="P25" s="10">
        <v>221000000</v>
      </c>
      <c r="Q25" s="10">
        <v>3000000</v>
      </c>
      <c r="R25" s="10">
        <v>-118000000</v>
      </c>
      <c r="S25" s="10">
        <v>41000000</v>
      </c>
      <c r="T25" s="10">
        <v>66000000</v>
      </c>
      <c r="U25" s="10">
        <v>432000000</v>
      </c>
      <c r="V25" s="10">
        <v>798000000</v>
      </c>
      <c r="W25" s="10">
        <v>1083000000</v>
      </c>
      <c r="X25" s="10">
        <v>1169000000</v>
      </c>
      <c r="Y25" s="10">
        <v>1178000000</v>
      </c>
      <c r="Z25" s="10">
        <v>640000000</v>
      </c>
      <c r="AA25" s="10">
        <v>1617000000</v>
      </c>
      <c r="AB25" s="10">
        <v>2671000000</v>
      </c>
      <c r="AC25" s="10">
        <v>2271000000</v>
      </c>
      <c r="AD25" s="10">
        <v>2119000000</v>
      </c>
      <c r="AE25" s="10">
        <v>2434000000</v>
      </c>
      <c r="AF25" s="10">
        <v>2025000000</v>
      </c>
      <c r="AG25" s="10">
        <v>1930000000</v>
      </c>
      <c r="AH25" s="10">
        <v>2365000000</v>
      </c>
      <c r="AI25" s="10">
        <v>2753000000</v>
      </c>
      <c r="AJ25" s="10">
        <v>2834000000</v>
      </c>
      <c r="AK25" s="10">
        <v>2338000000</v>
      </c>
      <c r="AL25" s="10">
        <v>2751000000</v>
      </c>
      <c r="AM25" s="10">
        <v>2819000000</v>
      </c>
    </row>
    <row r="26" spans="1:48" ht="19" x14ac:dyDescent="0.25">
      <c r="A26" s="5" t="s">
        <v>20</v>
      </c>
      <c r="B26" s="2">
        <v>2.8400000000000002E-2</v>
      </c>
      <c r="C26" s="2">
        <v>-6.9400000000000003E-2</v>
      </c>
      <c r="D26" s="2">
        <v>1.0699999999999999E-2</v>
      </c>
      <c r="E26" s="2">
        <v>-1.5100000000000001E-2</v>
      </c>
      <c r="F26" s="2">
        <v>4.5999999999999999E-3</v>
      </c>
      <c r="G26" s="2">
        <v>-4.0500000000000001E-2</v>
      </c>
      <c r="H26" s="2">
        <v>-1.43E-2</v>
      </c>
      <c r="I26" s="2">
        <v>2.0299999999999999E-2</v>
      </c>
      <c r="J26" s="2">
        <v>4.82E-2</v>
      </c>
      <c r="K26" s="2">
        <v>6.1899999999999997E-2</v>
      </c>
      <c r="L26" s="2">
        <v>3.3700000000000001E-2</v>
      </c>
      <c r="M26" s="2">
        <v>4.07E-2</v>
      </c>
      <c r="N26" s="2">
        <v>5.0799999999999998E-2</v>
      </c>
      <c r="O26" s="2">
        <v>-1E-3</v>
      </c>
      <c r="P26" s="2">
        <v>3.3300000000000003E-2</v>
      </c>
      <c r="Q26" s="2">
        <v>5.0000000000000001E-4</v>
      </c>
      <c r="R26" s="2">
        <v>-2.0799999999999999E-2</v>
      </c>
      <c r="S26" s="2">
        <v>7.0000000000000001E-3</v>
      </c>
      <c r="T26" s="2">
        <v>1.0500000000000001E-2</v>
      </c>
      <c r="U26" s="2">
        <v>5.1200000000000002E-2</v>
      </c>
      <c r="V26" s="2">
        <v>8.0500000000000002E-2</v>
      </c>
      <c r="W26" s="2">
        <v>9.5299999999999996E-2</v>
      </c>
      <c r="X26" s="2">
        <v>8.9599999999999999E-2</v>
      </c>
      <c r="Y26" s="2">
        <v>8.2100000000000006E-2</v>
      </c>
      <c r="Z26" s="2">
        <v>5.9299999999999999E-2</v>
      </c>
      <c r="AA26" s="2">
        <v>0.12230000000000001</v>
      </c>
      <c r="AB26" s="2">
        <v>0.14799999999999999</v>
      </c>
      <c r="AC26" s="2">
        <v>0.13100000000000001</v>
      </c>
      <c r="AD26" s="2">
        <v>0.1225</v>
      </c>
      <c r="AE26" s="2">
        <v>0.12659999999999999</v>
      </c>
      <c r="AF26" s="2">
        <v>0.106</v>
      </c>
      <c r="AG26" s="2">
        <v>0.11020000000000001</v>
      </c>
      <c r="AH26" s="2">
        <v>0.1158</v>
      </c>
      <c r="AI26" s="2">
        <v>0.1158</v>
      </c>
      <c r="AJ26" s="2">
        <v>0.1202</v>
      </c>
      <c r="AK26" s="2">
        <v>0.11799999999999999</v>
      </c>
      <c r="AL26" s="2">
        <v>0.1145</v>
      </c>
      <c r="AM26" s="2">
        <v>0.1004</v>
      </c>
    </row>
    <row r="27" spans="1:48" ht="19" x14ac:dyDescent="0.25">
      <c r="A27" s="5" t="s">
        <v>21</v>
      </c>
      <c r="B27" s="1">
        <v>10600000</v>
      </c>
      <c r="C27" s="1">
        <v>-52500000</v>
      </c>
      <c r="D27" s="1">
        <v>15600000</v>
      </c>
      <c r="E27" s="1">
        <v>13500000</v>
      </c>
      <c r="F27" s="1">
        <v>22200000</v>
      </c>
      <c r="G27" s="1">
        <v>25000000</v>
      </c>
      <c r="H27" s="1">
        <v>16900000</v>
      </c>
      <c r="I27" s="1">
        <v>8900000</v>
      </c>
      <c r="J27" s="1">
        <v>22300000</v>
      </c>
      <c r="K27" s="1">
        <v>40500000</v>
      </c>
      <c r="L27" s="1">
        <v>-47000000</v>
      </c>
      <c r="M27" s="1">
        <v>54000000</v>
      </c>
      <c r="N27" s="1">
        <v>74000000</v>
      </c>
      <c r="O27" s="1">
        <v>4000000</v>
      </c>
      <c r="P27" s="1">
        <v>55000000</v>
      </c>
      <c r="Q27" s="1">
        <v>-19000000</v>
      </c>
      <c r="R27" s="1">
        <v>-42000000</v>
      </c>
      <c r="S27" s="1">
        <v>-38000000</v>
      </c>
      <c r="T27" s="1">
        <v>12000000</v>
      </c>
      <c r="U27" s="1">
        <v>56000000</v>
      </c>
      <c r="V27" s="1">
        <v>216000000</v>
      </c>
      <c r="W27" s="1">
        <v>324000000</v>
      </c>
      <c r="X27" s="1">
        <v>381000000</v>
      </c>
      <c r="Y27" s="1">
        <v>360000000</v>
      </c>
      <c r="Z27" s="1">
        <v>156000000</v>
      </c>
      <c r="AA27" s="1">
        <v>477000000</v>
      </c>
      <c r="AB27" s="1">
        <v>725000000</v>
      </c>
      <c r="AC27" s="1">
        <v>533000000</v>
      </c>
      <c r="AD27" s="1">
        <v>531000000</v>
      </c>
      <c r="AE27" s="1">
        <v>698000000</v>
      </c>
      <c r="AF27" s="1">
        <v>555000000</v>
      </c>
      <c r="AG27" s="1">
        <v>474000000</v>
      </c>
      <c r="AH27" s="1">
        <v>1371000000</v>
      </c>
      <c r="AI27" s="1">
        <v>566000000</v>
      </c>
      <c r="AJ27" s="1">
        <v>566000000</v>
      </c>
      <c r="AK27" s="1">
        <v>527000000</v>
      </c>
      <c r="AL27" s="1">
        <v>587000000</v>
      </c>
      <c r="AM27" s="1">
        <v>636000000</v>
      </c>
    </row>
    <row r="28" spans="1:48" ht="20" thickBot="1" x14ac:dyDescent="0.3">
      <c r="A28" s="7" t="s">
        <v>22</v>
      </c>
      <c r="B28" s="11">
        <v>50400000</v>
      </c>
      <c r="C28" s="11">
        <v>-107300000</v>
      </c>
      <c r="D28" s="11">
        <v>13900000</v>
      </c>
      <c r="E28" s="11">
        <v>-63400000</v>
      </c>
      <c r="F28" s="11">
        <v>-6100000</v>
      </c>
      <c r="G28" s="11">
        <v>-165100000</v>
      </c>
      <c r="H28" s="11">
        <v>-65600000</v>
      </c>
      <c r="I28" s="11">
        <v>-189500000</v>
      </c>
      <c r="J28" s="11">
        <v>177100000</v>
      </c>
      <c r="K28" s="11">
        <v>252900000</v>
      </c>
      <c r="L28" s="11">
        <v>224000000</v>
      </c>
      <c r="M28" s="11">
        <v>160000000</v>
      </c>
      <c r="N28" s="11">
        <v>212000000</v>
      </c>
      <c r="O28" s="11">
        <v>-21000000</v>
      </c>
      <c r="P28" s="11">
        <v>160000000</v>
      </c>
      <c r="Q28" s="11">
        <v>8000000</v>
      </c>
      <c r="R28" s="11">
        <v>-102000000</v>
      </c>
      <c r="S28" s="11">
        <v>82000000</v>
      </c>
      <c r="T28" s="11">
        <v>50000000</v>
      </c>
      <c r="U28" s="11">
        <v>350000000</v>
      </c>
      <c r="V28" s="11">
        <v>550000000</v>
      </c>
      <c r="W28" s="11">
        <v>715000000</v>
      </c>
      <c r="X28" s="11">
        <v>739000000</v>
      </c>
      <c r="Y28" s="11">
        <v>755000000</v>
      </c>
      <c r="Z28" s="11">
        <v>428000000</v>
      </c>
      <c r="AA28" s="11">
        <v>1040000000</v>
      </c>
      <c r="AB28" s="11">
        <v>1848000000</v>
      </c>
      <c r="AC28" s="11">
        <v>1645000000</v>
      </c>
      <c r="AD28" s="11">
        <v>1483000000</v>
      </c>
      <c r="AE28" s="11">
        <v>1651000000</v>
      </c>
      <c r="AF28" s="11">
        <v>1399000000</v>
      </c>
      <c r="AG28" s="11">
        <v>1394000000</v>
      </c>
      <c r="AH28" s="11">
        <v>999000000</v>
      </c>
      <c r="AI28" s="11">
        <v>2141000000</v>
      </c>
      <c r="AJ28" s="11">
        <v>2260000000</v>
      </c>
      <c r="AK28" s="11">
        <v>1789000000</v>
      </c>
      <c r="AL28" s="11">
        <v>2131000000</v>
      </c>
      <c r="AM28" s="11">
        <v>2151000000</v>
      </c>
      <c r="AN28" s="43">
        <v>2818000000</v>
      </c>
      <c r="AO28" s="43">
        <v>2703000000</v>
      </c>
      <c r="AP28" s="43">
        <v>2978000000</v>
      </c>
      <c r="AQ28" s="43">
        <v>2430000000</v>
      </c>
      <c r="AR28" s="43">
        <v>2540000000</v>
      </c>
    </row>
    <row r="29" spans="1:48" ht="20" customHeight="1" thickTop="1" x14ac:dyDescent="0.25">
      <c r="A29" s="15" t="s">
        <v>102</v>
      </c>
      <c r="B29" s="1"/>
      <c r="C29" s="16">
        <f>(C28/B28)-1</f>
        <v>-3.128968253968254</v>
      </c>
      <c r="D29" s="16">
        <f>(D28/C28)-1</f>
        <v>-1.1295433364398881</v>
      </c>
      <c r="E29" s="16">
        <f>(E28/D28)-1</f>
        <v>-5.5611510791366907</v>
      </c>
      <c r="F29" s="16">
        <f t="shared" ref="F29:AR29" si="7">(F28/E28)-1</f>
        <v>-0.90378548895899058</v>
      </c>
      <c r="G29" s="16">
        <f t="shared" si="7"/>
        <v>26.065573770491802</v>
      </c>
      <c r="H29" s="16">
        <f t="shared" si="7"/>
        <v>-0.60266505148394911</v>
      </c>
      <c r="I29" s="16">
        <f t="shared" si="7"/>
        <v>1.8887195121951219</v>
      </c>
      <c r="J29" s="16">
        <f t="shared" si="7"/>
        <v>-1.9345646437994723</v>
      </c>
      <c r="K29" s="16">
        <f t="shared" si="7"/>
        <v>0.42800677583286273</v>
      </c>
      <c r="L29" s="16">
        <f t="shared" si="7"/>
        <v>-0.11427441676551997</v>
      </c>
      <c r="M29" s="16">
        <f t="shared" si="7"/>
        <v>-0.2857142857142857</v>
      </c>
      <c r="N29" s="16">
        <f t="shared" si="7"/>
        <v>0.32499999999999996</v>
      </c>
      <c r="O29" s="16">
        <f t="shared" si="7"/>
        <v>-1.0990566037735849</v>
      </c>
      <c r="P29" s="16">
        <f t="shared" si="7"/>
        <v>-8.6190476190476186</v>
      </c>
      <c r="Q29" s="16">
        <f t="shared" si="7"/>
        <v>-0.95</v>
      </c>
      <c r="R29" s="16">
        <f t="shared" si="7"/>
        <v>-13.75</v>
      </c>
      <c r="S29" s="16">
        <f t="shared" si="7"/>
        <v>-1.803921568627451</v>
      </c>
      <c r="T29" s="16">
        <f t="shared" si="7"/>
        <v>-0.3902439024390244</v>
      </c>
      <c r="U29" s="16">
        <f t="shared" si="7"/>
        <v>6</v>
      </c>
      <c r="V29" s="16">
        <f t="shared" si="7"/>
        <v>0.5714285714285714</v>
      </c>
      <c r="W29" s="16">
        <f t="shared" si="7"/>
        <v>0.30000000000000004</v>
      </c>
      <c r="X29" s="16">
        <f t="shared" si="7"/>
        <v>3.3566433566433629E-2</v>
      </c>
      <c r="Y29" s="16">
        <f t="shared" si="7"/>
        <v>2.1650879566982306E-2</v>
      </c>
      <c r="Z29" s="16">
        <f t="shared" si="7"/>
        <v>-0.43311258278145692</v>
      </c>
      <c r="AA29" s="16">
        <f t="shared" si="7"/>
        <v>1.4299065420560746</v>
      </c>
      <c r="AB29" s="16">
        <f t="shared" si="7"/>
        <v>0.77692307692307683</v>
      </c>
      <c r="AC29" s="16">
        <f t="shared" si="7"/>
        <v>-0.10984848484848486</v>
      </c>
      <c r="AD29" s="16">
        <f t="shared" si="7"/>
        <v>-9.8480243161094272E-2</v>
      </c>
      <c r="AE29" s="16">
        <f t="shared" si="7"/>
        <v>0.11328388401888057</v>
      </c>
      <c r="AF29" s="16">
        <f t="shared" si="7"/>
        <v>-0.15263476680799515</v>
      </c>
      <c r="AG29" s="16">
        <f t="shared" si="7"/>
        <v>-3.5739814152966343E-3</v>
      </c>
      <c r="AH29" s="16">
        <f t="shared" si="7"/>
        <v>-0.28335724533715922</v>
      </c>
      <c r="AI29" s="16">
        <f t="shared" si="7"/>
        <v>1.1431431431431434</v>
      </c>
      <c r="AJ29" s="16">
        <f t="shared" si="7"/>
        <v>5.5581503970107526E-2</v>
      </c>
      <c r="AK29" s="16">
        <f t="shared" si="7"/>
        <v>-0.20840707964601768</v>
      </c>
      <c r="AL29" s="16">
        <f t="shared" si="7"/>
        <v>0.19116825041922869</v>
      </c>
      <c r="AM29" s="16">
        <f t="shared" si="7"/>
        <v>9.3852651337400506E-3</v>
      </c>
      <c r="AN29" s="17">
        <f t="shared" si="7"/>
        <v>0.31008833100883315</v>
      </c>
      <c r="AO29" s="17">
        <f t="shared" si="7"/>
        <v>-4.0809084457061773E-2</v>
      </c>
      <c r="AP29" s="17">
        <f t="shared" si="7"/>
        <v>0.10173880873103958</v>
      </c>
      <c r="AQ29" s="17">
        <f t="shared" si="7"/>
        <v>-0.1840161182001343</v>
      </c>
      <c r="AR29" s="17">
        <f t="shared" si="7"/>
        <v>4.5267489711934061E-2</v>
      </c>
    </row>
    <row r="30" spans="1:48" ht="19" x14ac:dyDescent="0.25">
      <c r="A30" s="5" t="s">
        <v>23</v>
      </c>
      <c r="B30" s="2">
        <v>2.35E-2</v>
      </c>
      <c r="C30" s="2">
        <v>-4.6600000000000003E-2</v>
      </c>
      <c r="D30" s="2">
        <v>5.0000000000000001E-3</v>
      </c>
      <c r="E30" s="2">
        <v>-1.9199999999999998E-2</v>
      </c>
      <c r="F30" s="2">
        <v>-1.6999999999999999E-3</v>
      </c>
      <c r="G30" s="2">
        <v>-4.7699999999999999E-2</v>
      </c>
      <c r="H30" s="2">
        <v>-1.9300000000000001E-2</v>
      </c>
      <c r="I30" s="2">
        <v>-5.0500000000000003E-2</v>
      </c>
      <c r="J30" s="2">
        <v>4.1700000000000001E-2</v>
      </c>
      <c r="K30" s="2">
        <v>5.3400000000000003E-2</v>
      </c>
      <c r="L30" s="2">
        <v>4.2700000000000002E-2</v>
      </c>
      <c r="M30" s="2">
        <v>3.04E-2</v>
      </c>
      <c r="N30" s="2">
        <v>3.7699999999999997E-2</v>
      </c>
      <c r="O30" s="2">
        <v>-3.3999999999999998E-3</v>
      </c>
      <c r="P30" s="2">
        <v>2.41E-2</v>
      </c>
      <c r="Q30" s="2">
        <v>1.1999999999999999E-3</v>
      </c>
      <c r="R30" s="2">
        <v>-1.7999999999999999E-2</v>
      </c>
      <c r="S30" s="2">
        <v>1.4E-2</v>
      </c>
      <c r="T30" s="2">
        <v>7.9000000000000008E-3</v>
      </c>
      <c r="U30" s="2">
        <v>4.1500000000000002E-2</v>
      </c>
      <c r="V30" s="2">
        <v>5.5500000000000001E-2</v>
      </c>
      <c r="W30" s="2">
        <v>6.2899999999999998E-2</v>
      </c>
      <c r="X30" s="2">
        <v>5.6599999999999998E-2</v>
      </c>
      <c r="Y30" s="2">
        <v>5.2600000000000001E-2</v>
      </c>
      <c r="Z30" s="2">
        <v>3.9600000000000003E-2</v>
      </c>
      <c r="AA30" s="2">
        <v>7.8600000000000003E-2</v>
      </c>
      <c r="AB30" s="2">
        <v>0.1024</v>
      </c>
      <c r="AC30" s="2">
        <v>9.4899999999999998E-2</v>
      </c>
      <c r="AD30" s="2">
        <v>8.5699999999999998E-2</v>
      </c>
      <c r="AE30" s="2">
        <v>8.5900000000000004E-2</v>
      </c>
      <c r="AF30" s="2">
        <v>7.3200000000000001E-2</v>
      </c>
      <c r="AG30" s="2">
        <v>7.9600000000000004E-2</v>
      </c>
      <c r="AH30" s="2">
        <v>4.8899999999999999E-2</v>
      </c>
      <c r="AI30" s="2">
        <v>9.01E-2</v>
      </c>
      <c r="AJ30" s="2">
        <v>9.5899999999999999E-2</v>
      </c>
      <c r="AK30" s="2">
        <v>9.0300000000000005E-2</v>
      </c>
      <c r="AL30" s="2">
        <v>8.8700000000000001E-2</v>
      </c>
      <c r="AM30" s="2">
        <v>7.6600000000000001E-2</v>
      </c>
      <c r="AN30" s="44">
        <f>AN28/AN3</f>
        <v>8.6177370030581041E-2</v>
      </c>
      <c r="AO30" s="44">
        <f t="shared" ref="AO30:AR30" si="8">AO28/AO3</f>
        <v>8.3456835865135234E-2</v>
      </c>
      <c r="AP30" s="44">
        <f t="shared" si="8"/>
        <v>8.9510069131349568E-2</v>
      </c>
      <c r="AQ30" s="44">
        <f t="shared" si="8"/>
        <v>7.1698335890475626E-2</v>
      </c>
      <c r="AR30" s="44">
        <f t="shared" si="8"/>
        <v>7.2762690500744812E-2</v>
      </c>
    </row>
    <row r="31" spans="1:48" ht="19" x14ac:dyDescent="0.25">
      <c r="A31" s="5" t="s">
        <v>24</v>
      </c>
      <c r="B31" s="12">
        <v>0.66</v>
      </c>
      <c r="C31" s="12">
        <v>-1.31</v>
      </c>
      <c r="D31" s="12">
        <v>7.0000000000000007E-2</v>
      </c>
      <c r="E31" s="12">
        <v>-0.84</v>
      </c>
      <c r="F31" s="12">
        <v>-7.0000000000000007E-2</v>
      </c>
      <c r="G31" s="12">
        <v>-1.81</v>
      </c>
      <c r="H31" s="12">
        <v>-0.62</v>
      </c>
      <c r="I31" s="12">
        <v>-1.5</v>
      </c>
      <c r="J31" s="12">
        <v>1.2</v>
      </c>
      <c r="K31" s="12">
        <v>1.53</v>
      </c>
      <c r="L31" s="12">
        <v>1.38</v>
      </c>
      <c r="M31" s="12">
        <v>1</v>
      </c>
      <c r="N31" s="12">
        <v>1.39</v>
      </c>
      <c r="O31" s="12">
        <v>-0.14000000000000001</v>
      </c>
      <c r="P31" s="12">
        <v>1.04</v>
      </c>
      <c r="Q31" s="12">
        <v>0.05</v>
      </c>
      <c r="R31" s="12">
        <v>-0.67</v>
      </c>
      <c r="S31" s="12">
        <v>0.53</v>
      </c>
      <c r="T31" s="12">
        <v>0.32</v>
      </c>
      <c r="U31" s="12">
        <v>2.08</v>
      </c>
      <c r="V31" s="12">
        <v>3.11</v>
      </c>
      <c r="W31" s="12">
        <v>3.75</v>
      </c>
      <c r="X31" s="12">
        <v>3.72</v>
      </c>
      <c r="Y31" s="12">
        <v>3.87</v>
      </c>
      <c r="Z31" s="12">
        <v>2.17</v>
      </c>
      <c r="AA31" s="12">
        <v>5.29</v>
      </c>
      <c r="AB31" s="12">
        <v>9.58</v>
      </c>
      <c r="AC31" s="12">
        <v>8.69</v>
      </c>
      <c r="AD31" s="12">
        <v>7.93</v>
      </c>
      <c r="AE31" s="12">
        <v>9.0399999999999991</v>
      </c>
      <c r="AF31" s="12">
        <v>7.86</v>
      </c>
      <c r="AG31" s="12">
        <v>8.25</v>
      </c>
      <c r="AH31" s="12">
        <v>5.99</v>
      </c>
      <c r="AI31" s="12">
        <v>13.2</v>
      </c>
      <c r="AJ31" s="12">
        <v>14.54</v>
      </c>
      <c r="AK31" s="12">
        <v>12.07</v>
      </c>
      <c r="AL31" s="12">
        <v>14.38</v>
      </c>
      <c r="AM31" s="12">
        <v>15.2</v>
      </c>
      <c r="AN31" s="45">
        <v>19.91</v>
      </c>
      <c r="AO31" s="45">
        <v>19.09</v>
      </c>
      <c r="AP31" s="45">
        <v>21.04</v>
      </c>
      <c r="AQ31" s="45">
        <v>17.170000000000002</v>
      </c>
      <c r="AR31" s="45">
        <v>17.940000000000001</v>
      </c>
    </row>
    <row r="32" spans="1:48" ht="19" x14ac:dyDescent="0.25">
      <c r="A32" s="5" t="s">
        <v>25</v>
      </c>
      <c r="B32" s="12">
        <v>0.65</v>
      </c>
      <c r="C32" s="12">
        <v>-1.31</v>
      </c>
      <c r="D32" s="12">
        <v>7.0000000000000007E-2</v>
      </c>
      <c r="E32" s="12">
        <v>-0.84</v>
      </c>
      <c r="F32" s="12">
        <v>-7.0000000000000007E-2</v>
      </c>
      <c r="G32" s="12">
        <v>-1.81</v>
      </c>
      <c r="H32" s="12">
        <v>-0.62</v>
      </c>
      <c r="I32" s="12">
        <v>-1.5</v>
      </c>
      <c r="J32" s="12">
        <v>1.1599999999999999</v>
      </c>
      <c r="K32" s="12">
        <v>1.53</v>
      </c>
      <c r="L32" s="12">
        <v>1.38</v>
      </c>
      <c r="M32" s="12">
        <v>1</v>
      </c>
      <c r="N32" s="12">
        <v>1.37</v>
      </c>
      <c r="O32" s="12">
        <v>-0.14000000000000001</v>
      </c>
      <c r="P32" s="12">
        <v>1.03</v>
      </c>
      <c r="Q32" s="12">
        <v>0.05</v>
      </c>
      <c r="R32" s="12">
        <v>-0.67</v>
      </c>
      <c r="S32" s="12">
        <v>0.53</v>
      </c>
      <c r="T32" s="12">
        <v>0.32</v>
      </c>
      <c r="U32" s="12">
        <v>1.85</v>
      </c>
      <c r="V32" s="12">
        <v>2.75</v>
      </c>
      <c r="W32" s="12">
        <v>3.55</v>
      </c>
      <c r="X32" s="12">
        <v>3.7</v>
      </c>
      <c r="Y32" s="12">
        <v>3.84</v>
      </c>
      <c r="Z32" s="12">
        <v>2.16</v>
      </c>
      <c r="AA32" s="12">
        <v>5.28</v>
      </c>
      <c r="AB32" s="12">
        <v>9.5500000000000007</v>
      </c>
      <c r="AC32" s="12">
        <v>8.67</v>
      </c>
      <c r="AD32" s="12">
        <v>7.91</v>
      </c>
      <c r="AE32" s="12">
        <v>9.02</v>
      </c>
      <c r="AF32" s="12">
        <v>7.84</v>
      </c>
      <c r="AG32" s="12">
        <v>8.23</v>
      </c>
      <c r="AH32" s="12">
        <v>5.97</v>
      </c>
      <c r="AI32" s="12">
        <v>13.15</v>
      </c>
      <c r="AJ32" s="12">
        <v>14.48</v>
      </c>
      <c r="AK32" s="12">
        <v>12.01</v>
      </c>
      <c r="AL32" s="12">
        <v>14.38</v>
      </c>
      <c r="AM32" s="12">
        <v>15.12</v>
      </c>
    </row>
    <row r="33" spans="1:39" ht="19" x14ac:dyDescent="0.25">
      <c r="A33" s="5" t="s">
        <v>26</v>
      </c>
      <c r="B33" s="1">
        <v>76363636</v>
      </c>
      <c r="C33" s="1">
        <v>82065010</v>
      </c>
      <c r="D33" s="1">
        <v>82857143</v>
      </c>
      <c r="E33" s="1">
        <v>85000000</v>
      </c>
      <c r="F33" s="1">
        <v>83684211</v>
      </c>
      <c r="G33" s="1">
        <v>98784530</v>
      </c>
      <c r="H33" s="1">
        <v>118709677</v>
      </c>
      <c r="I33" s="1">
        <v>131447587</v>
      </c>
      <c r="J33" s="1">
        <v>141210856</v>
      </c>
      <c r="K33" s="1">
        <v>165564648</v>
      </c>
      <c r="L33" s="1">
        <v>162318841</v>
      </c>
      <c r="M33" s="1">
        <v>159600998</v>
      </c>
      <c r="N33" s="1">
        <v>152792793</v>
      </c>
      <c r="O33" s="1">
        <v>152727273</v>
      </c>
      <c r="P33" s="1">
        <v>153846154</v>
      </c>
      <c r="Q33" s="1">
        <v>160000000</v>
      </c>
      <c r="R33" s="1">
        <v>153383459</v>
      </c>
      <c r="S33" s="1">
        <v>153990610</v>
      </c>
      <c r="T33" s="1">
        <v>157200000</v>
      </c>
      <c r="U33" s="1">
        <v>168674699</v>
      </c>
      <c r="V33" s="1">
        <v>176991150</v>
      </c>
      <c r="W33" s="1">
        <v>190412783</v>
      </c>
      <c r="X33" s="1">
        <v>198655914</v>
      </c>
      <c r="Y33" s="1">
        <v>194958370</v>
      </c>
      <c r="Z33" s="1">
        <v>197400000</v>
      </c>
      <c r="AA33" s="1">
        <v>196700000</v>
      </c>
      <c r="AB33" s="1">
        <v>193000000</v>
      </c>
      <c r="AC33" s="1">
        <v>189300000</v>
      </c>
      <c r="AD33" s="1">
        <v>187000000</v>
      </c>
      <c r="AE33" s="1">
        <v>182700000</v>
      </c>
      <c r="AF33" s="1">
        <v>178000000</v>
      </c>
      <c r="AG33" s="1">
        <v>169000000</v>
      </c>
      <c r="AH33" s="1">
        <v>166600000</v>
      </c>
      <c r="AI33" s="1">
        <v>162200000</v>
      </c>
      <c r="AJ33" s="1">
        <v>155400000</v>
      </c>
      <c r="AK33" s="1">
        <v>148200000</v>
      </c>
      <c r="AL33" s="1">
        <v>148200000</v>
      </c>
      <c r="AM33" s="1">
        <v>148200000</v>
      </c>
    </row>
    <row r="34" spans="1:39" ht="19" x14ac:dyDescent="0.25">
      <c r="A34" s="5" t="s">
        <v>27</v>
      </c>
      <c r="B34" s="1">
        <v>77241379</v>
      </c>
      <c r="C34" s="1">
        <v>82065010</v>
      </c>
      <c r="D34" s="1">
        <v>82857143</v>
      </c>
      <c r="E34" s="1">
        <v>85000000</v>
      </c>
      <c r="F34" s="1">
        <v>83684211</v>
      </c>
      <c r="G34" s="1">
        <v>98784530</v>
      </c>
      <c r="H34" s="1">
        <v>118709677</v>
      </c>
      <c r="I34" s="1">
        <v>131447587</v>
      </c>
      <c r="J34" s="1">
        <v>146090713</v>
      </c>
      <c r="K34" s="1">
        <v>165564648</v>
      </c>
      <c r="L34" s="1">
        <v>162318841</v>
      </c>
      <c r="M34" s="1">
        <v>160000000</v>
      </c>
      <c r="N34" s="1">
        <v>154744526</v>
      </c>
      <c r="O34" s="1">
        <v>152727273</v>
      </c>
      <c r="P34" s="1">
        <v>154963680</v>
      </c>
      <c r="Q34" s="1">
        <v>160000000</v>
      </c>
      <c r="R34" s="1">
        <v>153383459</v>
      </c>
      <c r="S34" s="1">
        <v>153990610</v>
      </c>
      <c r="T34" s="1">
        <v>158000000</v>
      </c>
      <c r="U34" s="1">
        <v>189445196</v>
      </c>
      <c r="V34" s="1">
        <v>199818347</v>
      </c>
      <c r="W34" s="1">
        <v>201266714</v>
      </c>
      <c r="X34" s="1">
        <v>199729730</v>
      </c>
      <c r="Y34" s="1">
        <v>196530548</v>
      </c>
      <c r="Z34" s="1">
        <v>197700000</v>
      </c>
      <c r="AA34" s="1">
        <v>197100000</v>
      </c>
      <c r="AB34" s="1">
        <v>193600000</v>
      </c>
      <c r="AC34" s="1">
        <v>189700000</v>
      </c>
      <c r="AD34" s="1">
        <v>187400000</v>
      </c>
      <c r="AE34" s="1">
        <v>183100000</v>
      </c>
      <c r="AF34" s="1">
        <v>178400000</v>
      </c>
      <c r="AG34" s="1">
        <v>169300000</v>
      </c>
      <c r="AH34" s="1">
        <v>167300000</v>
      </c>
      <c r="AI34" s="1">
        <v>162800000</v>
      </c>
      <c r="AJ34" s="1">
        <v>156100000</v>
      </c>
      <c r="AK34" s="1">
        <v>149000000</v>
      </c>
      <c r="AL34" s="1">
        <v>149000000</v>
      </c>
      <c r="AM34" s="1">
        <v>149000000</v>
      </c>
    </row>
    <row r="35" spans="1:39" ht="20" customHeight="1" x14ac:dyDescent="0.25">
      <c r="A35" s="15" t="s">
        <v>103</v>
      </c>
      <c r="B35" s="1"/>
      <c r="C35" s="23">
        <f>(C34-B34)/B34</f>
        <v>6.2448794447338904E-2</v>
      </c>
      <c r="D35" s="23">
        <f t="shared" ref="D35:AM35" si="9">(D34-C34)/C34</f>
        <v>9.6525059827568416E-3</v>
      </c>
      <c r="E35" s="23">
        <f t="shared" si="9"/>
        <v>2.5862067196789539E-2</v>
      </c>
      <c r="F35" s="23">
        <f t="shared" si="9"/>
        <v>-1.5479870588235294E-2</v>
      </c>
      <c r="G35" s="23">
        <f t="shared" si="9"/>
        <v>0.18044406250063108</v>
      </c>
      <c r="H35" s="23">
        <f t="shared" si="9"/>
        <v>0.2017031108008511</v>
      </c>
      <c r="I35" s="23">
        <f t="shared" si="9"/>
        <v>0.10730304657471185</v>
      </c>
      <c r="J35" s="23">
        <f t="shared" si="9"/>
        <v>0.11139897151554407</v>
      </c>
      <c r="K35" s="23">
        <f t="shared" si="9"/>
        <v>0.13330029404401633</v>
      </c>
      <c r="L35" s="23">
        <f t="shared" si="9"/>
        <v>-1.9604468944360635E-2</v>
      </c>
      <c r="M35" s="23">
        <f t="shared" si="9"/>
        <v>-1.4285716838010198E-2</v>
      </c>
      <c r="N35" s="23">
        <f t="shared" si="9"/>
        <v>-3.28467125E-2</v>
      </c>
      <c r="O35" s="23">
        <f t="shared" si="9"/>
        <v>-1.3036021707158804E-2</v>
      </c>
      <c r="P35" s="23">
        <f t="shared" si="9"/>
        <v>1.4643141045280104E-2</v>
      </c>
      <c r="Q35" s="23">
        <f t="shared" si="9"/>
        <v>3.2500002581250007E-2</v>
      </c>
      <c r="R35" s="23">
        <f t="shared" si="9"/>
        <v>-4.1353381250000001E-2</v>
      </c>
      <c r="S35" s="23">
        <f t="shared" si="9"/>
        <v>3.9583864124488159E-3</v>
      </c>
      <c r="T35" s="23">
        <f t="shared" si="9"/>
        <v>2.6036587555565888E-2</v>
      </c>
      <c r="U35" s="23">
        <f t="shared" si="9"/>
        <v>0.19902022784810128</v>
      </c>
      <c r="V35" s="23">
        <f t="shared" si="9"/>
        <v>5.4755418553870325E-2</v>
      </c>
      <c r="W35" s="23">
        <f t="shared" si="9"/>
        <v>7.2484184848151103E-3</v>
      </c>
      <c r="X35" s="23">
        <f t="shared" si="9"/>
        <v>-7.6365533547688366E-3</v>
      </c>
      <c r="Y35" s="23">
        <f t="shared" si="9"/>
        <v>-1.6017555323386258E-2</v>
      </c>
      <c r="Z35" s="23">
        <f t="shared" si="9"/>
        <v>5.9504846035436688E-3</v>
      </c>
      <c r="AA35" s="23">
        <f t="shared" si="9"/>
        <v>-3.0349013657056147E-3</v>
      </c>
      <c r="AB35" s="23">
        <f t="shared" si="9"/>
        <v>-1.7757483510908167E-2</v>
      </c>
      <c r="AC35" s="23">
        <f t="shared" si="9"/>
        <v>-2.0144628099173553E-2</v>
      </c>
      <c r="AD35" s="23">
        <f t="shared" si="9"/>
        <v>-1.2124406958355299E-2</v>
      </c>
      <c r="AE35" s="23">
        <f t="shared" si="9"/>
        <v>-2.2945570971184631E-2</v>
      </c>
      <c r="AF35" s="23">
        <f t="shared" si="9"/>
        <v>-2.5669033315128344E-2</v>
      </c>
      <c r="AG35" s="23">
        <f t="shared" si="9"/>
        <v>-5.1008968609865472E-2</v>
      </c>
      <c r="AH35" s="23">
        <f t="shared" si="9"/>
        <v>-1.1813349084465446E-2</v>
      </c>
      <c r="AI35" s="23">
        <f t="shared" si="9"/>
        <v>-2.6897788404064555E-2</v>
      </c>
      <c r="AJ35" s="23">
        <f t="shared" si="9"/>
        <v>-4.1154791154791155E-2</v>
      </c>
      <c r="AK35" s="23">
        <f t="shared" si="9"/>
        <v>-4.5483664317745039E-2</v>
      </c>
      <c r="AL35" s="23">
        <f t="shared" si="9"/>
        <v>0</v>
      </c>
      <c r="AM35" s="23">
        <f t="shared" si="9"/>
        <v>0</v>
      </c>
    </row>
    <row r="36" spans="1:39"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c r="AJ36" s="13" t="s">
        <v>92</v>
      </c>
      <c r="AK36" s="13" t="s">
        <v>92</v>
      </c>
      <c r="AL36" s="13" t="s">
        <v>92</v>
      </c>
      <c r="AM36" s="13" t="s">
        <v>92</v>
      </c>
    </row>
    <row r="37" spans="1:39"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c r="AJ37" s="9" t="s">
        <v>90</v>
      </c>
      <c r="AK37" s="9" t="s">
        <v>90</v>
      </c>
      <c r="AL37" s="9" t="s">
        <v>90</v>
      </c>
      <c r="AM37" s="9" t="s">
        <v>90</v>
      </c>
    </row>
    <row r="38" spans="1:39" ht="19" x14ac:dyDescent="0.25">
      <c r="A38" s="5" t="s">
        <v>30</v>
      </c>
      <c r="B38" s="1">
        <v>167500000</v>
      </c>
      <c r="C38" s="1">
        <v>162100000</v>
      </c>
      <c r="D38" s="1">
        <v>76800000</v>
      </c>
      <c r="E38" s="1">
        <v>59300000</v>
      </c>
      <c r="F38" s="1">
        <v>73200000</v>
      </c>
      <c r="G38" s="1">
        <v>80000000</v>
      </c>
      <c r="H38" s="1">
        <v>51500000</v>
      </c>
      <c r="I38" s="1">
        <v>54200000</v>
      </c>
      <c r="J38" s="1">
        <v>77300000</v>
      </c>
      <c r="K38" s="1">
        <v>146900000</v>
      </c>
      <c r="L38" s="1">
        <v>60000000</v>
      </c>
      <c r="M38" s="1">
        <v>108000000</v>
      </c>
      <c r="N38" s="1">
        <v>49000000</v>
      </c>
      <c r="O38" s="1">
        <v>38000000</v>
      </c>
      <c r="P38" s="1">
        <v>74000000</v>
      </c>
      <c r="Q38" s="1">
        <v>62000000</v>
      </c>
      <c r="R38" s="1">
        <v>92000000</v>
      </c>
      <c r="S38" s="1">
        <v>224000000</v>
      </c>
      <c r="T38" s="1">
        <v>108000000</v>
      </c>
      <c r="U38" s="1">
        <v>611000000</v>
      </c>
      <c r="V38" s="1">
        <v>779000000</v>
      </c>
      <c r="W38" s="1">
        <v>840000000</v>
      </c>
      <c r="X38" s="1">
        <v>577000000</v>
      </c>
      <c r="Y38" s="1">
        <v>426000000</v>
      </c>
      <c r="Z38" s="1">
        <v>930000000</v>
      </c>
      <c r="AA38" s="1">
        <v>1023000000</v>
      </c>
      <c r="AB38" s="1">
        <v>1484000000</v>
      </c>
      <c r="AC38" s="1">
        <v>1369000000</v>
      </c>
      <c r="AD38" s="1">
        <v>2699000000</v>
      </c>
      <c r="AE38" s="1">
        <v>2301000000</v>
      </c>
      <c r="AF38" s="1">
        <v>1711000000</v>
      </c>
      <c r="AG38" s="1">
        <v>1120000000</v>
      </c>
      <c r="AH38" s="1">
        <v>1369000000</v>
      </c>
      <c r="AI38" s="1">
        <v>1303000000</v>
      </c>
      <c r="AJ38" s="1">
        <v>1129000000</v>
      </c>
      <c r="AK38" s="1">
        <v>3401000000</v>
      </c>
      <c r="AL38" s="1">
        <v>2592000000</v>
      </c>
      <c r="AM38" s="1">
        <v>2101000000</v>
      </c>
    </row>
    <row r="39" spans="1:39" ht="19" x14ac:dyDescent="0.25">
      <c r="A39" s="5" t="s">
        <v>31</v>
      </c>
      <c r="B39" s="1" t="s">
        <v>91</v>
      </c>
      <c r="C39" s="1" t="s">
        <v>91</v>
      </c>
      <c r="D39" s="1" t="s">
        <v>91</v>
      </c>
      <c r="E39" s="1" t="s">
        <v>91</v>
      </c>
      <c r="F39" s="1" t="s">
        <v>91</v>
      </c>
      <c r="G39" s="1" t="s">
        <v>91</v>
      </c>
      <c r="H39" s="1" t="s">
        <v>91</v>
      </c>
      <c r="I39" s="1" t="s">
        <v>91</v>
      </c>
      <c r="J39" s="1" t="s">
        <v>91</v>
      </c>
      <c r="K39" s="1" t="s">
        <v>91</v>
      </c>
      <c r="L39" s="1" t="s">
        <v>91</v>
      </c>
      <c r="M39" s="1" t="s">
        <v>91</v>
      </c>
      <c r="N39" s="1" t="s">
        <v>91</v>
      </c>
      <c r="O39" s="1" t="s">
        <v>91</v>
      </c>
      <c r="P39" s="1" t="s">
        <v>91</v>
      </c>
      <c r="Q39" s="1" t="s">
        <v>91</v>
      </c>
      <c r="R39" s="1" t="s">
        <v>91</v>
      </c>
      <c r="S39" s="1">
        <v>74000000</v>
      </c>
      <c r="T39" s="1">
        <v>87000000</v>
      </c>
      <c r="U39" s="1">
        <v>79000000</v>
      </c>
      <c r="V39" s="1">
        <v>61000000</v>
      </c>
      <c r="W39" s="1">
        <v>95000000</v>
      </c>
      <c r="X39" s="1">
        <v>120000000</v>
      </c>
      <c r="Y39" s="1">
        <v>77000000</v>
      </c>
      <c r="Z39" s="1">
        <v>190000000</v>
      </c>
      <c r="AA39" s="1">
        <v>339000000</v>
      </c>
      <c r="AB39" s="1">
        <v>277000000</v>
      </c>
      <c r="AC39" s="1">
        <v>247000000</v>
      </c>
      <c r="AD39" s="1">
        <v>150000000</v>
      </c>
      <c r="AE39" s="1">
        <v>93000000</v>
      </c>
      <c r="AF39" s="1">
        <v>100000000</v>
      </c>
      <c r="AG39" s="1">
        <v>260000000</v>
      </c>
      <c r="AH39" s="1">
        <v>198000000</v>
      </c>
      <c r="AI39" s="1">
        <v>222000000</v>
      </c>
      <c r="AJ39" s="1">
        <v>341000000</v>
      </c>
      <c r="AK39" s="1">
        <v>461000000</v>
      </c>
      <c r="AL39" s="1">
        <v>595000000</v>
      </c>
      <c r="AM39" s="1">
        <v>472000000</v>
      </c>
    </row>
    <row r="40" spans="1:39" ht="19" x14ac:dyDescent="0.25">
      <c r="A40" s="5" t="s">
        <v>32</v>
      </c>
      <c r="B40" s="1">
        <v>167500000</v>
      </c>
      <c r="C40" s="1">
        <v>162100000</v>
      </c>
      <c r="D40" s="1">
        <v>76800000</v>
      </c>
      <c r="E40" s="1">
        <v>59300000</v>
      </c>
      <c r="F40" s="1">
        <v>73200000</v>
      </c>
      <c r="G40" s="1">
        <v>80000000</v>
      </c>
      <c r="H40" s="1">
        <v>51500000</v>
      </c>
      <c r="I40" s="1">
        <v>54200000</v>
      </c>
      <c r="J40" s="1">
        <v>77300000</v>
      </c>
      <c r="K40" s="1">
        <v>146900000</v>
      </c>
      <c r="L40" s="1">
        <v>60000000</v>
      </c>
      <c r="M40" s="1">
        <v>108000000</v>
      </c>
      <c r="N40" s="1">
        <v>49000000</v>
      </c>
      <c r="O40" s="1">
        <v>38000000</v>
      </c>
      <c r="P40" s="1">
        <v>74000000</v>
      </c>
      <c r="Q40" s="1">
        <v>62000000</v>
      </c>
      <c r="R40" s="1">
        <v>92000000</v>
      </c>
      <c r="S40" s="1">
        <v>298000000</v>
      </c>
      <c r="T40" s="1">
        <v>195000000</v>
      </c>
      <c r="U40" s="1">
        <v>690000000</v>
      </c>
      <c r="V40" s="1">
        <v>840000000</v>
      </c>
      <c r="W40" s="1">
        <v>935000000</v>
      </c>
      <c r="X40" s="1">
        <v>697000000</v>
      </c>
      <c r="Y40" s="1">
        <v>503000000</v>
      </c>
      <c r="Z40" s="1">
        <v>1120000000</v>
      </c>
      <c r="AA40" s="1">
        <v>1362000000</v>
      </c>
      <c r="AB40" s="1">
        <v>1761000000</v>
      </c>
      <c r="AC40" s="1">
        <v>1616000000</v>
      </c>
      <c r="AD40" s="1">
        <v>2849000000</v>
      </c>
      <c r="AE40" s="1">
        <v>2394000000</v>
      </c>
      <c r="AF40" s="1">
        <v>1811000000</v>
      </c>
      <c r="AG40" s="1">
        <v>1380000000</v>
      </c>
      <c r="AH40" s="1">
        <v>1567000000</v>
      </c>
      <c r="AI40" s="1">
        <v>1525000000</v>
      </c>
      <c r="AJ40" s="1">
        <v>1470000000</v>
      </c>
      <c r="AK40" s="1">
        <v>3862000000</v>
      </c>
      <c r="AL40" s="1">
        <v>3187000000</v>
      </c>
      <c r="AM40" s="1">
        <v>2573000000</v>
      </c>
    </row>
    <row r="41" spans="1:39" ht="19" x14ac:dyDescent="0.25">
      <c r="A41" s="5" t="s">
        <v>33</v>
      </c>
      <c r="B41" s="1">
        <v>264000000</v>
      </c>
      <c r="C41" s="1">
        <v>365900000</v>
      </c>
      <c r="D41" s="1">
        <v>356700000</v>
      </c>
      <c r="E41" s="1">
        <v>380700000</v>
      </c>
      <c r="F41" s="1">
        <v>393500000</v>
      </c>
      <c r="G41" s="1">
        <v>376600000</v>
      </c>
      <c r="H41" s="1">
        <v>373500000</v>
      </c>
      <c r="I41" s="1">
        <v>372700000</v>
      </c>
      <c r="J41" s="1">
        <v>426300000</v>
      </c>
      <c r="K41" s="1">
        <v>504300000</v>
      </c>
      <c r="L41" s="1">
        <v>597000000</v>
      </c>
      <c r="M41" s="1">
        <v>669000000</v>
      </c>
      <c r="N41" s="1">
        <v>771000000</v>
      </c>
      <c r="O41" s="1">
        <v>833000000</v>
      </c>
      <c r="P41" s="1">
        <v>1026000000</v>
      </c>
      <c r="Q41" s="1">
        <v>724000000</v>
      </c>
      <c r="R41" s="1">
        <v>656000000</v>
      </c>
      <c r="S41" s="1">
        <v>805000000</v>
      </c>
      <c r="T41" s="1">
        <v>929000000</v>
      </c>
      <c r="U41" s="1">
        <v>1160000000</v>
      </c>
      <c r="V41" s="1">
        <v>1423000000</v>
      </c>
      <c r="W41" s="1">
        <v>1767000000</v>
      </c>
      <c r="X41" s="1">
        <v>1998000000</v>
      </c>
      <c r="Y41" s="1">
        <v>1782000000</v>
      </c>
      <c r="Z41" s="1">
        <v>2004000000</v>
      </c>
      <c r="AA41" s="1">
        <v>2243000000</v>
      </c>
      <c r="AB41" s="1">
        <v>2526000000</v>
      </c>
      <c r="AC41" s="1">
        <v>2475000000</v>
      </c>
      <c r="AD41" s="1">
        <v>2649000000</v>
      </c>
      <c r="AE41" s="1">
        <v>2946000000</v>
      </c>
      <c r="AF41" s="1">
        <v>2820000000</v>
      </c>
      <c r="AG41" s="1">
        <v>3025000000</v>
      </c>
      <c r="AH41" s="1">
        <v>3618000000</v>
      </c>
      <c r="AI41" s="1">
        <v>3866000000</v>
      </c>
      <c r="AJ41" s="1">
        <v>3670000000</v>
      </c>
      <c r="AK41" s="1">
        <v>3820000000</v>
      </c>
      <c r="AL41" s="1">
        <v>3990000000</v>
      </c>
      <c r="AM41" s="1">
        <v>5202000000</v>
      </c>
    </row>
    <row r="42" spans="1:39" ht="19" x14ac:dyDescent="0.25">
      <c r="A42" s="5" t="s">
        <v>34</v>
      </c>
      <c r="B42" s="1">
        <v>281900000</v>
      </c>
      <c r="C42" s="1">
        <v>350400000</v>
      </c>
      <c r="D42" s="1">
        <v>413300000</v>
      </c>
      <c r="E42" s="1">
        <v>463600000</v>
      </c>
      <c r="F42" s="1">
        <v>427800000</v>
      </c>
      <c r="G42" s="1">
        <v>446000000</v>
      </c>
      <c r="H42" s="1">
        <v>438300000</v>
      </c>
      <c r="I42" s="1">
        <v>440400000</v>
      </c>
      <c r="J42" s="1">
        <v>440200000</v>
      </c>
      <c r="K42" s="1">
        <v>514400000</v>
      </c>
      <c r="L42" s="1">
        <v>513000000</v>
      </c>
      <c r="M42" s="1">
        <v>587000000</v>
      </c>
      <c r="N42" s="1">
        <v>677000000</v>
      </c>
      <c r="O42" s="1">
        <v>731000000</v>
      </c>
      <c r="P42" s="1">
        <v>787000000</v>
      </c>
      <c r="Q42" s="1">
        <v>770000000</v>
      </c>
      <c r="R42" s="1">
        <v>688000000</v>
      </c>
      <c r="S42" s="1">
        <v>641000000</v>
      </c>
      <c r="T42" s="1">
        <v>733000000</v>
      </c>
      <c r="U42" s="1">
        <v>1016000000</v>
      </c>
      <c r="V42" s="1">
        <v>1174000000</v>
      </c>
      <c r="W42" s="1">
        <v>1393000000</v>
      </c>
      <c r="X42" s="1">
        <v>1692000000</v>
      </c>
      <c r="Y42" s="1">
        <v>1783000000</v>
      </c>
      <c r="Z42" s="1">
        <v>1341000000</v>
      </c>
      <c r="AA42" s="1">
        <v>1977000000</v>
      </c>
      <c r="AB42" s="1">
        <v>2141000000</v>
      </c>
      <c r="AC42" s="1">
        <v>2221000000</v>
      </c>
      <c r="AD42" s="1">
        <v>2381000000</v>
      </c>
      <c r="AE42" s="1">
        <v>2866000000</v>
      </c>
      <c r="AF42" s="1">
        <v>2707000000</v>
      </c>
      <c r="AG42" s="1">
        <v>2675000000</v>
      </c>
      <c r="AH42" s="1">
        <v>3166000000</v>
      </c>
      <c r="AI42" s="1">
        <v>3759000000</v>
      </c>
      <c r="AJ42" s="1">
        <v>3486000000</v>
      </c>
      <c r="AK42" s="1">
        <v>3425000000</v>
      </c>
      <c r="AL42" s="1">
        <v>4355000000</v>
      </c>
      <c r="AM42" s="1">
        <v>5603000000</v>
      </c>
    </row>
    <row r="43" spans="1:39" ht="19" x14ac:dyDescent="0.25">
      <c r="A43" s="5" t="s">
        <v>35</v>
      </c>
      <c r="B43" s="1">
        <v>149100000</v>
      </c>
      <c r="C43" s="1">
        <v>69300000</v>
      </c>
      <c r="D43" s="1">
        <v>42200000</v>
      </c>
      <c r="E43" s="1">
        <v>123300000</v>
      </c>
      <c r="F43" s="1">
        <v>80100000</v>
      </c>
      <c r="G43" s="1">
        <v>88400000</v>
      </c>
      <c r="H43" s="1">
        <v>44500000</v>
      </c>
      <c r="I43" s="1">
        <v>128300000</v>
      </c>
      <c r="J43" s="1">
        <v>127900000</v>
      </c>
      <c r="K43" s="1">
        <v>132400000</v>
      </c>
      <c r="L43" s="1">
        <v>218000000</v>
      </c>
      <c r="M43" s="1">
        <v>189000000</v>
      </c>
      <c r="N43" s="1">
        <v>213000000</v>
      </c>
      <c r="O43" s="1">
        <v>274000000</v>
      </c>
      <c r="P43" s="1">
        <v>293000000</v>
      </c>
      <c r="Q43" s="1">
        <v>274000000</v>
      </c>
      <c r="R43" s="1">
        <v>199000000</v>
      </c>
      <c r="S43" s="1">
        <v>238000000</v>
      </c>
      <c r="T43" s="1">
        <v>273000000</v>
      </c>
      <c r="U43" s="1">
        <v>407000000</v>
      </c>
      <c r="V43" s="1">
        <v>479000000</v>
      </c>
      <c r="W43" s="1">
        <v>393000000</v>
      </c>
      <c r="X43" s="1">
        <v>428000000</v>
      </c>
      <c r="Y43" s="1">
        <v>645000000</v>
      </c>
      <c r="Z43" s="1">
        <v>538000000</v>
      </c>
      <c r="AA43" s="1">
        <v>707000000</v>
      </c>
      <c r="AB43" s="1">
        <v>663000000</v>
      </c>
      <c r="AC43" s="1">
        <v>855000000</v>
      </c>
      <c r="AD43" s="1">
        <v>760000000</v>
      </c>
      <c r="AE43" s="1">
        <v>849000000</v>
      </c>
      <c r="AF43" s="1">
        <v>609000000</v>
      </c>
      <c r="AG43" s="1">
        <v>627000000</v>
      </c>
      <c r="AH43" s="1">
        <v>577000000</v>
      </c>
      <c r="AI43" s="1">
        <v>668000000</v>
      </c>
      <c r="AJ43" s="1">
        <v>761000000</v>
      </c>
      <c r="AK43" s="1">
        <v>790000000</v>
      </c>
      <c r="AL43" s="1">
        <v>777000000</v>
      </c>
      <c r="AM43" s="1">
        <v>1073000000</v>
      </c>
    </row>
    <row r="44" spans="1:39" ht="19" x14ac:dyDescent="0.25">
      <c r="A44" s="6" t="s">
        <v>36</v>
      </c>
      <c r="B44" s="10">
        <v>862500000</v>
      </c>
      <c r="C44" s="10">
        <v>947700000</v>
      </c>
      <c r="D44" s="10">
        <v>889000000</v>
      </c>
      <c r="E44" s="10">
        <v>1026900000</v>
      </c>
      <c r="F44" s="10">
        <v>974600000</v>
      </c>
      <c r="G44" s="10">
        <v>991000000</v>
      </c>
      <c r="H44" s="10">
        <v>907800000</v>
      </c>
      <c r="I44" s="10">
        <v>995600000</v>
      </c>
      <c r="J44" s="10">
        <v>1071700000</v>
      </c>
      <c r="K44" s="10">
        <v>1298000000</v>
      </c>
      <c r="L44" s="10">
        <v>1388000000</v>
      </c>
      <c r="M44" s="10">
        <v>1553000000</v>
      </c>
      <c r="N44" s="10">
        <v>1710000000</v>
      </c>
      <c r="O44" s="10">
        <v>1876000000</v>
      </c>
      <c r="P44" s="10">
        <v>2180000000</v>
      </c>
      <c r="Q44" s="10">
        <v>1830000000</v>
      </c>
      <c r="R44" s="10">
        <v>1635000000</v>
      </c>
      <c r="S44" s="10">
        <v>1982000000</v>
      </c>
      <c r="T44" s="10">
        <v>2130000000</v>
      </c>
      <c r="U44" s="10">
        <v>3273000000</v>
      </c>
      <c r="V44" s="10">
        <v>3916000000</v>
      </c>
      <c r="W44" s="10">
        <v>4488000000</v>
      </c>
      <c r="X44" s="10">
        <v>4815000000</v>
      </c>
      <c r="Y44" s="10">
        <v>4713000000</v>
      </c>
      <c r="Z44" s="10">
        <v>5003000000</v>
      </c>
      <c r="AA44" s="10">
        <v>6289000000</v>
      </c>
      <c r="AB44" s="10">
        <v>7091000000</v>
      </c>
      <c r="AC44" s="10">
        <v>7167000000</v>
      </c>
      <c r="AD44" s="10">
        <v>8639000000</v>
      </c>
      <c r="AE44" s="10">
        <v>9055000000</v>
      </c>
      <c r="AF44" s="10">
        <v>7947000000</v>
      </c>
      <c r="AG44" s="10">
        <v>7707000000</v>
      </c>
      <c r="AH44" s="10">
        <v>8928000000</v>
      </c>
      <c r="AI44" s="10">
        <v>9818000000</v>
      </c>
      <c r="AJ44" s="10">
        <v>9387000000</v>
      </c>
      <c r="AK44" s="10">
        <v>11897000000</v>
      </c>
      <c r="AL44" s="10">
        <v>12309000000</v>
      </c>
      <c r="AM44" s="10">
        <v>14451000000</v>
      </c>
    </row>
    <row r="45" spans="1:39" ht="19" x14ac:dyDescent="0.25">
      <c r="A45" s="5" t="s">
        <v>37</v>
      </c>
      <c r="B45" s="1">
        <v>702000000</v>
      </c>
      <c r="C45" s="1">
        <v>840600000</v>
      </c>
      <c r="D45" s="1">
        <v>909700000</v>
      </c>
      <c r="E45" s="1">
        <v>911200000</v>
      </c>
      <c r="F45" s="1">
        <v>890100000</v>
      </c>
      <c r="G45" s="1">
        <v>921200000</v>
      </c>
      <c r="H45" s="1">
        <v>953000000</v>
      </c>
      <c r="I45" s="1">
        <v>928700000</v>
      </c>
      <c r="J45" s="1">
        <v>958200000</v>
      </c>
      <c r="K45" s="1">
        <v>1089900000</v>
      </c>
      <c r="L45" s="1">
        <v>1148000000</v>
      </c>
      <c r="M45" s="1">
        <v>1286000000</v>
      </c>
      <c r="N45" s="1">
        <v>1532000000</v>
      </c>
      <c r="O45" s="1">
        <v>1671000000</v>
      </c>
      <c r="P45" s="1">
        <v>1630000000</v>
      </c>
      <c r="Q45" s="1">
        <v>1598000000</v>
      </c>
      <c r="R45" s="1">
        <v>1405000000</v>
      </c>
      <c r="S45" s="1">
        <v>1305000000</v>
      </c>
      <c r="T45" s="1">
        <v>1347000000</v>
      </c>
      <c r="U45" s="1">
        <v>1648000000</v>
      </c>
      <c r="V45" s="1">
        <v>1557000000</v>
      </c>
      <c r="W45" s="1">
        <v>1574000000</v>
      </c>
      <c r="X45" s="1">
        <v>1645000000</v>
      </c>
      <c r="Y45" s="1">
        <v>1841000000</v>
      </c>
      <c r="Z45" s="1">
        <v>1886000000</v>
      </c>
      <c r="AA45" s="1">
        <v>2041000000</v>
      </c>
      <c r="AB45" s="1">
        <v>2288000000</v>
      </c>
      <c r="AC45" s="1">
        <v>2724000000</v>
      </c>
      <c r="AD45" s="1">
        <v>3156000000</v>
      </c>
      <c r="AE45" s="1">
        <v>3686000000</v>
      </c>
      <c r="AF45" s="1">
        <v>3745000000</v>
      </c>
      <c r="AG45" s="1">
        <v>3800000000</v>
      </c>
      <c r="AH45" s="1">
        <v>3927000000</v>
      </c>
      <c r="AI45" s="1">
        <v>4096000000</v>
      </c>
      <c r="AJ45" s="1">
        <v>4245000000</v>
      </c>
      <c r="AK45" s="1">
        <v>4693000000</v>
      </c>
      <c r="AL45" s="1">
        <v>4422000000</v>
      </c>
      <c r="AM45" s="1">
        <v>5521000000</v>
      </c>
    </row>
    <row r="46" spans="1:39"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v>384000000</v>
      </c>
      <c r="P46" s="1">
        <v>364000000</v>
      </c>
      <c r="Q46" s="1">
        <v>354000000</v>
      </c>
      <c r="R46" s="1">
        <v>343000000</v>
      </c>
      <c r="S46" s="1" t="s">
        <v>91</v>
      </c>
      <c r="T46" s="1" t="s">
        <v>91</v>
      </c>
      <c r="U46" s="1" t="s">
        <v>91</v>
      </c>
      <c r="V46" s="1" t="s">
        <v>91</v>
      </c>
      <c r="W46" s="1">
        <v>356000000</v>
      </c>
      <c r="X46" s="1">
        <v>365000000</v>
      </c>
      <c r="Y46" s="1">
        <v>362000000</v>
      </c>
      <c r="Z46" s="1">
        <v>364000000</v>
      </c>
      <c r="AA46" s="1">
        <v>367000000</v>
      </c>
      <c r="AB46" s="1">
        <v>339000000</v>
      </c>
      <c r="AC46" s="1">
        <v>445000000</v>
      </c>
      <c r="AD46" s="1">
        <v>461000000</v>
      </c>
      <c r="AE46" s="1">
        <v>479000000</v>
      </c>
      <c r="AF46" s="1">
        <v>482000000</v>
      </c>
      <c r="AG46" s="1">
        <v>480000000</v>
      </c>
      <c r="AH46" s="1">
        <v>1082000000</v>
      </c>
      <c r="AI46" s="1">
        <v>1126000000</v>
      </c>
      <c r="AJ46" s="1">
        <v>1286000000</v>
      </c>
      <c r="AK46" s="1">
        <v>1293000000</v>
      </c>
      <c r="AL46" s="1">
        <v>1287000000</v>
      </c>
      <c r="AM46" s="1">
        <v>2343000000</v>
      </c>
    </row>
    <row r="47" spans="1:39" ht="19" x14ac:dyDescent="0.25">
      <c r="A47" s="5" t="s">
        <v>39</v>
      </c>
      <c r="B47" s="1" t="s">
        <v>91</v>
      </c>
      <c r="C47" s="1" t="s">
        <v>91</v>
      </c>
      <c r="D47" s="1" t="s">
        <v>91</v>
      </c>
      <c r="E47" s="1" t="s">
        <v>91</v>
      </c>
      <c r="F47" s="1" t="s">
        <v>91</v>
      </c>
      <c r="G47" s="1">
        <v>60500000</v>
      </c>
      <c r="H47" s="1">
        <v>56700000</v>
      </c>
      <c r="I47" s="1">
        <v>88300000</v>
      </c>
      <c r="J47" s="1">
        <v>170000000</v>
      </c>
      <c r="K47" s="1">
        <v>128300000</v>
      </c>
      <c r="L47" s="1">
        <v>194000000</v>
      </c>
      <c r="M47" s="1">
        <v>204000000</v>
      </c>
      <c r="N47" s="1">
        <v>177000000</v>
      </c>
      <c r="O47" s="1">
        <v>331000000</v>
      </c>
      <c r="P47" s="1">
        <v>249000000</v>
      </c>
      <c r="Q47" s="1">
        <v>380000000</v>
      </c>
      <c r="R47" s="1">
        <v>611000000</v>
      </c>
      <c r="S47" s="1">
        <v>439000000</v>
      </c>
      <c r="T47" s="1">
        <v>436000000</v>
      </c>
      <c r="U47" s="1">
        <v>448000000</v>
      </c>
      <c r="V47" s="1">
        <v>458000000</v>
      </c>
      <c r="W47" s="1">
        <v>128000000</v>
      </c>
      <c r="X47" s="1">
        <v>173000000</v>
      </c>
      <c r="Y47" s="1">
        <v>223000000</v>
      </c>
      <c r="Z47" s="1">
        <v>228000000</v>
      </c>
      <c r="AA47" s="1">
        <v>222000000</v>
      </c>
      <c r="AB47" s="1">
        <v>227000000</v>
      </c>
      <c r="AC47" s="1">
        <v>369000000</v>
      </c>
      <c r="AD47" s="1">
        <v>357000000</v>
      </c>
      <c r="AE47" s="1">
        <v>343000000</v>
      </c>
      <c r="AF47" s="1">
        <v>328000000</v>
      </c>
      <c r="AG47" s="1">
        <v>332000000</v>
      </c>
      <c r="AH47" s="1">
        <v>973000000</v>
      </c>
      <c r="AI47" s="1">
        <v>909000000</v>
      </c>
      <c r="AJ47" s="1">
        <v>1003000000</v>
      </c>
      <c r="AK47" s="1">
        <v>963000000</v>
      </c>
      <c r="AL47" s="1">
        <v>900000000</v>
      </c>
      <c r="AM47" s="1">
        <v>2687000000</v>
      </c>
    </row>
    <row r="48" spans="1:39" ht="19" x14ac:dyDescent="0.25">
      <c r="A48" s="5" t="s">
        <v>40</v>
      </c>
      <c r="B48" s="1" t="s">
        <v>91</v>
      </c>
      <c r="C48" s="1" t="s">
        <v>91</v>
      </c>
      <c r="D48" s="1" t="s">
        <v>91</v>
      </c>
      <c r="E48" s="1" t="s">
        <v>91</v>
      </c>
      <c r="F48" s="1" t="s">
        <v>91</v>
      </c>
      <c r="G48" s="1">
        <v>60500000</v>
      </c>
      <c r="H48" s="1">
        <v>56700000</v>
      </c>
      <c r="I48" s="1">
        <v>88300000</v>
      </c>
      <c r="J48" s="1">
        <v>170000000</v>
      </c>
      <c r="K48" s="1">
        <v>128300000</v>
      </c>
      <c r="L48" s="1">
        <v>194000000</v>
      </c>
      <c r="M48" s="1">
        <v>204000000</v>
      </c>
      <c r="N48" s="1">
        <v>177000000</v>
      </c>
      <c r="O48" s="1">
        <v>715000000</v>
      </c>
      <c r="P48" s="1">
        <v>613000000</v>
      </c>
      <c r="Q48" s="1">
        <v>734000000</v>
      </c>
      <c r="R48" s="1">
        <v>954000000</v>
      </c>
      <c r="S48" s="1">
        <v>439000000</v>
      </c>
      <c r="T48" s="1">
        <v>436000000</v>
      </c>
      <c r="U48" s="1">
        <v>448000000</v>
      </c>
      <c r="V48" s="1">
        <v>458000000</v>
      </c>
      <c r="W48" s="1">
        <v>484000000</v>
      </c>
      <c r="X48" s="1">
        <v>538000000</v>
      </c>
      <c r="Y48" s="1">
        <v>585000000</v>
      </c>
      <c r="Z48" s="1">
        <v>592000000</v>
      </c>
      <c r="AA48" s="1">
        <v>589000000</v>
      </c>
      <c r="AB48" s="1">
        <v>566000000</v>
      </c>
      <c r="AC48" s="1">
        <v>814000000</v>
      </c>
      <c r="AD48" s="1">
        <v>818000000</v>
      </c>
      <c r="AE48" s="1">
        <v>822000000</v>
      </c>
      <c r="AF48" s="1">
        <v>810000000</v>
      </c>
      <c r="AG48" s="1">
        <v>812000000</v>
      </c>
      <c r="AH48" s="1">
        <v>2055000000</v>
      </c>
      <c r="AI48" s="1">
        <v>2035000000</v>
      </c>
      <c r="AJ48" s="1">
        <v>2289000000</v>
      </c>
      <c r="AK48" s="1">
        <v>2256000000</v>
      </c>
      <c r="AL48" s="1">
        <v>2187000000</v>
      </c>
      <c r="AM48" s="1">
        <v>5030000000</v>
      </c>
    </row>
    <row r="49" spans="1:39"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t="s">
        <v>91</v>
      </c>
      <c r="U49" s="1" t="s">
        <v>91</v>
      </c>
      <c r="V49" s="1">
        <v>278000000</v>
      </c>
      <c r="W49" s="1" t="s">
        <v>91</v>
      </c>
      <c r="X49" s="1" t="s">
        <v>91</v>
      </c>
      <c r="Y49" s="1">
        <v>588000000</v>
      </c>
      <c r="Z49" s="1">
        <v>574000000</v>
      </c>
      <c r="AA49" s="1">
        <v>734000000</v>
      </c>
      <c r="AB49" s="1">
        <v>838000000</v>
      </c>
      <c r="AC49" s="1">
        <v>897000000</v>
      </c>
      <c r="AD49" s="1">
        <v>931000000</v>
      </c>
      <c r="AE49" s="1">
        <v>981000000</v>
      </c>
      <c r="AF49" s="1">
        <v>975000000</v>
      </c>
      <c r="AG49" s="1">
        <v>946000000</v>
      </c>
      <c r="AH49" s="1">
        <v>1156000000</v>
      </c>
      <c r="AI49" s="1">
        <v>1222000000</v>
      </c>
      <c r="AJ49" s="1">
        <v>1237000000</v>
      </c>
      <c r="AK49" s="1">
        <v>1441000000</v>
      </c>
      <c r="AL49" s="1">
        <v>1538000000</v>
      </c>
      <c r="AM49" s="1">
        <v>1759000000</v>
      </c>
    </row>
    <row r="50" spans="1:39"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t="s">
        <v>91</v>
      </c>
      <c r="O50" s="1" t="s">
        <v>91</v>
      </c>
      <c r="P50" s="1" t="s">
        <v>91</v>
      </c>
      <c r="Q50" s="1" t="s">
        <v>91</v>
      </c>
      <c r="R50" s="1" t="s">
        <v>91</v>
      </c>
      <c r="S50" s="1">
        <v>640000000</v>
      </c>
      <c r="T50" s="1">
        <v>663000000</v>
      </c>
      <c r="U50" s="1">
        <v>689000000</v>
      </c>
      <c r="V50" s="1">
        <v>500000000</v>
      </c>
      <c r="W50" s="1">
        <v>433000000</v>
      </c>
      <c r="X50" s="1">
        <v>271000000</v>
      </c>
      <c r="Y50" s="1">
        <v>491000000</v>
      </c>
      <c r="Z50" s="1">
        <v>436000000</v>
      </c>
      <c r="AA50" s="1">
        <v>203000000</v>
      </c>
      <c r="AB50" s="1" t="s">
        <v>91</v>
      </c>
      <c r="AC50" s="1" t="s">
        <v>91</v>
      </c>
      <c r="AD50" s="1" t="s">
        <v>91</v>
      </c>
      <c r="AE50" s="1" t="s">
        <v>91</v>
      </c>
      <c r="AF50" s="1" t="s">
        <v>91</v>
      </c>
      <c r="AG50" s="1" t="s">
        <v>91</v>
      </c>
      <c r="AH50" s="1" t="s">
        <v>91</v>
      </c>
      <c r="AI50" s="1" t="s">
        <v>91</v>
      </c>
      <c r="AJ50" s="1" t="s">
        <v>91</v>
      </c>
      <c r="AK50" s="1">
        <v>479000000</v>
      </c>
      <c r="AL50" s="1" t="s">
        <v>91</v>
      </c>
      <c r="AM50" s="1">
        <v>-320000000</v>
      </c>
    </row>
    <row r="51" spans="1:39" ht="19" x14ac:dyDescent="0.25">
      <c r="A51" s="5" t="s">
        <v>43</v>
      </c>
      <c r="B51" s="1">
        <v>140600000</v>
      </c>
      <c r="C51" s="1">
        <v>201600000</v>
      </c>
      <c r="D51" s="1">
        <v>220700000</v>
      </c>
      <c r="E51" s="1">
        <v>125900000</v>
      </c>
      <c r="F51" s="1">
        <v>166100000</v>
      </c>
      <c r="G51" s="1">
        <v>113600000</v>
      </c>
      <c r="H51" s="1">
        <v>123700000</v>
      </c>
      <c r="I51" s="1">
        <v>217900000</v>
      </c>
      <c r="J51" s="1">
        <v>190700000</v>
      </c>
      <c r="K51" s="1">
        <v>190100000</v>
      </c>
      <c r="L51" s="1">
        <v>326000000</v>
      </c>
      <c r="M51" s="1">
        <v>326000000</v>
      </c>
      <c r="N51" s="1">
        <v>346000000</v>
      </c>
      <c r="O51" s="1">
        <v>280000000</v>
      </c>
      <c r="P51" s="1">
        <v>274000000</v>
      </c>
      <c r="Q51" s="1">
        <v>338000000</v>
      </c>
      <c r="R51" s="1">
        <v>341000000</v>
      </c>
      <c r="S51" s="1">
        <v>471000000</v>
      </c>
      <c r="T51" s="1">
        <v>550000000</v>
      </c>
      <c r="U51" s="1">
        <v>469000000</v>
      </c>
      <c r="V51" s="1">
        <v>176000000</v>
      </c>
      <c r="W51" s="1">
        <v>486000000</v>
      </c>
      <c r="X51" s="1">
        <v>926000000</v>
      </c>
      <c r="Y51" s="1">
        <v>301000000</v>
      </c>
      <c r="Z51" s="1">
        <v>325000000</v>
      </c>
      <c r="AA51" s="1">
        <v>546000000</v>
      </c>
      <c r="AB51" s="1">
        <v>885000000</v>
      </c>
      <c r="AC51" s="1">
        <v>946000000</v>
      </c>
      <c r="AD51" s="1">
        <v>1184000000</v>
      </c>
      <c r="AE51" s="1">
        <v>1232000000</v>
      </c>
      <c r="AF51" s="1">
        <v>1657000000</v>
      </c>
      <c r="AG51" s="1">
        <v>1746000000</v>
      </c>
      <c r="AH51" s="1">
        <v>2009000000</v>
      </c>
      <c r="AI51" s="1">
        <v>1891000000</v>
      </c>
      <c r="AJ51" s="1">
        <v>2579000000</v>
      </c>
      <c r="AK51" s="1">
        <v>1858000000</v>
      </c>
      <c r="AL51" s="1">
        <v>3254000000</v>
      </c>
      <c r="AM51" s="1">
        <v>3858000000</v>
      </c>
    </row>
    <row r="52" spans="1:39" ht="19" x14ac:dyDescent="0.25">
      <c r="A52" s="5" t="s">
        <v>44</v>
      </c>
      <c r="B52" s="1">
        <v>842600000</v>
      </c>
      <c r="C52" s="1">
        <v>1042200000</v>
      </c>
      <c r="D52" s="1">
        <v>1130400000</v>
      </c>
      <c r="E52" s="1">
        <v>1037100000</v>
      </c>
      <c r="F52" s="1">
        <v>1056200000</v>
      </c>
      <c r="G52" s="1">
        <v>1095300000</v>
      </c>
      <c r="H52" s="1">
        <v>1133400000</v>
      </c>
      <c r="I52" s="1">
        <v>1234900000</v>
      </c>
      <c r="J52" s="1">
        <v>1318900000</v>
      </c>
      <c r="K52" s="1">
        <v>1408300000</v>
      </c>
      <c r="L52" s="1">
        <v>1668000000</v>
      </c>
      <c r="M52" s="1">
        <v>1816000000</v>
      </c>
      <c r="N52" s="1">
        <v>2055000000</v>
      </c>
      <c r="O52" s="1">
        <v>2666000000</v>
      </c>
      <c r="P52" s="1">
        <v>2517000000</v>
      </c>
      <c r="Q52" s="1">
        <v>2670000000</v>
      </c>
      <c r="R52" s="1">
        <v>2700000000</v>
      </c>
      <c r="S52" s="1">
        <v>2855000000</v>
      </c>
      <c r="T52" s="1">
        <v>2996000000</v>
      </c>
      <c r="U52" s="1">
        <v>3254000000</v>
      </c>
      <c r="V52" s="1">
        <v>2969000000</v>
      </c>
      <c r="W52" s="1">
        <v>2977000000</v>
      </c>
      <c r="X52" s="1">
        <v>3380000000</v>
      </c>
      <c r="Y52" s="1">
        <v>3806000000</v>
      </c>
      <c r="Z52" s="1">
        <v>3813000000</v>
      </c>
      <c r="AA52" s="1">
        <v>4113000000</v>
      </c>
      <c r="AB52" s="1">
        <v>4577000000</v>
      </c>
      <c r="AC52" s="1">
        <v>5381000000</v>
      </c>
      <c r="AD52" s="1">
        <v>6089000000</v>
      </c>
      <c r="AE52" s="1">
        <v>6721000000</v>
      </c>
      <c r="AF52" s="1">
        <v>7187000000</v>
      </c>
      <c r="AG52" s="1">
        <v>7304000000</v>
      </c>
      <c r="AH52" s="1">
        <v>9147000000</v>
      </c>
      <c r="AI52" s="1">
        <v>9244000000</v>
      </c>
      <c r="AJ52" s="1">
        <v>10350000000</v>
      </c>
      <c r="AK52" s="1">
        <v>10727000000</v>
      </c>
      <c r="AL52" s="1">
        <v>11401000000</v>
      </c>
      <c r="AM52" s="1">
        <v>15848000000</v>
      </c>
    </row>
    <row r="53" spans="1:39"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c r="AI53" s="1" t="s">
        <v>91</v>
      </c>
      <c r="AJ53" s="1" t="s">
        <v>91</v>
      </c>
      <c r="AK53" s="1" t="s">
        <v>91</v>
      </c>
      <c r="AL53" s="1" t="s">
        <v>91</v>
      </c>
      <c r="AM53" s="1" t="s">
        <v>91</v>
      </c>
    </row>
    <row r="54" spans="1:39" ht="20" thickBot="1" x14ac:dyDescent="0.3">
      <c r="A54" s="7" t="s">
        <v>46</v>
      </c>
      <c r="B54" s="11">
        <v>1705100000</v>
      </c>
      <c r="C54" s="11">
        <v>1989900000</v>
      </c>
      <c r="D54" s="11">
        <v>2019400000</v>
      </c>
      <c r="E54" s="11">
        <v>2064000000</v>
      </c>
      <c r="F54" s="11">
        <v>2030800000</v>
      </c>
      <c r="G54" s="11">
        <v>2086300000</v>
      </c>
      <c r="H54" s="11">
        <v>2041200000</v>
      </c>
      <c r="I54" s="11">
        <v>2230500000</v>
      </c>
      <c r="J54" s="11">
        <v>2390600000</v>
      </c>
      <c r="K54" s="11">
        <v>2706300000</v>
      </c>
      <c r="L54" s="11">
        <v>3056000000</v>
      </c>
      <c r="M54" s="11">
        <v>3369000000</v>
      </c>
      <c r="N54" s="11">
        <v>3765000000</v>
      </c>
      <c r="O54" s="11">
        <v>4542000000</v>
      </c>
      <c r="P54" s="11">
        <v>4697000000</v>
      </c>
      <c r="Q54" s="11">
        <v>4500000000</v>
      </c>
      <c r="R54" s="11">
        <v>4335000000</v>
      </c>
      <c r="S54" s="11">
        <v>4837000000</v>
      </c>
      <c r="T54" s="11">
        <v>5126000000</v>
      </c>
      <c r="U54" s="11">
        <v>6527000000</v>
      </c>
      <c r="V54" s="11">
        <v>6885000000</v>
      </c>
      <c r="W54" s="11">
        <v>7465000000</v>
      </c>
      <c r="X54" s="11">
        <v>8195000000</v>
      </c>
      <c r="Y54" s="11">
        <v>8519000000</v>
      </c>
      <c r="Z54" s="11">
        <v>8816000000</v>
      </c>
      <c r="AA54" s="11">
        <v>10402000000</v>
      </c>
      <c r="AB54" s="11">
        <v>11668000000</v>
      </c>
      <c r="AC54" s="11">
        <v>12548000000</v>
      </c>
      <c r="AD54" s="11">
        <v>14728000000</v>
      </c>
      <c r="AE54" s="11">
        <v>15776000000</v>
      </c>
      <c r="AF54" s="11">
        <v>15134000000</v>
      </c>
      <c r="AG54" s="11">
        <v>15011000000</v>
      </c>
      <c r="AH54" s="11">
        <v>18075000000</v>
      </c>
      <c r="AI54" s="11">
        <v>19062000000</v>
      </c>
      <c r="AJ54" s="11">
        <v>19737000000</v>
      </c>
      <c r="AK54" s="11">
        <v>22624000000</v>
      </c>
      <c r="AL54" s="11">
        <v>23710000000</v>
      </c>
      <c r="AM54" s="11">
        <v>30299000000</v>
      </c>
    </row>
    <row r="55" spans="1:39" ht="20" thickTop="1" x14ac:dyDescent="0.25">
      <c r="A55" s="5" t="s">
        <v>47</v>
      </c>
      <c r="B55" s="1" t="s">
        <v>91</v>
      </c>
      <c r="C55" s="1" t="s">
        <v>91</v>
      </c>
      <c r="D55" s="1" t="s">
        <v>91</v>
      </c>
      <c r="E55" s="1" t="s">
        <v>91</v>
      </c>
      <c r="F55" s="1">
        <v>239700000</v>
      </c>
      <c r="G55" s="1">
        <v>223100000</v>
      </c>
      <c r="H55" s="1">
        <v>243000000</v>
      </c>
      <c r="I55" s="1">
        <v>255300000</v>
      </c>
      <c r="J55" s="1">
        <v>267500000</v>
      </c>
      <c r="K55" s="1">
        <v>321900000</v>
      </c>
      <c r="L55" s="1">
        <v>376000000</v>
      </c>
      <c r="M55" s="1">
        <v>380000000</v>
      </c>
      <c r="N55" s="1">
        <v>386000000</v>
      </c>
      <c r="O55" s="1">
        <v>340000000</v>
      </c>
      <c r="P55" s="1">
        <v>411000000</v>
      </c>
      <c r="Q55" s="1">
        <v>388000000</v>
      </c>
      <c r="R55" s="1">
        <v>366000000</v>
      </c>
      <c r="S55" s="1">
        <v>427000000</v>
      </c>
      <c r="T55" s="1">
        <v>557000000</v>
      </c>
      <c r="U55" s="1">
        <v>823000000</v>
      </c>
      <c r="V55" s="1">
        <v>904000000</v>
      </c>
      <c r="W55" s="1">
        <v>1104000000</v>
      </c>
      <c r="X55" s="1">
        <v>1263000000</v>
      </c>
      <c r="Y55" s="1">
        <v>1009000000</v>
      </c>
      <c r="Z55" s="1">
        <v>957000000</v>
      </c>
      <c r="AA55" s="1">
        <v>1362000000</v>
      </c>
      <c r="AB55" s="1">
        <v>1546000000</v>
      </c>
      <c r="AC55" s="1">
        <v>1339000000</v>
      </c>
      <c r="AD55" s="1">
        <v>1557000000</v>
      </c>
      <c r="AE55" s="1">
        <v>1881000000</v>
      </c>
      <c r="AF55" s="1">
        <v>1706000000</v>
      </c>
      <c r="AG55" s="1">
        <v>1854000000</v>
      </c>
      <c r="AH55" s="1">
        <v>2579000000</v>
      </c>
      <c r="AI55" s="1">
        <v>2822000000</v>
      </c>
      <c r="AJ55" s="1">
        <v>2534000000</v>
      </c>
      <c r="AK55" s="1">
        <v>2820000000</v>
      </c>
      <c r="AL55" s="1">
        <v>3021000000</v>
      </c>
      <c r="AM55" s="1">
        <v>4252000000</v>
      </c>
    </row>
    <row r="56" spans="1:39" ht="19" x14ac:dyDescent="0.25">
      <c r="A56" s="5" t="s">
        <v>48</v>
      </c>
      <c r="B56" s="1">
        <v>60800000</v>
      </c>
      <c r="C56" s="1">
        <v>125600000</v>
      </c>
      <c r="D56" s="1">
        <v>71600000</v>
      </c>
      <c r="E56" s="1">
        <v>98700000</v>
      </c>
      <c r="F56" s="1">
        <v>93000000</v>
      </c>
      <c r="G56" s="1">
        <v>46000000</v>
      </c>
      <c r="H56" s="1">
        <v>39300000</v>
      </c>
      <c r="I56" s="1">
        <v>75600000</v>
      </c>
      <c r="J56" s="1">
        <v>46000000</v>
      </c>
      <c r="K56" s="1">
        <v>36900000</v>
      </c>
      <c r="L56" s="1">
        <v>42000000</v>
      </c>
      <c r="M56" s="1">
        <v>39000000</v>
      </c>
      <c r="N56" s="1">
        <v>42000000</v>
      </c>
      <c r="O56" s="1">
        <v>26000000</v>
      </c>
      <c r="P56" s="1">
        <v>10000000</v>
      </c>
      <c r="Q56" s="1">
        <v>8000000</v>
      </c>
      <c r="R56" s="1">
        <v>9000000</v>
      </c>
      <c r="S56" s="1">
        <v>138000000</v>
      </c>
      <c r="T56" s="1">
        <v>49000000</v>
      </c>
      <c r="U56" s="1">
        <v>346000000</v>
      </c>
      <c r="V56" s="1">
        <v>154000000</v>
      </c>
      <c r="W56" s="1">
        <v>164000000</v>
      </c>
      <c r="X56" s="1">
        <v>119000000</v>
      </c>
      <c r="Y56" s="1">
        <v>69000000</v>
      </c>
      <c r="Z56" s="1">
        <v>37000000</v>
      </c>
      <c r="AA56" s="1">
        <v>82000000</v>
      </c>
      <c r="AB56" s="1">
        <v>28000000</v>
      </c>
      <c r="AC56" s="1">
        <v>77000000</v>
      </c>
      <c r="AD56" s="1">
        <v>68000000</v>
      </c>
      <c r="AE56" s="1">
        <v>109000000</v>
      </c>
      <c r="AF56" s="1">
        <v>63000000</v>
      </c>
      <c r="AG56" s="1">
        <v>288000000</v>
      </c>
      <c r="AH56" s="1">
        <v>418000000</v>
      </c>
      <c r="AI56" s="1">
        <v>879000000</v>
      </c>
      <c r="AJ56" s="1">
        <v>922000000</v>
      </c>
      <c r="AK56" s="1">
        <v>682000000</v>
      </c>
      <c r="AL56" s="1">
        <v>580000000</v>
      </c>
      <c r="AM56" s="1">
        <v>3147000000</v>
      </c>
    </row>
    <row r="57" spans="1:39"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t="s">
        <v>91</v>
      </c>
      <c r="Y57" s="1" t="s">
        <v>91</v>
      </c>
      <c r="Z57" s="1">
        <v>94000000</v>
      </c>
      <c r="AA57" s="1">
        <v>202000000</v>
      </c>
      <c r="AB57" s="1">
        <v>282000000</v>
      </c>
      <c r="AC57" s="1">
        <v>173000000</v>
      </c>
      <c r="AD57" s="1">
        <v>99000000</v>
      </c>
      <c r="AE57" s="1">
        <v>70000000</v>
      </c>
      <c r="AF57" s="1" t="s">
        <v>91</v>
      </c>
      <c r="AG57" s="1" t="s">
        <v>91</v>
      </c>
      <c r="AH57" s="1" t="s">
        <v>91</v>
      </c>
      <c r="AI57" s="1">
        <v>293000000</v>
      </c>
      <c r="AJ57" s="1">
        <v>280000000</v>
      </c>
      <c r="AK57" s="1">
        <v>338000000</v>
      </c>
      <c r="AL57" s="1" t="s">
        <v>91</v>
      </c>
      <c r="AM57" s="1" t="s">
        <v>91</v>
      </c>
    </row>
    <row r="58" spans="1:39"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t="s">
        <v>91</v>
      </c>
      <c r="U58" s="1" t="s">
        <v>91</v>
      </c>
      <c r="V58" s="1" t="s">
        <v>91</v>
      </c>
      <c r="W58" s="1" t="s">
        <v>91</v>
      </c>
      <c r="X58" s="1">
        <v>110000000</v>
      </c>
      <c r="Y58" s="1" t="s">
        <v>91</v>
      </c>
      <c r="Z58" s="1">
        <v>128000000</v>
      </c>
      <c r="AA58" s="1">
        <v>182000000</v>
      </c>
      <c r="AB58" s="1">
        <v>208000000</v>
      </c>
      <c r="AC58" s="1">
        <v>215000000</v>
      </c>
      <c r="AD58" s="1">
        <v>285000000</v>
      </c>
      <c r="AE58" s="1">
        <v>401000000</v>
      </c>
      <c r="AF58" s="1">
        <v>403000000</v>
      </c>
      <c r="AG58" s="1">
        <v>468000000</v>
      </c>
      <c r="AH58" s="1">
        <v>500000000</v>
      </c>
      <c r="AI58" s="1">
        <v>498000000</v>
      </c>
      <c r="AJ58" s="1">
        <v>533000000</v>
      </c>
      <c r="AK58" s="1">
        <v>691000000</v>
      </c>
      <c r="AL58" s="1">
        <v>855000000</v>
      </c>
      <c r="AM58" s="1">
        <v>1004000000</v>
      </c>
    </row>
    <row r="59" spans="1:39" ht="19" x14ac:dyDescent="0.25">
      <c r="A59" s="5" t="s">
        <v>51</v>
      </c>
      <c r="B59" s="1">
        <v>462000000</v>
      </c>
      <c r="C59" s="1">
        <v>537100000</v>
      </c>
      <c r="D59" s="1">
        <v>578200000</v>
      </c>
      <c r="E59" s="1">
        <v>622200000</v>
      </c>
      <c r="F59" s="1">
        <v>417700000</v>
      </c>
      <c r="G59" s="1">
        <v>458500000</v>
      </c>
      <c r="H59" s="1">
        <v>406300000</v>
      </c>
      <c r="I59" s="1">
        <v>393300000</v>
      </c>
      <c r="J59" s="1">
        <v>386800000</v>
      </c>
      <c r="K59" s="1">
        <v>481200000</v>
      </c>
      <c r="L59" s="1">
        <v>635000000</v>
      </c>
      <c r="M59" s="1">
        <v>602000000</v>
      </c>
      <c r="N59" s="1">
        <v>627000000</v>
      </c>
      <c r="O59" s="1">
        <v>705000000</v>
      </c>
      <c r="P59" s="1">
        <v>893000000</v>
      </c>
      <c r="Q59" s="1">
        <v>827000000</v>
      </c>
      <c r="R59" s="1">
        <v>595000000</v>
      </c>
      <c r="S59" s="1">
        <v>764000000</v>
      </c>
      <c r="T59" s="1">
        <v>785000000</v>
      </c>
      <c r="U59" s="1">
        <v>1028000000</v>
      </c>
      <c r="V59" s="1">
        <v>1160000000</v>
      </c>
      <c r="W59" s="1">
        <v>1131000000</v>
      </c>
      <c r="X59" s="1">
        <v>1219000000</v>
      </c>
      <c r="Y59" s="1">
        <v>1561000000</v>
      </c>
      <c r="Z59" s="1">
        <v>1216000000</v>
      </c>
      <c r="AA59" s="1">
        <v>1432000000</v>
      </c>
      <c r="AB59" s="1">
        <v>1593000000</v>
      </c>
      <c r="AC59" s="1">
        <v>1332000000</v>
      </c>
      <c r="AD59" s="1">
        <v>1359000000</v>
      </c>
      <c r="AE59" s="1">
        <v>1560000000</v>
      </c>
      <c r="AF59" s="1">
        <v>1631000000</v>
      </c>
      <c r="AG59" s="1">
        <v>1715000000</v>
      </c>
      <c r="AH59" s="1">
        <v>2180000000</v>
      </c>
      <c r="AI59" s="1">
        <v>1892000000</v>
      </c>
      <c r="AJ59" s="1">
        <v>1991000000</v>
      </c>
      <c r="AK59" s="1">
        <v>1804000000</v>
      </c>
      <c r="AL59" s="1">
        <v>2628000000</v>
      </c>
      <c r="AM59" s="1">
        <v>3018000000</v>
      </c>
    </row>
    <row r="60" spans="1:39" ht="19" x14ac:dyDescent="0.25">
      <c r="A60" s="6" t="s">
        <v>52</v>
      </c>
      <c r="B60" s="10">
        <v>522800000</v>
      </c>
      <c r="C60" s="10">
        <v>662700000</v>
      </c>
      <c r="D60" s="10">
        <v>649800000</v>
      </c>
      <c r="E60" s="10">
        <v>720900000</v>
      </c>
      <c r="F60" s="10">
        <v>750400000</v>
      </c>
      <c r="G60" s="10">
        <v>727600000</v>
      </c>
      <c r="H60" s="10">
        <v>688600000</v>
      </c>
      <c r="I60" s="10">
        <v>724200000</v>
      </c>
      <c r="J60" s="10">
        <v>700300000</v>
      </c>
      <c r="K60" s="10">
        <v>840000000</v>
      </c>
      <c r="L60" s="10">
        <v>1053000000</v>
      </c>
      <c r="M60" s="10">
        <v>1021000000</v>
      </c>
      <c r="N60" s="10">
        <v>1055000000</v>
      </c>
      <c r="O60" s="10">
        <v>1071000000</v>
      </c>
      <c r="P60" s="10">
        <v>1314000000</v>
      </c>
      <c r="Q60" s="10">
        <v>1223000000</v>
      </c>
      <c r="R60" s="10">
        <v>970000000</v>
      </c>
      <c r="S60" s="10">
        <v>1329000000</v>
      </c>
      <c r="T60" s="10">
        <v>1391000000</v>
      </c>
      <c r="U60" s="10">
        <v>2197000000</v>
      </c>
      <c r="V60" s="10">
        <v>2218000000</v>
      </c>
      <c r="W60" s="10">
        <v>2399000000</v>
      </c>
      <c r="X60" s="10">
        <v>2711000000</v>
      </c>
      <c r="Y60" s="10">
        <v>2639000000</v>
      </c>
      <c r="Z60" s="10">
        <v>2432000000</v>
      </c>
      <c r="AA60" s="10">
        <v>3260000000</v>
      </c>
      <c r="AB60" s="10">
        <v>3657000000</v>
      </c>
      <c r="AC60" s="10">
        <v>3136000000</v>
      </c>
      <c r="AD60" s="10">
        <v>3368000000</v>
      </c>
      <c r="AE60" s="10">
        <v>4021000000</v>
      </c>
      <c r="AF60" s="10">
        <v>3803000000</v>
      </c>
      <c r="AG60" s="10">
        <v>4325000000</v>
      </c>
      <c r="AH60" s="10">
        <v>5677000000</v>
      </c>
      <c r="AI60" s="10">
        <v>6384000000</v>
      </c>
      <c r="AJ60" s="10">
        <v>6260000000</v>
      </c>
      <c r="AK60" s="10">
        <v>6335000000</v>
      </c>
      <c r="AL60" s="10">
        <v>7084000000</v>
      </c>
      <c r="AM60" s="10">
        <v>11421000000</v>
      </c>
    </row>
    <row r="61" spans="1:39" ht="19" x14ac:dyDescent="0.25">
      <c r="A61" s="5" t="s">
        <v>53</v>
      </c>
      <c r="B61" s="1">
        <v>234000000</v>
      </c>
      <c r="C61" s="1">
        <v>319900000</v>
      </c>
      <c r="D61" s="1">
        <v>332600000</v>
      </c>
      <c r="E61" s="1">
        <v>408800000</v>
      </c>
      <c r="F61" s="1">
        <v>406400000</v>
      </c>
      <c r="G61" s="1">
        <v>338600000</v>
      </c>
      <c r="H61" s="1">
        <v>371400000</v>
      </c>
      <c r="I61" s="1">
        <v>341700000</v>
      </c>
      <c r="J61" s="1">
        <v>189600000</v>
      </c>
      <c r="K61" s="1">
        <v>154900000</v>
      </c>
      <c r="L61" s="1">
        <v>117000000</v>
      </c>
      <c r="M61" s="1">
        <v>283000000</v>
      </c>
      <c r="N61" s="1">
        <v>522000000</v>
      </c>
      <c r="O61" s="1">
        <v>1137000000</v>
      </c>
      <c r="P61" s="1">
        <v>1092000000</v>
      </c>
      <c r="Q61" s="1">
        <v>1032000000</v>
      </c>
      <c r="R61" s="1">
        <v>915000000</v>
      </c>
      <c r="S61" s="1">
        <v>999000000</v>
      </c>
      <c r="T61" s="1">
        <v>1380000000</v>
      </c>
      <c r="U61" s="1">
        <v>1299000000</v>
      </c>
      <c r="V61" s="1">
        <v>1213000000</v>
      </c>
      <c r="W61" s="1">
        <v>647000000</v>
      </c>
      <c r="X61" s="1">
        <v>555000000</v>
      </c>
      <c r="Y61" s="1">
        <v>629000000</v>
      </c>
      <c r="Z61" s="1">
        <v>637000000</v>
      </c>
      <c r="AA61" s="1">
        <v>709000000</v>
      </c>
      <c r="AB61" s="1">
        <v>658000000</v>
      </c>
      <c r="AC61" s="1">
        <v>698000000</v>
      </c>
      <c r="AD61" s="1">
        <v>1672000000</v>
      </c>
      <c r="AE61" s="1">
        <v>1589000000</v>
      </c>
      <c r="AF61" s="1">
        <v>1576000000</v>
      </c>
      <c r="AG61" s="1">
        <v>1568000000</v>
      </c>
      <c r="AH61" s="1">
        <v>1588000000</v>
      </c>
      <c r="AI61" s="1">
        <v>1597000000</v>
      </c>
      <c r="AJ61" s="1">
        <v>1576000000</v>
      </c>
      <c r="AK61" s="1">
        <v>3935000000</v>
      </c>
      <c r="AL61" s="1">
        <v>3579000000</v>
      </c>
      <c r="AM61" s="1">
        <v>4498000000</v>
      </c>
    </row>
    <row r="62" spans="1:39"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v>745000000</v>
      </c>
      <c r="Z62" s="1">
        <v>760000000</v>
      </c>
      <c r="AA62" s="1">
        <v>803000000</v>
      </c>
      <c r="AB62" s="1">
        <v>885000000</v>
      </c>
      <c r="AC62" s="1">
        <v>368000000</v>
      </c>
      <c r="AD62" s="1">
        <v>414000000</v>
      </c>
      <c r="AE62" s="1">
        <v>513000000</v>
      </c>
      <c r="AF62" s="1">
        <v>583000000</v>
      </c>
      <c r="AG62" s="1">
        <v>589000000</v>
      </c>
      <c r="AH62" s="1">
        <v>604000000</v>
      </c>
      <c r="AI62" s="1">
        <v>658000000</v>
      </c>
      <c r="AJ62" s="1">
        <v>821000000</v>
      </c>
      <c r="AK62" s="1">
        <v>840000000</v>
      </c>
      <c r="AL62" s="1">
        <v>850000000</v>
      </c>
      <c r="AM62" s="1">
        <v>844000000</v>
      </c>
    </row>
    <row r="63" spans="1:39" ht="19" x14ac:dyDescent="0.25">
      <c r="A63" s="5" t="s">
        <v>54</v>
      </c>
      <c r="B63" s="1">
        <v>236700000</v>
      </c>
      <c r="C63" s="1">
        <v>176300000</v>
      </c>
      <c r="D63" s="1" t="s">
        <v>91</v>
      </c>
      <c r="E63" s="1" t="s">
        <v>91</v>
      </c>
      <c r="F63" s="1" t="s">
        <v>91</v>
      </c>
      <c r="G63" s="1" t="s">
        <v>91</v>
      </c>
      <c r="H63" s="1" t="s">
        <v>91</v>
      </c>
      <c r="I63" s="1" t="s">
        <v>91</v>
      </c>
      <c r="J63" s="1" t="s">
        <v>91</v>
      </c>
      <c r="K63" s="1" t="s">
        <v>91</v>
      </c>
      <c r="L63" s="1" t="s">
        <v>91</v>
      </c>
      <c r="M63" s="1" t="s">
        <v>91</v>
      </c>
      <c r="N63" s="1" t="s">
        <v>91</v>
      </c>
      <c r="O63" s="1" t="s">
        <v>91</v>
      </c>
      <c r="P63" s="1" t="s">
        <v>91</v>
      </c>
      <c r="Q63" s="1" t="s">
        <v>91</v>
      </c>
      <c r="R63" s="1" t="s">
        <v>91</v>
      </c>
      <c r="S63" s="1" t="s">
        <v>91</v>
      </c>
      <c r="T63" s="1" t="s">
        <v>91</v>
      </c>
      <c r="U63" s="1" t="s">
        <v>91</v>
      </c>
      <c r="V63" s="1" t="s">
        <v>91</v>
      </c>
      <c r="W63" s="1" t="s">
        <v>91</v>
      </c>
      <c r="X63" s="1" t="s">
        <v>91</v>
      </c>
      <c r="Y63" s="1" t="s">
        <v>91</v>
      </c>
      <c r="Z63" s="1" t="s">
        <v>91</v>
      </c>
      <c r="AA63" s="1" t="s">
        <v>91</v>
      </c>
      <c r="AB63" s="1" t="s">
        <v>91</v>
      </c>
      <c r="AC63" s="1" t="s">
        <v>91</v>
      </c>
      <c r="AD63" s="1" t="s">
        <v>91</v>
      </c>
      <c r="AE63" s="1" t="s">
        <v>91</v>
      </c>
      <c r="AF63" s="1" t="s">
        <v>91</v>
      </c>
      <c r="AG63" s="1" t="s">
        <v>91</v>
      </c>
      <c r="AH63" s="1">
        <v>391000000</v>
      </c>
      <c r="AI63" s="1">
        <v>263000000</v>
      </c>
      <c r="AJ63" s="1">
        <v>306000000</v>
      </c>
      <c r="AK63" s="1">
        <v>325000000</v>
      </c>
      <c r="AL63" s="1" t="s">
        <v>91</v>
      </c>
      <c r="AM63" s="1" t="s">
        <v>91</v>
      </c>
    </row>
    <row r="64" spans="1:39" ht="19" x14ac:dyDescent="0.25">
      <c r="A64" s="5" t="s">
        <v>55</v>
      </c>
      <c r="B64" s="1" t="s">
        <v>91</v>
      </c>
      <c r="C64" s="1">
        <v>175700000</v>
      </c>
      <c r="D64" s="1">
        <v>344700000</v>
      </c>
      <c r="E64" s="1">
        <v>347800000</v>
      </c>
      <c r="F64" s="1">
        <v>185600000</v>
      </c>
      <c r="G64" s="1">
        <v>286100000</v>
      </c>
      <c r="H64" s="1">
        <v>287600000</v>
      </c>
      <c r="I64" s="1">
        <v>657800000</v>
      </c>
      <c r="J64" s="1">
        <v>679600000</v>
      </c>
      <c r="K64" s="1">
        <v>638800000</v>
      </c>
      <c r="L64" s="1">
        <v>703000000</v>
      </c>
      <c r="M64" s="1">
        <v>753000000</v>
      </c>
      <c r="N64" s="1">
        <v>713000000</v>
      </c>
      <c r="O64" s="1">
        <v>1000000000</v>
      </c>
      <c r="P64" s="1">
        <v>788000000</v>
      </c>
      <c r="Q64" s="1">
        <v>837000000</v>
      </c>
      <c r="R64" s="1">
        <v>1342000000</v>
      </c>
      <c r="S64" s="1">
        <v>1576000000</v>
      </c>
      <c r="T64" s="1">
        <v>1283000000</v>
      </c>
      <c r="U64" s="1">
        <v>1422000000</v>
      </c>
      <c r="V64" s="1">
        <v>1365000000</v>
      </c>
      <c r="W64" s="1">
        <v>1363000000</v>
      </c>
      <c r="X64" s="1">
        <v>1227000000</v>
      </c>
      <c r="Y64" s="1">
        <v>1026000000</v>
      </c>
      <c r="Z64" s="1">
        <v>967000000</v>
      </c>
      <c r="AA64" s="1">
        <v>634000000</v>
      </c>
      <c r="AB64" s="1">
        <v>637000000</v>
      </c>
      <c r="AC64" s="1">
        <v>1372000000</v>
      </c>
      <c r="AD64" s="1">
        <v>1404000000</v>
      </c>
      <c r="AE64" s="1">
        <v>1560000000</v>
      </c>
      <c r="AF64" s="1">
        <v>1422000000</v>
      </c>
      <c r="AG64" s="1">
        <v>1355000000</v>
      </c>
      <c r="AH64" s="1">
        <v>1651000000</v>
      </c>
      <c r="AI64" s="1">
        <v>1901000000</v>
      </c>
      <c r="AJ64" s="1">
        <v>2309000000</v>
      </c>
      <c r="AK64" s="1">
        <v>2200000000</v>
      </c>
      <c r="AL64" s="1">
        <v>2796000000</v>
      </c>
      <c r="AM64" s="1">
        <v>3311000000</v>
      </c>
    </row>
    <row r="65" spans="1:39" ht="19" x14ac:dyDescent="0.25">
      <c r="A65" s="5" t="s">
        <v>56</v>
      </c>
      <c r="B65" s="1">
        <v>470700000</v>
      </c>
      <c r="C65" s="1">
        <v>671900000</v>
      </c>
      <c r="D65" s="1">
        <v>677300000</v>
      </c>
      <c r="E65" s="1">
        <v>756600000</v>
      </c>
      <c r="F65" s="1">
        <v>592000000</v>
      </c>
      <c r="G65" s="1">
        <v>624700000</v>
      </c>
      <c r="H65" s="1">
        <v>659000000</v>
      </c>
      <c r="I65" s="1">
        <v>999500000</v>
      </c>
      <c r="J65" s="1">
        <v>869200000</v>
      </c>
      <c r="K65" s="1">
        <v>793700000</v>
      </c>
      <c r="L65" s="1">
        <v>820000000</v>
      </c>
      <c r="M65" s="1">
        <v>1036000000</v>
      </c>
      <c r="N65" s="1">
        <v>1235000000</v>
      </c>
      <c r="O65" s="1">
        <v>2137000000</v>
      </c>
      <c r="P65" s="1">
        <v>1880000000</v>
      </c>
      <c r="Q65" s="1">
        <v>1869000000</v>
      </c>
      <c r="R65" s="1">
        <v>2257000000</v>
      </c>
      <c r="S65" s="1">
        <v>2575000000</v>
      </c>
      <c r="T65" s="1">
        <v>2663000000</v>
      </c>
      <c r="U65" s="1">
        <v>2721000000</v>
      </c>
      <c r="V65" s="1">
        <v>2578000000</v>
      </c>
      <c r="W65" s="1">
        <v>2010000000</v>
      </c>
      <c r="X65" s="1">
        <v>1782000000</v>
      </c>
      <c r="Y65" s="1">
        <v>2400000000</v>
      </c>
      <c r="Z65" s="1">
        <v>2364000000</v>
      </c>
      <c r="AA65" s="1">
        <v>2146000000</v>
      </c>
      <c r="AB65" s="1">
        <v>2180000000</v>
      </c>
      <c r="AC65" s="1">
        <v>2438000000</v>
      </c>
      <c r="AD65" s="1">
        <v>3490000000</v>
      </c>
      <c r="AE65" s="1">
        <v>3662000000</v>
      </c>
      <c r="AF65" s="1">
        <v>3581000000</v>
      </c>
      <c r="AG65" s="1">
        <v>3512000000</v>
      </c>
      <c r="AH65" s="1">
        <v>4234000000</v>
      </c>
      <c r="AI65" s="1">
        <v>4419000000</v>
      </c>
      <c r="AJ65" s="1">
        <v>5012000000</v>
      </c>
      <c r="AK65" s="1">
        <v>7300000000</v>
      </c>
      <c r="AL65" s="1">
        <v>7225000000</v>
      </c>
      <c r="AM65" s="1">
        <v>8653000000</v>
      </c>
    </row>
    <row r="66" spans="1:39"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c r="AH66" s="1" t="s">
        <v>91</v>
      </c>
      <c r="AI66" s="1" t="s">
        <v>91</v>
      </c>
      <c r="AJ66" s="1" t="s">
        <v>91</v>
      </c>
      <c r="AK66" s="1" t="s">
        <v>91</v>
      </c>
      <c r="AL66" s="1" t="s">
        <v>91</v>
      </c>
      <c r="AM66" s="1" t="s">
        <v>91</v>
      </c>
    </row>
    <row r="67" spans="1:39" ht="19" x14ac:dyDescent="0.25">
      <c r="A67" s="6" t="s">
        <v>58</v>
      </c>
      <c r="B67" s="10">
        <v>993500000</v>
      </c>
      <c r="C67" s="10">
        <v>1334600000</v>
      </c>
      <c r="D67" s="10">
        <v>1327100000</v>
      </c>
      <c r="E67" s="10">
        <v>1477500000</v>
      </c>
      <c r="F67" s="10">
        <v>1342400000</v>
      </c>
      <c r="G67" s="10">
        <v>1352300000</v>
      </c>
      <c r="H67" s="10">
        <v>1347600000</v>
      </c>
      <c r="I67" s="10">
        <v>1723700000</v>
      </c>
      <c r="J67" s="10">
        <v>1569500000</v>
      </c>
      <c r="K67" s="10">
        <v>1633700000</v>
      </c>
      <c r="L67" s="10">
        <v>1873000000</v>
      </c>
      <c r="M67" s="10">
        <v>2057000000</v>
      </c>
      <c r="N67" s="10">
        <v>2290000000</v>
      </c>
      <c r="O67" s="10">
        <v>3208000000</v>
      </c>
      <c r="P67" s="10">
        <v>3194000000</v>
      </c>
      <c r="Q67" s="10">
        <v>3092000000</v>
      </c>
      <c r="R67" s="10">
        <v>3227000000</v>
      </c>
      <c r="S67" s="10">
        <v>3904000000</v>
      </c>
      <c r="T67" s="10">
        <v>4054000000</v>
      </c>
      <c r="U67" s="10">
        <v>4918000000</v>
      </c>
      <c r="V67" s="10">
        <v>4796000000</v>
      </c>
      <c r="W67" s="10">
        <v>4409000000</v>
      </c>
      <c r="X67" s="10">
        <v>4493000000</v>
      </c>
      <c r="Y67" s="10">
        <v>5039000000</v>
      </c>
      <c r="Z67" s="10">
        <v>4796000000</v>
      </c>
      <c r="AA67" s="10">
        <v>5406000000</v>
      </c>
      <c r="AB67" s="10">
        <v>5837000000</v>
      </c>
      <c r="AC67" s="10">
        <v>5574000000</v>
      </c>
      <c r="AD67" s="10">
        <v>6858000000</v>
      </c>
      <c r="AE67" s="10">
        <v>7683000000</v>
      </c>
      <c r="AF67" s="10">
        <v>7384000000</v>
      </c>
      <c r="AG67" s="10">
        <v>7837000000</v>
      </c>
      <c r="AH67" s="10">
        <v>9911000000</v>
      </c>
      <c r="AI67" s="10">
        <v>10803000000</v>
      </c>
      <c r="AJ67" s="10">
        <v>11272000000</v>
      </c>
      <c r="AK67" s="10">
        <v>13635000000</v>
      </c>
      <c r="AL67" s="10">
        <v>14309000000</v>
      </c>
      <c r="AM67" s="10">
        <v>20074000000</v>
      </c>
    </row>
    <row r="68" spans="1:39" ht="19" x14ac:dyDescent="0.25">
      <c r="A68" s="5" t="s">
        <v>59</v>
      </c>
      <c r="B68" s="1" t="s">
        <v>91</v>
      </c>
      <c r="C68" s="1" t="s">
        <v>91</v>
      </c>
      <c r="D68" s="1" t="s">
        <v>91</v>
      </c>
      <c r="E68" s="1" t="s">
        <v>91</v>
      </c>
      <c r="F68" s="1" t="s">
        <v>91</v>
      </c>
      <c r="G68" s="1" t="s">
        <v>91</v>
      </c>
      <c r="H68" s="1" t="s">
        <v>91</v>
      </c>
      <c r="I68" s="1" t="s">
        <v>91</v>
      </c>
      <c r="J68" s="1" t="s">
        <v>91</v>
      </c>
      <c r="K68" s="1">
        <v>109400000</v>
      </c>
      <c r="L68" s="1">
        <v>110000000</v>
      </c>
      <c r="M68" s="1">
        <v>110000000</v>
      </c>
      <c r="N68" s="1">
        <v>120000000</v>
      </c>
      <c r="O68" s="1">
        <v>120000000</v>
      </c>
      <c r="P68" s="1">
        <v>121000000</v>
      </c>
      <c r="Q68" s="1">
        <v>122000000</v>
      </c>
      <c r="R68" s="1">
        <v>121000000</v>
      </c>
      <c r="S68" s="1">
        <v>121000000</v>
      </c>
      <c r="T68" s="1">
        <v>121000000</v>
      </c>
      <c r="U68" s="1">
        <v>121000000</v>
      </c>
      <c r="V68" s="1">
        <v>121000000</v>
      </c>
      <c r="W68" s="1">
        <v>137000000</v>
      </c>
      <c r="X68" s="1">
        <v>551000000</v>
      </c>
      <c r="Y68" s="1">
        <v>1732000000</v>
      </c>
      <c r="Z68" s="1">
        <v>1825000000</v>
      </c>
      <c r="AA68" s="1">
        <v>1909000000</v>
      </c>
      <c r="AB68" s="1">
        <v>2001000000</v>
      </c>
      <c r="AC68" s="1">
        <v>2058000000</v>
      </c>
      <c r="AD68" s="1">
        <v>2099000000</v>
      </c>
      <c r="AE68" s="1">
        <v>2139000000</v>
      </c>
      <c r="AF68" s="1">
        <v>2178000000</v>
      </c>
      <c r="AG68" s="1">
        <v>2153000000</v>
      </c>
      <c r="AH68" s="1">
        <v>2210000000</v>
      </c>
      <c r="AI68" s="1">
        <v>2271000000</v>
      </c>
      <c r="AJ68" s="1">
        <v>2346000000</v>
      </c>
      <c r="AK68" s="1">
        <v>2404000000</v>
      </c>
      <c r="AL68" s="1">
        <v>2427000000</v>
      </c>
      <c r="AM68" s="1">
        <v>2243000000</v>
      </c>
    </row>
    <row r="69" spans="1:39" ht="19" x14ac:dyDescent="0.25">
      <c r="A69" s="5" t="s">
        <v>60</v>
      </c>
      <c r="B69" s="1">
        <v>547900000</v>
      </c>
      <c r="C69" s="1">
        <v>417900000</v>
      </c>
      <c r="D69" s="1">
        <v>399600000</v>
      </c>
      <c r="E69" s="1">
        <v>304700000</v>
      </c>
      <c r="F69" s="1">
        <v>265300000</v>
      </c>
      <c r="G69" s="1">
        <v>82000000</v>
      </c>
      <c r="H69" s="1">
        <v>48000000</v>
      </c>
      <c r="I69" s="1">
        <v>-146100000</v>
      </c>
      <c r="J69" s="1">
        <v>4100000</v>
      </c>
      <c r="K69" s="1">
        <v>232200000</v>
      </c>
      <c r="L69" s="1">
        <v>406000000</v>
      </c>
      <c r="M69" s="1">
        <v>535000000</v>
      </c>
      <c r="N69" s="1">
        <v>713000000</v>
      </c>
      <c r="O69" s="1">
        <v>648000000</v>
      </c>
      <c r="P69" s="1">
        <v>760000000</v>
      </c>
      <c r="Q69" s="1">
        <v>718000000</v>
      </c>
      <c r="R69" s="1">
        <v>567000000</v>
      </c>
      <c r="S69" s="1">
        <v>569000000</v>
      </c>
      <c r="T69" s="1">
        <v>569000000</v>
      </c>
      <c r="U69" s="1">
        <v>866000000</v>
      </c>
      <c r="V69" s="1">
        <v>1360000000</v>
      </c>
      <c r="W69" s="1">
        <v>2009000000</v>
      </c>
      <c r="X69" s="1">
        <v>2660000000</v>
      </c>
      <c r="Y69" s="1">
        <v>3288000000</v>
      </c>
      <c r="Z69" s="1">
        <v>3575000000</v>
      </c>
      <c r="AA69" s="1">
        <v>4445000000</v>
      </c>
      <c r="AB69" s="1">
        <v>6038000000</v>
      </c>
      <c r="AC69" s="1">
        <v>7343000000</v>
      </c>
      <c r="AD69" s="1">
        <v>8406000000</v>
      </c>
      <c r="AE69" s="1">
        <v>9545000000</v>
      </c>
      <c r="AF69" s="1">
        <v>10322000000</v>
      </c>
      <c r="AG69" s="1">
        <v>11040000000</v>
      </c>
      <c r="AH69" s="1">
        <v>11464000000</v>
      </c>
      <c r="AI69" s="1">
        <v>12917000000</v>
      </c>
      <c r="AJ69" s="1">
        <v>14416000000</v>
      </c>
      <c r="AK69" s="1">
        <v>15419000000</v>
      </c>
      <c r="AL69" s="1">
        <v>16741000000</v>
      </c>
      <c r="AM69" s="1">
        <v>18037000000</v>
      </c>
    </row>
    <row r="70" spans="1:39" ht="19" x14ac:dyDescent="0.25">
      <c r="A70" s="5" t="s">
        <v>61</v>
      </c>
      <c r="B70" s="1">
        <v>-569800000</v>
      </c>
      <c r="C70" s="1">
        <v>-667900000</v>
      </c>
      <c r="D70" s="1">
        <v>-805600000</v>
      </c>
      <c r="E70" s="1">
        <v>-901800000</v>
      </c>
      <c r="F70" s="1">
        <v>-982900000</v>
      </c>
      <c r="G70" s="1">
        <v>-1106100000</v>
      </c>
      <c r="H70" s="1">
        <v>-1157000000</v>
      </c>
      <c r="I70" s="1">
        <v>-1193600000</v>
      </c>
      <c r="J70" s="1">
        <v>-1222300000</v>
      </c>
      <c r="K70" s="1">
        <v>-1279200000</v>
      </c>
      <c r="L70" s="1">
        <v>-1327000000</v>
      </c>
      <c r="M70" s="1">
        <v>-1375000000</v>
      </c>
      <c r="N70" s="1">
        <v>-1434000000</v>
      </c>
      <c r="O70" s="1">
        <v>-1424000000</v>
      </c>
      <c r="P70" s="1">
        <v>-1490000000</v>
      </c>
      <c r="Q70" s="1">
        <v>-1598000000</v>
      </c>
      <c r="R70" s="1">
        <v>-1603000000</v>
      </c>
      <c r="S70" s="1">
        <v>-684000000</v>
      </c>
      <c r="T70" s="1">
        <v>-629000000</v>
      </c>
      <c r="U70" s="1">
        <v>-665000000</v>
      </c>
      <c r="V70" s="1">
        <v>-717000000</v>
      </c>
      <c r="W70" s="1">
        <v>-632000000</v>
      </c>
      <c r="X70" s="1">
        <v>-377000000</v>
      </c>
      <c r="Y70" s="1">
        <v>-1075000000</v>
      </c>
      <c r="Z70" s="1">
        <v>-896000000</v>
      </c>
      <c r="AA70" s="1">
        <v>-720000000</v>
      </c>
      <c r="AB70" s="1">
        <v>-938000000</v>
      </c>
      <c r="AC70" s="1">
        <v>-950000000</v>
      </c>
      <c r="AD70" s="1">
        <v>-784000000</v>
      </c>
      <c r="AE70" s="1">
        <v>-1078000000</v>
      </c>
      <c r="AF70" s="1">
        <v>-1348000000</v>
      </c>
      <c r="AG70" s="1">
        <v>-1821000000</v>
      </c>
      <c r="AH70" s="1">
        <v>-1503000000</v>
      </c>
      <c r="AI70" s="1">
        <v>-1807000000</v>
      </c>
      <c r="AJ70" s="1">
        <v>-2028000000</v>
      </c>
      <c r="AK70" s="1">
        <v>-1982000000</v>
      </c>
      <c r="AL70" s="1">
        <v>-1571000000</v>
      </c>
      <c r="AM70" s="1">
        <v>-1890000000</v>
      </c>
    </row>
    <row r="71" spans="1:39" ht="19" x14ac:dyDescent="0.25">
      <c r="A71" s="5" t="s">
        <v>62</v>
      </c>
      <c r="B71" s="1">
        <v>733500000</v>
      </c>
      <c r="C71" s="1">
        <v>905300000</v>
      </c>
      <c r="D71" s="1">
        <v>1098300000</v>
      </c>
      <c r="E71" s="1">
        <v>1183600000</v>
      </c>
      <c r="F71" s="1">
        <v>1406000000</v>
      </c>
      <c r="G71" s="1">
        <v>1758100000</v>
      </c>
      <c r="H71" s="1">
        <v>1802600000</v>
      </c>
      <c r="I71" s="1">
        <v>1846500000</v>
      </c>
      <c r="J71" s="1">
        <v>2039300000</v>
      </c>
      <c r="K71" s="1">
        <v>2010200000</v>
      </c>
      <c r="L71" s="1">
        <v>1994000000</v>
      </c>
      <c r="M71" s="1">
        <v>2042000000</v>
      </c>
      <c r="N71" s="1">
        <v>2076000000</v>
      </c>
      <c r="O71" s="1">
        <v>1990000000</v>
      </c>
      <c r="P71" s="1">
        <v>2112000000</v>
      </c>
      <c r="Q71" s="1">
        <v>2166000000</v>
      </c>
      <c r="R71" s="1">
        <v>2023000000</v>
      </c>
      <c r="S71" s="1">
        <v>835000000</v>
      </c>
      <c r="T71" s="1">
        <v>888000000</v>
      </c>
      <c r="U71" s="1">
        <v>1079000000</v>
      </c>
      <c r="V71" s="1">
        <v>1100000000</v>
      </c>
      <c r="W71" s="1">
        <v>1288000000</v>
      </c>
      <c r="X71" s="1">
        <v>575000000</v>
      </c>
      <c r="Y71" s="1">
        <v>-715000000</v>
      </c>
      <c r="Z71" s="1">
        <v>-731000000</v>
      </c>
      <c r="AA71" s="1">
        <v>-964000000</v>
      </c>
      <c r="AB71" s="1">
        <v>-1609000000</v>
      </c>
      <c r="AC71" s="1">
        <v>-1848000000</v>
      </c>
      <c r="AD71" s="1">
        <v>-2211000000</v>
      </c>
      <c r="AE71" s="1">
        <v>-2857000000</v>
      </c>
      <c r="AF71" s="1">
        <v>-3746000000</v>
      </c>
      <c r="AG71" s="1">
        <v>-4497000000</v>
      </c>
      <c r="AH71" s="1">
        <v>-4912000000</v>
      </c>
      <c r="AI71" s="1">
        <v>-6033000000</v>
      </c>
      <c r="AJ71" s="1">
        <v>-7227000000</v>
      </c>
      <c r="AK71" s="1">
        <v>-7779000000</v>
      </c>
      <c r="AL71" s="1">
        <v>-9123000000</v>
      </c>
      <c r="AM71" s="1" t="s">
        <v>91</v>
      </c>
    </row>
    <row r="72" spans="1:39" ht="19" x14ac:dyDescent="0.25">
      <c r="A72" s="6" t="s">
        <v>63</v>
      </c>
      <c r="B72" s="10">
        <v>711600000</v>
      </c>
      <c r="C72" s="10">
        <v>655300000</v>
      </c>
      <c r="D72" s="10">
        <v>692300000</v>
      </c>
      <c r="E72" s="10">
        <v>586500000</v>
      </c>
      <c r="F72" s="10">
        <v>688400000</v>
      </c>
      <c r="G72" s="10">
        <v>734000000</v>
      </c>
      <c r="H72" s="10">
        <v>693600000</v>
      </c>
      <c r="I72" s="10">
        <v>506800000</v>
      </c>
      <c r="J72" s="10">
        <v>821100000</v>
      </c>
      <c r="K72" s="10">
        <v>1072600000</v>
      </c>
      <c r="L72" s="10">
        <v>1183000000</v>
      </c>
      <c r="M72" s="10">
        <v>1312000000</v>
      </c>
      <c r="N72" s="10">
        <v>1475000000</v>
      </c>
      <c r="O72" s="10">
        <v>1334000000</v>
      </c>
      <c r="P72" s="10">
        <v>1503000000</v>
      </c>
      <c r="Q72" s="10">
        <v>1408000000</v>
      </c>
      <c r="R72" s="10">
        <v>1108000000</v>
      </c>
      <c r="S72" s="10">
        <v>841000000</v>
      </c>
      <c r="T72" s="10">
        <v>949000000</v>
      </c>
      <c r="U72" s="10">
        <v>1401000000</v>
      </c>
      <c r="V72" s="10">
        <v>1864000000</v>
      </c>
      <c r="W72" s="10">
        <v>2802000000</v>
      </c>
      <c r="X72" s="10">
        <v>3409000000</v>
      </c>
      <c r="Y72" s="10">
        <v>3230000000</v>
      </c>
      <c r="Z72" s="10">
        <v>3773000000</v>
      </c>
      <c r="AA72" s="10">
        <v>4670000000</v>
      </c>
      <c r="AB72" s="10">
        <v>5492000000</v>
      </c>
      <c r="AC72" s="10">
        <v>6603000000</v>
      </c>
      <c r="AD72" s="10">
        <v>7510000000</v>
      </c>
      <c r="AE72" s="10">
        <v>7749000000</v>
      </c>
      <c r="AF72" s="10">
        <v>7406000000</v>
      </c>
      <c r="AG72" s="10">
        <v>6875000000</v>
      </c>
      <c r="AH72" s="10">
        <v>7259000000</v>
      </c>
      <c r="AI72" s="10">
        <v>7348000000</v>
      </c>
      <c r="AJ72" s="10">
        <v>7507000000</v>
      </c>
      <c r="AK72" s="10">
        <v>8062000000</v>
      </c>
      <c r="AL72" s="10">
        <v>8474000000</v>
      </c>
      <c r="AM72" s="10">
        <v>8975000000</v>
      </c>
    </row>
    <row r="73" spans="1:39" ht="20" thickBot="1" x14ac:dyDescent="0.3">
      <c r="A73" s="7" t="s">
        <v>64</v>
      </c>
      <c r="B73" s="11">
        <v>1705100000</v>
      </c>
      <c r="C73" s="11">
        <v>1989900000</v>
      </c>
      <c r="D73" s="11">
        <v>2019400000</v>
      </c>
      <c r="E73" s="11">
        <v>2064000000</v>
      </c>
      <c r="F73" s="11">
        <v>2030800000</v>
      </c>
      <c r="G73" s="11">
        <v>2086300000</v>
      </c>
      <c r="H73" s="11">
        <v>2041200000</v>
      </c>
      <c r="I73" s="11">
        <v>2230500000</v>
      </c>
      <c r="J73" s="11">
        <v>2390600000</v>
      </c>
      <c r="K73" s="11">
        <v>2706300000</v>
      </c>
      <c r="L73" s="11">
        <v>3056000000</v>
      </c>
      <c r="M73" s="11">
        <v>3369000000</v>
      </c>
      <c r="N73" s="11">
        <v>3765000000</v>
      </c>
      <c r="O73" s="11">
        <v>4542000000</v>
      </c>
      <c r="P73" s="11">
        <v>4697000000</v>
      </c>
      <c r="Q73" s="11">
        <v>4500000000</v>
      </c>
      <c r="R73" s="11">
        <v>4335000000</v>
      </c>
      <c r="S73" s="11">
        <v>4745000000</v>
      </c>
      <c r="T73" s="11">
        <v>5003000000</v>
      </c>
      <c r="U73" s="11">
        <v>6319000000</v>
      </c>
      <c r="V73" s="11">
        <v>6660000000</v>
      </c>
      <c r="W73" s="11">
        <v>7211000000</v>
      </c>
      <c r="X73" s="11">
        <v>7902000000</v>
      </c>
      <c r="Y73" s="11">
        <v>8269000000</v>
      </c>
      <c r="Z73" s="11">
        <v>8569000000</v>
      </c>
      <c r="AA73" s="11">
        <v>10076000000</v>
      </c>
      <c r="AB73" s="11">
        <v>11329000000</v>
      </c>
      <c r="AC73" s="11">
        <v>12177000000</v>
      </c>
      <c r="AD73" s="11">
        <v>14368000000</v>
      </c>
      <c r="AE73" s="11">
        <v>15432000000</v>
      </c>
      <c r="AF73" s="11">
        <v>14790000000</v>
      </c>
      <c r="AG73" s="11">
        <v>14712000000</v>
      </c>
      <c r="AH73" s="11">
        <v>17170000000</v>
      </c>
      <c r="AI73" s="11">
        <v>18151000000</v>
      </c>
      <c r="AJ73" s="11">
        <v>18779000000</v>
      </c>
      <c r="AK73" s="11">
        <v>21697000000</v>
      </c>
      <c r="AL73" s="11">
        <v>22783000000</v>
      </c>
      <c r="AM73" s="11">
        <v>29049000000</v>
      </c>
    </row>
    <row r="74" spans="1:39"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c r="AJ74" s="13" t="s">
        <v>92</v>
      </c>
      <c r="AK74" s="13" t="s">
        <v>92</v>
      </c>
      <c r="AL74" s="13" t="s">
        <v>92</v>
      </c>
      <c r="AM74" s="13" t="s">
        <v>92</v>
      </c>
    </row>
    <row r="75" spans="1:39"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c r="AJ75" s="9" t="s">
        <v>90</v>
      </c>
      <c r="AK75" s="9" t="s">
        <v>90</v>
      </c>
      <c r="AL75" s="9" t="s">
        <v>90</v>
      </c>
      <c r="AM75" s="9" t="s">
        <v>90</v>
      </c>
    </row>
    <row r="76" spans="1:39" ht="19" x14ac:dyDescent="0.25">
      <c r="A76" s="5" t="s">
        <v>66</v>
      </c>
      <c r="B76" s="1" t="s">
        <v>91</v>
      </c>
      <c r="C76" s="1" t="s">
        <v>91</v>
      </c>
      <c r="D76" s="1" t="s">
        <v>91</v>
      </c>
      <c r="E76" s="1" t="s">
        <v>91</v>
      </c>
      <c r="F76" s="1">
        <v>-6100000</v>
      </c>
      <c r="G76" s="1">
        <v>-165100000</v>
      </c>
      <c r="H76" s="1">
        <v>-65600000</v>
      </c>
      <c r="I76" s="1">
        <v>-189500000</v>
      </c>
      <c r="J76" s="1">
        <v>177100000</v>
      </c>
      <c r="K76" s="1">
        <v>252900000</v>
      </c>
      <c r="L76" s="1">
        <v>224000000</v>
      </c>
      <c r="M76" s="1">
        <v>160000000</v>
      </c>
      <c r="N76" s="1">
        <v>212000000</v>
      </c>
      <c r="O76" s="1">
        <v>-21000000</v>
      </c>
      <c r="P76" s="1">
        <v>160000000</v>
      </c>
      <c r="Q76" s="1">
        <v>8000000</v>
      </c>
      <c r="R76" s="1">
        <v>-102000000</v>
      </c>
      <c r="S76" s="1">
        <v>82000000</v>
      </c>
      <c r="T76" s="1">
        <v>50000000</v>
      </c>
      <c r="U76" s="1">
        <v>350000000</v>
      </c>
      <c r="V76" s="1">
        <v>550000000</v>
      </c>
      <c r="W76" s="1">
        <v>715000000</v>
      </c>
      <c r="X76" s="1">
        <v>739000000</v>
      </c>
      <c r="Y76" s="1">
        <v>755000000</v>
      </c>
      <c r="Z76" s="1">
        <v>428000000</v>
      </c>
      <c r="AA76" s="1">
        <v>1040000000</v>
      </c>
      <c r="AB76" s="1">
        <v>1848000000</v>
      </c>
      <c r="AC76" s="1">
        <v>1645000000</v>
      </c>
      <c r="AD76" s="1">
        <v>1483000000</v>
      </c>
      <c r="AE76" s="1">
        <v>1651000000</v>
      </c>
      <c r="AF76" s="1">
        <v>1399000000</v>
      </c>
      <c r="AG76" s="1">
        <v>1394000000</v>
      </c>
      <c r="AH76" s="1">
        <v>999000000</v>
      </c>
      <c r="AI76" s="1">
        <v>2141000000</v>
      </c>
      <c r="AJ76" s="1">
        <v>2260000000</v>
      </c>
      <c r="AK76" s="1">
        <v>1789000000</v>
      </c>
      <c r="AL76" s="1">
        <v>2131000000</v>
      </c>
      <c r="AM76" s="1">
        <v>2183000000</v>
      </c>
    </row>
    <row r="77" spans="1:39" ht="19" x14ac:dyDescent="0.25">
      <c r="A77" s="5" t="s">
        <v>13</v>
      </c>
      <c r="B77" s="1" t="s">
        <v>91</v>
      </c>
      <c r="C77" s="1" t="s">
        <v>91</v>
      </c>
      <c r="D77" s="1" t="s">
        <v>91</v>
      </c>
      <c r="E77" s="1" t="s">
        <v>91</v>
      </c>
      <c r="F77" s="1">
        <v>135000000</v>
      </c>
      <c r="G77" s="1">
        <v>143400000</v>
      </c>
      <c r="H77" s="1">
        <v>127200000</v>
      </c>
      <c r="I77" s="1">
        <v>122500000</v>
      </c>
      <c r="J77" s="1">
        <v>125100000</v>
      </c>
      <c r="K77" s="1">
        <v>127700000</v>
      </c>
      <c r="L77" s="1">
        <v>143000000</v>
      </c>
      <c r="M77" s="1">
        <v>149000000</v>
      </c>
      <c r="N77" s="1">
        <v>158000000</v>
      </c>
      <c r="O77" s="1">
        <v>199000000</v>
      </c>
      <c r="P77" s="1">
        <v>233000000</v>
      </c>
      <c r="Q77" s="1">
        <v>240000000</v>
      </c>
      <c r="R77" s="1">
        <v>231000000</v>
      </c>
      <c r="S77" s="1">
        <v>219000000</v>
      </c>
      <c r="T77" s="1">
        <v>216000000</v>
      </c>
      <c r="U77" s="1">
        <v>266000000</v>
      </c>
      <c r="V77" s="1">
        <v>294000000</v>
      </c>
      <c r="W77" s="1">
        <v>296000000</v>
      </c>
      <c r="X77" s="1">
        <v>290000000</v>
      </c>
      <c r="Y77" s="1">
        <v>314000000</v>
      </c>
      <c r="Z77" s="1">
        <v>326000000</v>
      </c>
      <c r="AA77" s="1">
        <v>320000000</v>
      </c>
      <c r="AB77" s="1">
        <v>325000000</v>
      </c>
      <c r="AC77" s="1">
        <v>361000000</v>
      </c>
      <c r="AD77" s="1">
        <v>407000000</v>
      </c>
      <c r="AE77" s="1">
        <v>455000000</v>
      </c>
      <c r="AF77" s="1">
        <v>514000000</v>
      </c>
      <c r="AG77" s="1">
        <v>530000000</v>
      </c>
      <c r="AH77" s="1">
        <v>583000000</v>
      </c>
      <c r="AI77" s="1">
        <v>611000000</v>
      </c>
      <c r="AJ77" s="1">
        <v>672000000</v>
      </c>
      <c r="AK77" s="1">
        <v>673000000</v>
      </c>
      <c r="AL77" s="1">
        <v>662000000</v>
      </c>
      <c r="AM77" s="1">
        <v>205000000</v>
      </c>
    </row>
    <row r="78" spans="1:39" ht="19" x14ac:dyDescent="0.25">
      <c r="A78" s="5" t="s">
        <v>67</v>
      </c>
      <c r="B78" s="1" t="s">
        <v>91</v>
      </c>
      <c r="C78" s="1" t="s">
        <v>91</v>
      </c>
      <c r="D78" s="1" t="s">
        <v>91</v>
      </c>
      <c r="E78" s="1" t="s">
        <v>91</v>
      </c>
      <c r="F78" s="1">
        <v>-1300000</v>
      </c>
      <c r="G78" s="1">
        <v>-3100000</v>
      </c>
      <c r="H78" s="1" t="s">
        <v>91</v>
      </c>
      <c r="I78" s="1" t="s">
        <v>91</v>
      </c>
      <c r="J78" s="1" t="s">
        <v>91</v>
      </c>
      <c r="K78" s="1" t="s">
        <v>91</v>
      </c>
      <c r="L78" s="1">
        <v>-100000000</v>
      </c>
      <c r="M78" s="1">
        <v>17000000</v>
      </c>
      <c r="N78" s="1">
        <v>22000000</v>
      </c>
      <c r="O78" s="1">
        <v>-65000000</v>
      </c>
      <c r="P78" s="1">
        <v>-31000000</v>
      </c>
      <c r="Q78" s="1">
        <v>2000000</v>
      </c>
      <c r="R78" s="1">
        <v>2000000</v>
      </c>
      <c r="S78" s="1" t="s">
        <v>91</v>
      </c>
      <c r="T78" s="1" t="s">
        <v>91</v>
      </c>
      <c r="U78" s="1">
        <v>-51000000</v>
      </c>
      <c r="V78" s="1">
        <v>124000000</v>
      </c>
      <c r="W78" s="1">
        <v>139000000</v>
      </c>
      <c r="X78" s="1">
        <v>60000000</v>
      </c>
      <c r="Y78" s="1">
        <v>-1000000</v>
      </c>
      <c r="Z78" s="1">
        <v>5000000</v>
      </c>
      <c r="AA78" s="1">
        <v>56000000</v>
      </c>
      <c r="AB78" s="1">
        <v>85000000</v>
      </c>
      <c r="AC78" s="1">
        <v>116000000</v>
      </c>
      <c r="AD78" s="1">
        <v>100000000</v>
      </c>
      <c r="AE78" s="1">
        <v>31000000</v>
      </c>
      <c r="AF78" s="1">
        <v>-108000000</v>
      </c>
      <c r="AG78" s="1">
        <v>50000000</v>
      </c>
      <c r="AH78" s="1">
        <v>766000000</v>
      </c>
      <c r="AI78" s="1">
        <v>-82000000</v>
      </c>
      <c r="AJ78" s="1">
        <v>-4000000</v>
      </c>
      <c r="AK78" s="1">
        <v>7000000</v>
      </c>
      <c r="AL78" s="1">
        <v>7000000</v>
      </c>
      <c r="AM78" s="1">
        <v>-274000000</v>
      </c>
    </row>
    <row r="79" spans="1:39"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t="s">
        <v>91</v>
      </c>
      <c r="U79" s="1" t="s">
        <v>91</v>
      </c>
      <c r="V79" s="1" t="s">
        <v>91</v>
      </c>
      <c r="W79" s="1" t="s">
        <v>91</v>
      </c>
      <c r="X79" s="1" t="s">
        <v>91</v>
      </c>
      <c r="Y79" s="1">
        <v>28000000</v>
      </c>
      <c r="Z79" s="1">
        <v>20000000</v>
      </c>
      <c r="AA79" s="1">
        <v>22000000</v>
      </c>
      <c r="AB79" s="1">
        <v>42000000</v>
      </c>
      <c r="AC79" s="1">
        <v>36000000</v>
      </c>
      <c r="AD79" s="1">
        <v>37000000</v>
      </c>
      <c r="AE79" s="1">
        <v>36000000</v>
      </c>
      <c r="AF79" s="1">
        <v>24000000</v>
      </c>
      <c r="AG79" s="1">
        <v>32000000</v>
      </c>
      <c r="AH79" s="1">
        <v>41000000</v>
      </c>
      <c r="AI79" s="1">
        <v>53000000</v>
      </c>
      <c r="AJ79" s="1">
        <v>49000000</v>
      </c>
      <c r="AK79" s="1">
        <v>31000000</v>
      </c>
      <c r="AL79" s="1">
        <v>37000000</v>
      </c>
      <c r="AM79" s="1" t="s">
        <v>91</v>
      </c>
    </row>
    <row r="80" spans="1:39" ht="19" x14ac:dyDescent="0.25">
      <c r="A80" s="15" t="s">
        <v>104</v>
      </c>
      <c r="B80" s="16" t="e">
        <f t="shared" ref="B80:U80" si="10">B79/B3</f>
        <v>#VALUE!</v>
      </c>
      <c r="C80" s="16" t="e">
        <f t="shared" si="10"/>
        <v>#VALUE!</v>
      </c>
      <c r="D80" s="16" t="e">
        <f t="shared" si="10"/>
        <v>#VALUE!</v>
      </c>
      <c r="E80" s="16" t="e">
        <f t="shared" si="10"/>
        <v>#VALUE!</v>
      </c>
      <c r="F80" s="16" t="e">
        <f t="shared" si="10"/>
        <v>#VALUE!</v>
      </c>
      <c r="G80" s="16" t="e">
        <f t="shared" si="10"/>
        <v>#VALUE!</v>
      </c>
      <c r="H80" s="16" t="e">
        <f t="shared" si="10"/>
        <v>#VALUE!</v>
      </c>
      <c r="I80" s="16" t="e">
        <f t="shared" si="10"/>
        <v>#VALUE!</v>
      </c>
      <c r="J80" s="16" t="e">
        <f t="shared" si="10"/>
        <v>#VALUE!</v>
      </c>
      <c r="K80" s="16" t="e">
        <f t="shared" si="10"/>
        <v>#VALUE!</v>
      </c>
      <c r="L80" s="16" t="e">
        <f t="shared" si="10"/>
        <v>#VALUE!</v>
      </c>
      <c r="M80" s="16" t="e">
        <f t="shared" si="10"/>
        <v>#VALUE!</v>
      </c>
      <c r="N80" s="16" t="e">
        <f t="shared" si="10"/>
        <v>#VALUE!</v>
      </c>
      <c r="O80" s="16" t="e">
        <f t="shared" si="10"/>
        <v>#VALUE!</v>
      </c>
      <c r="P80" s="16" t="e">
        <f t="shared" si="10"/>
        <v>#VALUE!</v>
      </c>
      <c r="Q80" s="16" t="e">
        <f t="shared" si="10"/>
        <v>#VALUE!</v>
      </c>
      <c r="R80" s="16" t="e">
        <f t="shared" si="10"/>
        <v>#VALUE!</v>
      </c>
      <c r="S80" s="16" t="e">
        <f t="shared" si="10"/>
        <v>#VALUE!</v>
      </c>
      <c r="T80" s="16" t="e">
        <f t="shared" si="10"/>
        <v>#VALUE!</v>
      </c>
      <c r="U80" s="16" t="e">
        <f t="shared" si="10"/>
        <v>#VALUE!</v>
      </c>
    </row>
    <row r="81" spans="1:47" ht="19" x14ac:dyDescent="0.25">
      <c r="A81" s="5" t="s">
        <v>69</v>
      </c>
      <c r="B81" s="1" t="s">
        <v>91</v>
      </c>
      <c r="C81" s="1" t="s">
        <v>91</v>
      </c>
      <c r="D81" s="1" t="s">
        <v>91</v>
      </c>
      <c r="E81" s="1" t="s">
        <v>91</v>
      </c>
      <c r="F81" s="1">
        <v>76800000</v>
      </c>
      <c r="G81" s="1">
        <v>-3600000</v>
      </c>
      <c r="H81" s="1">
        <v>69500000</v>
      </c>
      <c r="I81" s="1">
        <v>-29700000</v>
      </c>
      <c r="J81" s="1">
        <v>-51900000</v>
      </c>
      <c r="K81" s="1">
        <v>-4900000</v>
      </c>
      <c r="L81" s="1">
        <v>25000000</v>
      </c>
      <c r="M81" s="1">
        <v>-91000000</v>
      </c>
      <c r="N81" s="1">
        <v>-168000000</v>
      </c>
      <c r="O81" s="1">
        <v>10000000</v>
      </c>
      <c r="P81" s="1">
        <v>-128000000</v>
      </c>
      <c r="Q81" s="1">
        <v>-3000000</v>
      </c>
      <c r="R81" s="1">
        <v>-44000000</v>
      </c>
      <c r="S81" s="1">
        <v>-101000000</v>
      </c>
      <c r="T81" s="1">
        <v>-95000000</v>
      </c>
      <c r="U81" s="1">
        <v>51000000</v>
      </c>
      <c r="V81" s="1">
        <v>-237000000</v>
      </c>
      <c r="W81" s="1">
        <v>-158000000</v>
      </c>
      <c r="X81" s="1">
        <v>-55000000</v>
      </c>
      <c r="Y81" s="1">
        <v>-267000000</v>
      </c>
      <c r="Z81" s="1">
        <v>127000000</v>
      </c>
      <c r="AA81" s="1">
        <v>-112000000</v>
      </c>
      <c r="AB81" s="1">
        <v>-15000000</v>
      </c>
      <c r="AC81" s="1">
        <v>-561000000</v>
      </c>
      <c r="AD81" s="1">
        <v>146000000</v>
      </c>
      <c r="AE81" s="1">
        <v>350000000</v>
      </c>
      <c r="AF81" s="1">
        <v>32000000</v>
      </c>
      <c r="AG81" s="1">
        <v>-66000000</v>
      </c>
      <c r="AH81" s="1">
        <v>331000000</v>
      </c>
      <c r="AI81" s="1">
        <v>-410000000</v>
      </c>
      <c r="AJ81" s="1">
        <v>209000000</v>
      </c>
      <c r="AK81" s="1">
        <v>554000000</v>
      </c>
      <c r="AL81" s="1">
        <v>-365000000</v>
      </c>
      <c r="AM81" s="1">
        <v>-205000000</v>
      </c>
    </row>
    <row r="82" spans="1:47"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c r="X82" s="1" t="s">
        <v>91</v>
      </c>
      <c r="Y82" s="1">
        <v>88000000</v>
      </c>
      <c r="Z82" s="1" t="s">
        <v>91</v>
      </c>
      <c r="AA82" s="1" t="s">
        <v>91</v>
      </c>
      <c r="AB82" s="1" t="s">
        <v>91</v>
      </c>
      <c r="AC82" s="1">
        <v>87000000</v>
      </c>
      <c r="AD82" s="1">
        <v>-148000000</v>
      </c>
      <c r="AE82" s="1" t="s">
        <v>91</v>
      </c>
      <c r="AF82" s="1" t="s">
        <v>91</v>
      </c>
      <c r="AG82" s="1" t="s">
        <v>91</v>
      </c>
      <c r="AH82" s="1" t="s">
        <v>91</v>
      </c>
      <c r="AI82" s="1" t="s">
        <v>91</v>
      </c>
      <c r="AJ82" s="1" t="s">
        <v>91</v>
      </c>
      <c r="AK82" s="1" t="s">
        <v>91</v>
      </c>
      <c r="AL82" s="1" t="s">
        <v>91</v>
      </c>
      <c r="AM82" s="1" t="s">
        <v>91</v>
      </c>
    </row>
    <row r="83" spans="1:47" ht="21" x14ac:dyDescent="0.25">
      <c r="A83" s="5" t="s">
        <v>34</v>
      </c>
      <c r="B83" s="1" t="s">
        <v>91</v>
      </c>
      <c r="C83" s="1" t="s">
        <v>91</v>
      </c>
      <c r="D83" s="1" t="s">
        <v>91</v>
      </c>
      <c r="E83" s="1" t="s">
        <v>91</v>
      </c>
      <c r="F83" s="1">
        <v>26100000</v>
      </c>
      <c r="G83" s="1">
        <v>-5600000</v>
      </c>
      <c r="H83" s="1">
        <v>31100000</v>
      </c>
      <c r="I83" s="1">
        <v>-18800000</v>
      </c>
      <c r="J83" s="1">
        <v>900000</v>
      </c>
      <c r="K83" s="1">
        <v>-45800000</v>
      </c>
      <c r="L83" s="1">
        <v>3000000</v>
      </c>
      <c r="M83" s="1">
        <v>-62000000</v>
      </c>
      <c r="N83" s="1">
        <v>-65000000</v>
      </c>
      <c r="O83" s="1">
        <v>-26000000</v>
      </c>
      <c r="P83" s="1">
        <v>-60000000</v>
      </c>
      <c r="Q83" s="1">
        <v>9000000</v>
      </c>
      <c r="R83" s="1">
        <v>67000000</v>
      </c>
      <c r="S83" s="1">
        <v>46000000</v>
      </c>
      <c r="T83" s="1">
        <v>-63000000</v>
      </c>
      <c r="U83" s="1">
        <v>-204000000</v>
      </c>
      <c r="V83" s="1">
        <v>-187000000</v>
      </c>
      <c r="W83" s="1">
        <v>-158000000</v>
      </c>
      <c r="X83" s="1">
        <v>-255000000</v>
      </c>
      <c r="Y83" s="1">
        <v>-251000000</v>
      </c>
      <c r="Z83" s="1">
        <v>482000000</v>
      </c>
      <c r="AA83" s="1">
        <v>-574000000</v>
      </c>
      <c r="AB83" s="1">
        <v>-225000000</v>
      </c>
      <c r="AC83" s="1">
        <v>-32000000</v>
      </c>
      <c r="AD83" s="1">
        <v>-46000000</v>
      </c>
      <c r="AE83" s="1">
        <v>-256000000</v>
      </c>
      <c r="AF83" s="1">
        <v>150000000</v>
      </c>
      <c r="AG83" s="1">
        <v>-4000000</v>
      </c>
      <c r="AH83" s="1">
        <v>-407000000</v>
      </c>
      <c r="AI83" s="1">
        <v>-695000000</v>
      </c>
      <c r="AJ83" s="1">
        <v>291000000</v>
      </c>
      <c r="AK83" s="1">
        <v>46000000</v>
      </c>
      <c r="AL83" s="1">
        <v>-945000000</v>
      </c>
      <c r="AM83" s="1">
        <v>-567000000</v>
      </c>
      <c r="AT83" s="46" t="s">
        <v>135</v>
      </c>
      <c r="AU83" s="47"/>
    </row>
    <row r="84" spans="1:47" ht="19"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v>-174000000</v>
      </c>
      <c r="Z84" s="1">
        <v>-75000000</v>
      </c>
      <c r="AA84" s="1">
        <v>345000000</v>
      </c>
      <c r="AB84" s="1">
        <v>208000000</v>
      </c>
      <c r="AC84" s="1">
        <v>-256000000</v>
      </c>
      <c r="AD84" s="1">
        <v>163000000</v>
      </c>
      <c r="AE84" s="1">
        <v>244000000</v>
      </c>
      <c r="AF84" s="1">
        <v>-136000000</v>
      </c>
      <c r="AG84" s="1">
        <v>184000000</v>
      </c>
      <c r="AH84" s="1">
        <v>639000000</v>
      </c>
      <c r="AI84" s="1">
        <v>302000000</v>
      </c>
      <c r="AJ84" s="1">
        <v>-310000000</v>
      </c>
      <c r="AK84" s="1">
        <v>288000000</v>
      </c>
      <c r="AL84" s="1">
        <v>217000000</v>
      </c>
      <c r="AM84" s="1">
        <v>538000000</v>
      </c>
      <c r="AT84" s="48" t="s">
        <v>136</v>
      </c>
      <c r="AU84" s="49"/>
    </row>
    <row r="85" spans="1:47" ht="20" x14ac:dyDescent="0.25">
      <c r="A85" s="5" t="s">
        <v>71</v>
      </c>
      <c r="B85" s="1" t="s">
        <v>91</v>
      </c>
      <c r="C85" s="1" t="s">
        <v>91</v>
      </c>
      <c r="D85" s="1" t="s">
        <v>91</v>
      </c>
      <c r="E85" s="1" t="s">
        <v>91</v>
      </c>
      <c r="F85" s="1">
        <v>224200000</v>
      </c>
      <c r="G85" s="1">
        <v>263400000</v>
      </c>
      <c r="H85" s="1">
        <v>219200000</v>
      </c>
      <c r="I85" s="1">
        <v>271400000</v>
      </c>
      <c r="J85" s="1">
        <v>371400000</v>
      </c>
      <c r="K85" s="1">
        <v>15800000</v>
      </c>
      <c r="L85" s="1">
        <v>14000000</v>
      </c>
      <c r="M85" s="1">
        <v>-1000000</v>
      </c>
      <c r="N85" s="1">
        <v>-5000000</v>
      </c>
      <c r="O85" s="1">
        <v>-10000000</v>
      </c>
      <c r="P85" s="1">
        <v>-30000000</v>
      </c>
      <c r="Q85" s="1">
        <v>-44000000</v>
      </c>
      <c r="R85" s="1">
        <v>21000000</v>
      </c>
      <c r="S85" s="1">
        <v>20000000</v>
      </c>
      <c r="T85" s="1">
        <v>29000000</v>
      </c>
      <c r="U85" s="1">
        <v>-29000000</v>
      </c>
      <c r="V85" s="1">
        <v>71000000</v>
      </c>
      <c r="W85" s="1">
        <v>68000000</v>
      </c>
      <c r="X85" s="1">
        <v>95000000</v>
      </c>
      <c r="Y85" s="1">
        <v>2074000000</v>
      </c>
      <c r="Z85" s="1">
        <v>2571000000</v>
      </c>
      <c r="AA85" s="1">
        <v>133000000</v>
      </c>
      <c r="AB85" s="1">
        <v>139000000</v>
      </c>
      <c r="AC85" s="1">
        <v>214000000</v>
      </c>
      <c r="AD85" s="1">
        <v>211000000</v>
      </c>
      <c r="AE85" s="1">
        <v>282000000</v>
      </c>
      <c r="AF85" s="1">
        <v>292000000</v>
      </c>
      <c r="AG85" s="1">
        <v>200000000</v>
      </c>
      <c r="AH85" s="1">
        <v>241000000</v>
      </c>
      <c r="AI85" s="1">
        <v>75000000</v>
      </c>
      <c r="AJ85" s="1">
        <v>240000000</v>
      </c>
      <c r="AK85" s="1">
        <v>189000000</v>
      </c>
      <c r="AL85" s="1" t="s">
        <v>91</v>
      </c>
      <c r="AM85" s="1" t="s">
        <v>91</v>
      </c>
      <c r="AT85" s="24" t="s">
        <v>137</v>
      </c>
      <c r="AU85" s="25">
        <f>AM17</f>
        <v>199000000</v>
      </c>
    </row>
    <row r="86" spans="1:47" ht="20" x14ac:dyDescent="0.25">
      <c r="A86" s="5" t="s">
        <v>72</v>
      </c>
      <c r="B86" s="1" t="s">
        <v>91</v>
      </c>
      <c r="C86" s="1" t="s">
        <v>91</v>
      </c>
      <c r="D86" s="1" t="s">
        <v>91</v>
      </c>
      <c r="E86" s="1" t="s">
        <v>91</v>
      </c>
      <c r="F86" s="1">
        <v>4400000</v>
      </c>
      <c r="G86" s="1">
        <v>60800000</v>
      </c>
      <c r="H86" s="1">
        <v>-24400000</v>
      </c>
      <c r="I86" s="1">
        <v>294400000</v>
      </c>
      <c r="J86" s="1">
        <v>35300000</v>
      </c>
      <c r="K86" s="1" t="s">
        <v>91</v>
      </c>
      <c r="L86" s="1">
        <v>114000000</v>
      </c>
      <c r="M86" s="1">
        <v>-42000000</v>
      </c>
      <c r="N86" s="1">
        <v>-24000000</v>
      </c>
      <c r="O86" s="1">
        <v>148000000</v>
      </c>
      <c r="P86" s="1">
        <v>73000000</v>
      </c>
      <c r="Q86" s="1">
        <v>141000000</v>
      </c>
      <c r="R86" s="1">
        <v>57000000</v>
      </c>
      <c r="S86" s="1">
        <v>-7000000</v>
      </c>
      <c r="T86" s="1">
        <v>-13000000</v>
      </c>
      <c r="U86" s="1">
        <v>-2000000</v>
      </c>
      <c r="V86" s="1">
        <v>29000000</v>
      </c>
      <c r="W86" s="1">
        <v>-152000000</v>
      </c>
      <c r="X86" s="1">
        <v>-224000000</v>
      </c>
      <c r="Y86" s="1">
        <v>158000000</v>
      </c>
      <c r="Z86" s="1">
        <v>231000000</v>
      </c>
      <c r="AA86" s="1">
        <v>-320000000</v>
      </c>
      <c r="AB86" s="1">
        <v>-212000000</v>
      </c>
      <c r="AC86" s="1">
        <v>-65000000</v>
      </c>
      <c r="AD86" s="1">
        <v>-84000000</v>
      </c>
      <c r="AE86" s="1">
        <v>-257000000</v>
      </c>
      <c r="AF86" s="1">
        <v>198000000</v>
      </c>
      <c r="AG86" s="1">
        <v>-5000000</v>
      </c>
      <c r="AH86" s="1">
        <v>-443000000</v>
      </c>
      <c r="AI86" s="1">
        <v>65000000</v>
      </c>
      <c r="AJ86" s="1">
        <v>-5000000</v>
      </c>
      <c r="AK86" s="1">
        <v>-332000000</v>
      </c>
      <c r="AL86" s="1">
        <v>-216000000</v>
      </c>
      <c r="AM86" s="1">
        <v>53000000</v>
      </c>
      <c r="AT86" s="24" t="s">
        <v>138</v>
      </c>
      <c r="AU86" s="25">
        <f>AM56</f>
        <v>3147000000</v>
      </c>
    </row>
    <row r="87" spans="1:47" ht="20" x14ac:dyDescent="0.25">
      <c r="A87" s="6" t="s">
        <v>73</v>
      </c>
      <c r="B87" s="10" t="s">
        <v>91</v>
      </c>
      <c r="C87" s="10" t="s">
        <v>91</v>
      </c>
      <c r="D87" s="10" t="s">
        <v>91</v>
      </c>
      <c r="E87" s="10" t="s">
        <v>91</v>
      </c>
      <c r="F87" s="10">
        <v>208800000</v>
      </c>
      <c r="G87" s="10">
        <v>32400000</v>
      </c>
      <c r="H87" s="10">
        <v>106700000</v>
      </c>
      <c r="I87" s="10">
        <v>197700000</v>
      </c>
      <c r="J87" s="10">
        <v>285600000</v>
      </c>
      <c r="K87" s="10">
        <v>375700000</v>
      </c>
      <c r="L87" s="10">
        <v>406000000</v>
      </c>
      <c r="M87" s="10">
        <v>193000000</v>
      </c>
      <c r="N87" s="10">
        <v>200000000</v>
      </c>
      <c r="O87" s="10">
        <v>271000000</v>
      </c>
      <c r="P87" s="10">
        <v>307000000</v>
      </c>
      <c r="Q87" s="10">
        <v>388000000</v>
      </c>
      <c r="R87" s="10">
        <v>144000000</v>
      </c>
      <c r="S87" s="10">
        <v>193000000</v>
      </c>
      <c r="T87" s="10">
        <v>158000000</v>
      </c>
      <c r="U87" s="10">
        <v>614000000</v>
      </c>
      <c r="V87" s="10">
        <v>760000000</v>
      </c>
      <c r="W87" s="10">
        <v>840000000</v>
      </c>
      <c r="X87" s="10">
        <v>810000000</v>
      </c>
      <c r="Y87" s="10">
        <v>987000000</v>
      </c>
      <c r="Z87" s="10">
        <v>1137000000</v>
      </c>
      <c r="AA87" s="10">
        <v>1006000000</v>
      </c>
      <c r="AB87" s="10">
        <v>2073000000</v>
      </c>
      <c r="AC87" s="10">
        <v>1532000000</v>
      </c>
      <c r="AD87" s="10">
        <v>2089000000</v>
      </c>
      <c r="AE87" s="10">
        <v>2266000000</v>
      </c>
      <c r="AF87" s="10">
        <v>2059000000</v>
      </c>
      <c r="AG87" s="10">
        <v>1935000000</v>
      </c>
      <c r="AH87" s="10">
        <v>2277000000</v>
      </c>
      <c r="AI87" s="10">
        <v>2378000000</v>
      </c>
      <c r="AJ87" s="10">
        <v>3181000000</v>
      </c>
      <c r="AK87" s="10">
        <v>2722000000</v>
      </c>
      <c r="AL87" s="10">
        <v>2256000000</v>
      </c>
      <c r="AM87" s="10">
        <v>1962000000</v>
      </c>
      <c r="AT87" s="24" t="s">
        <v>139</v>
      </c>
      <c r="AU87" s="25">
        <f>AM61</f>
        <v>4498000000</v>
      </c>
    </row>
    <row r="88" spans="1:47" ht="20" x14ac:dyDescent="0.25">
      <c r="A88" s="5" t="s">
        <v>74</v>
      </c>
      <c r="B88" s="1" t="s">
        <v>91</v>
      </c>
      <c r="C88" s="1" t="s">
        <v>91</v>
      </c>
      <c r="D88" s="1" t="s">
        <v>91</v>
      </c>
      <c r="E88" s="1" t="s">
        <v>91</v>
      </c>
      <c r="F88" s="1">
        <v>-137900000</v>
      </c>
      <c r="G88" s="1">
        <v>-147000000</v>
      </c>
      <c r="H88" s="1">
        <v>-123900000</v>
      </c>
      <c r="I88" s="1">
        <v>-139300000</v>
      </c>
      <c r="J88" s="1">
        <v>-174200000</v>
      </c>
      <c r="K88" s="1">
        <v>-237700000</v>
      </c>
      <c r="L88" s="1">
        <v>-223000000</v>
      </c>
      <c r="M88" s="1">
        <v>-304000000</v>
      </c>
      <c r="N88" s="1">
        <v>-405000000</v>
      </c>
      <c r="O88" s="1">
        <v>-271000000</v>
      </c>
      <c r="P88" s="1">
        <v>-215000000</v>
      </c>
      <c r="Q88" s="1">
        <v>-228000000</v>
      </c>
      <c r="R88" s="1">
        <v>-206000000</v>
      </c>
      <c r="S88" s="1">
        <v>-90000000</v>
      </c>
      <c r="T88" s="1">
        <v>-140000000</v>
      </c>
      <c r="U88" s="1">
        <v>-151000000</v>
      </c>
      <c r="V88" s="1">
        <v>-186000000</v>
      </c>
      <c r="W88" s="1">
        <v>-301000000</v>
      </c>
      <c r="X88" s="1">
        <v>-420000000</v>
      </c>
      <c r="Y88" s="1">
        <v>-638000000</v>
      </c>
      <c r="Z88" s="1">
        <v>-349000000</v>
      </c>
      <c r="AA88" s="1">
        <v>-352000000</v>
      </c>
      <c r="AB88" s="1">
        <v>-673000000</v>
      </c>
      <c r="AC88" s="1">
        <v>-754000000</v>
      </c>
      <c r="AD88" s="1">
        <v>-724000000</v>
      </c>
      <c r="AE88" s="1">
        <v>-799000000</v>
      </c>
      <c r="AF88" s="1">
        <v>-782000000</v>
      </c>
      <c r="AG88" s="1">
        <v>-670000000</v>
      </c>
      <c r="AH88" s="1">
        <v>-396000000</v>
      </c>
      <c r="AI88" s="1">
        <v>-830000000</v>
      </c>
      <c r="AJ88" s="1">
        <v>-787000000</v>
      </c>
      <c r="AK88" s="1">
        <v>-548000000</v>
      </c>
      <c r="AL88" s="1">
        <v>-741000000</v>
      </c>
      <c r="AM88" s="1">
        <v>-1059000000</v>
      </c>
      <c r="AT88" s="50" t="s">
        <v>140</v>
      </c>
      <c r="AU88" s="51">
        <f>AU85/(AU86+AU87)</f>
        <v>2.6030085022890777E-2</v>
      </c>
    </row>
    <row r="89" spans="1:47" ht="20" customHeight="1" x14ac:dyDescent="0.25">
      <c r="A89" s="15" t="s">
        <v>105</v>
      </c>
      <c r="B89" s="16" t="e">
        <f t="shared" ref="B89:AM89" si="11">(-1*B88)/B3</f>
        <v>#VALUE!</v>
      </c>
      <c r="C89" s="16" t="e">
        <f t="shared" si="11"/>
        <v>#VALUE!</v>
      </c>
      <c r="D89" s="16" t="e">
        <f t="shared" si="11"/>
        <v>#VALUE!</v>
      </c>
      <c r="E89" s="16" t="e">
        <f t="shared" si="11"/>
        <v>#VALUE!</v>
      </c>
      <c r="F89" s="16">
        <f t="shared" si="11"/>
        <v>3.9278796855417568E-2</v>
      </c>
      <c r="G89" s="16">
        <f t="shared" si="11"/>
        <v>4.2463458316482752E-2</v>
      </c>
      <c r="H89" s="16">
        <f t="shared" si="11"/>
        <v>3.6382322713257968E-2</v>
      </c>
      <c r="I89" s="16">
        <f t="shared" si="11"/>
        <v>3.7154592979835699E-2</v>
      </c>
      <c r="J89" s="16">
        <f t="shared" si="11"/>
        <v>4.100849831681537E-2</v>
      </c>
      <c r="K89" s="16">
        <f t="shared" si="11"/>
        <v>5.0177319935827074E-2</v>
      </c>
      <c r="L89" s="16">
        <f t="shared" si="11"/>
        <v>4.2516682554814111E-2</v>
      </c>
      <c r="M89" s="16">
        <f t="shared" si="11"/>
        <v>5.7827658360281531E-2</v>
      </c>
      <c r="N89" s="16">
        <f t="shared" si="11"/>
        <v>7.1999999999999995E-2</v>
      </c>
      <c r="O89" s="16">
        <f t="shared" si="11"/>
        <v>4.3249281838493456E-2</v>
      </c>
      <c r="P89" s="16">
        <f t="shared" si="11"/>
        <v>3.2384395240247027E-2</v>
      </c>
      <c r="Q89" s="16">
        <f t="shared" si="11"/>
        <v>3.456116416552979E-2</v>
      </c>
      <c r="R89" s="16">
        <f t="shared" si="11"/>
        <v>3.6261221615912692E-2</v>
      </c>
      <c r="S89" s="16">
        <f t="shared" si="11"/>
        <v>1.5376729882111738E-2</v>
      </c>
      <c r="T89" s="16">
        <f t="shared" si="11"/>
        <v>2.2236340533672173E-2</v>
      </c>
      <c r="U89" s="16">
        <f t="shared" si="11"/>
        <v>1.7895235837876274E-2</v>
      </c>
      <c r="V89" s="16">
        <f t="shared" si="11"/>
        <v>1.8753781004234724E-2</v>
      </c>
      <c r="W89" s="16">
        <f t="shared" si="11"/>
        <v>2.6491814821334274E-2</v>
      </c>
      <c r="X89" s="16">
        <f t="shared" si="11"/>
        <v>3.2188841201716736E-2</v>
      </c>
      <c r="Y89" s="16">
        <f t="shared" si="11"/>
        <v>4.4484730163157161E-2</v>
      </c>
      <c r="Z89" s="16">
        <f t="shared" si="11"/>
        <v>3.2314814814814817E-2</v>
      </c>
      <c r="AA89" s="16">
        <f t="shared" si="11"/>
        <v>2.6614244669590201E-2</v>
      </c>
      <c r="AB89" s="16">
        <f t="shared" si="11"/>
        <v>3.7289450354609927E-2</v>
      </c>
      <c r="AC89" s="16">
        <f t="shared" si="11"/>
        <v>4.3498326987423563E-2</v>
      </c>
      <c r="AD89" s="16">
        <f t="shared" si="11"/>
        <v>4.1847292064042543E-2</v>
      </c>
      <c r="AE89" s="16">
        <f t="shared" si="11"/>
        <v>4.1569117111492637E-2</v>
      </c>
      <c r="AF89" s="16">
        <f t="shared" si="11"/>
        <v>4.0920983778126634E-2</v>
      </c>
      <c r="AG89" s="16">
        <f t="shared" si="11"/>
        <v>3.8266034610771604E-2</v>
      </c>
      <c r="AH89" s="16">
        <f t="shared" si="11"/>
        <v>1.9385157626786765E-2</v>
      </c>
      <c r="AI89" s="16">
        <f t="shared" si="11"/>
        <v>3.4916494888729964E-2</v>
      </c>
      <c r="AJ89" s="16">
        <f t="shared" si="11"/>
        <v>3.33884858512579E-2</v>
      </c>
      <c r="AK89" s="16">
        <f t="shared" si="11"/>
        <v>2.7661400232194235E-2</v>
      </c>
      <c r="AL89" s="16">
        <f t="shared" si="11"/>
        <v>3.0848007993006119E-2</v>
      </c>
      <c r="AM89" s="16">
        <f t="shared" si="11"/>
        <v>3.7721735413549902E-2</v>
      </c>
      <c r="AT89" s="24" t="s">
        <v>106</v>
      </c>
      <c r="AU89" s="25">
        <f>AM27</f>
        <v>636000000</v>
      </c>
    </row>
    <row r="90" spans="1:47" ht="20" x14ac:dyDescent="0.25">
      <c r="A90" s="5" t="s">
        <v>75</v>
      </c>
      <c r="B90" s="1" t="s">
        <v>91</v>
      </c>
      <c r="C90" s="1" t="s">
        <v>91</v>
      </c>
      <c r="D90" s="1" t="s">
        <v>91</v>
      </c>
      <c r="E90" s="1" t="s">
        <v>91</v>
      </c>
      <c r="F90" s="1" t="s">
        <v>91</v>
      </c>
      <c r="G90" s="1" t="s">
        <v>91</v>
      </c>
      <c r="H90" s="1" t="s">
        <v>91</v>
      </c>
      <c r="I90" s="1" t="s">
        <v>91</v>
      </c>
      <c r="J90" s="1" t="s">
        <v>91</v>
      </c>
      <c r="K90" s="1">
        <v>-20700000</v>
      </c>
      <c r="L90" s="1">
        <v>-1000000</v>
      </c>
      <c r="M90" s="1" t="s">
        <v>91</v>
      </c>
      <c r="N90" s="1" t="s">
        <v>91</v>
      </c>
      <c r="O90" s="1">
        <v>-468000000</v>
      </c>
      <c r="P90" s="1" t="s">
        <v>91</v>
      </c>
      <c r="Q90" s="1">
        <v>-42000000</v>
      </c>
      <c r="R90" s="1">
        <v>1000000</v>
      </c>
      <c r="S90" s="1" t="s">
        <v>91</v>
      </c>
      <c r="T90" s="1" t="s">
        <v>91</v>
      </c>
      <c r="U90" s="1">
        <v>-18000000</v>
      </c>
      <c r="V90" s="1">
        <v>-2000000</v>
      </c>
      <c r="W90" s="1">
        <v>22000000</v>
      </c>
      <c r="X90" s="1">
        <v>15000000</v>
      </c>
      <c r="Y90" s="1">
        <v>-167000000</v>
      </c>
      <c r="Z90" s="1">
        <v>-2000000</v>
      </c>
      <c r="AA90" s="1">
        <v>-104000000</v>
      </c>
      <c r="AB90" s="1">
        <v>199000000</v>
      </c>
      <c r="AC90" s="1">
        <v>-252000000</v>
      </c>
      <c r="AD90" s="1">
        <v>-189000000</v>
      </c>
      <c r="AE90" s="1">
        <v>-496000000</v>
      </c>
      <c r="AF90" s="1">
        <v>-124000000</v>
      </c>
      <c r="AG90" s="1">
        <v>-75000000</v>
      </c>
      <c r="AH90" s="1">
        <v>-728000000</v>
      </c>
      <c r="AI90" s="1">
        <v>-107000000</v>
      </c>
      <c r="AJ90" s="1">
        <v>-257000000</v>
      </c>
      <c r="AK90" s="1">
        <v>-51000000</v>
      </c>
      <c r="AL90" s="1">
        <v>-48000000</v>
      </c>
      <c r="AM90" s="1">
        <v>-3191000000</v>
      </c>
      <c r="AT90" s="24" t="s">
        <v>19</v>
      </c>
      <c r="AU90" s="25">
        <f>AM25</f>
        <v>2819000000</v>
      </c>
    </row>
    <row r="91" spans="1:47" ht="20" x14ac:dyDescent="0.25">
      <c r="A91" s="5" t="s">
        <v>76</v>
      </c>
      <c r="B91" s="1" t="s">
        <v>91</v>
      </c>
      <c r="C91" s="1" t="s">
        <v>91</v>
      </c>
      <c r="D91" s="1" t="s">
        <v>91</v>
      </c>
      <c r="E91" s="1" t="s">
        <v>91</v>
      </c>
      <c r="F91" s="1" t="s">
        <v>91</v>
      </c>
      <c r="G91" s="1" t="s">
        <v>91</v>
      </c>
      <c r="H91" s="1" t="s">
        <v>91</v>
      </c>
      <c r="I91" s="1" t="s">
        <v>91</v>
      </c>
      <c r="J91" s="1" t="s">
        <v>91</v>
      </c>
      <c r="K91" s="1" t="s">
        <v>91</v>
      </c>
      <c r="L91" s="1" t="s">
        <v>91</v>
      </c>
      <c r="M91" s="1" t="s">
        <v>91</v>
      </c>
      <c r="N91" s="1" t="s">
        <v>91</v>
      </c>
      <c r="O91" s="1" t="s">
        <v>91</v>
      </c>
      <c r="P91" s="1" t="s">
        <v>91</v>
      </c>
      <c r="Q91" s="1" t="s">
        <v>91</v>
      </c>
      <c r="R91" s="1" t="s">
        <v>91</v>
      </c>
      <c r="S91" s="1">
        <v>-116000000</v>
      </c>
      <c r="T91" s="1">
        <v>-137000000</v>
      </c>
      <c r="U91" s="1">
        <v>-152000000</v>
      </c>
      <c r="V91" s="1">
        <v>-123000000</v>
      </c>
      <c r="W91" s="1">
        <v>-321000000</v>
      </c>
      <c r="X91" s="1">
        <v>-528000000</v>
      </c>
      <c r="Y91" s="1">
        <v>-452000000</v>
      </c>
      <c r="Z91" s="1">
        <v>-493000000</v>
      </c>
      <c r="AA91" s="1">
        <v>-885000000</v>
      </c>
      <c r="AB91" s="1">
        <v>-828000000</v>
      </c>
      <c r="AC91" s="1">
        <v>-561000000</v>
      </c>
      <c r="AD91" s="1">
        <v>-458000000</v>
      </c>
      <c r="AE91" s="1">
        <v>-275000000</v>
      </c>
      <c r="AF91" s="1">
        <v>-282000000</v>
      </c>
      <c r="AG91" s="1">
        <v>-478000000</v>
      </c>
      <c r="AH91" s="1">
        <v>-194000000</v>
      </c>
      <c r="AI91" s="1">
        <v>-368000000</v>
      </c>
      <c r="AJ91" s="1">
        <v>-495000000</v>
      </c>
      <c r="AK91" s="1">
        <v>-593000000</v>
      </c>
      <c r="AL91" s="1">
        <v>-806000000</v>
      </c>
      <c r="AM91" s="1">
        <v>78000000</v>
      </c>
      <c r="AT91" s="50" t="s">
        <v>141</v>
      </c>
      <c r="AU91" s="51">
        <f>AU89/AU90</f>
        <v>0.22561191912025541</v>
      </c>
    </row>
    <row r="92" spans="1:47" ht="20" x14ac:dyDescent="0.25">
      <c r="A92" s="5" t="s">
        <v>77</v>
      </c>
      <c r="B92" s="1" t="s">
        <v>91</v>
      </c>
      <c r="C92" s="1" t="s">
        <v>91</v>
      </c>
      <c r="D92" s="1" t="s">
        <v>91</v>
      </c>
      <c r="E92" s="1" t="s">
        <v>91</v>
      </c>
      <c r="F92" s="1">
        <v>1500000</v>
      </c>
      <c r="G92" s="1" t="s">
        <v>91</v>
      </c>
      <c r="H92" s="1" t="s">
        <v>91</v>
      </c>
      <c r="I92" s="1" t="s">
        <v>91</v>
      </c>
      <c r="J92" s="1" t="s">
        <v>91</v>
      </c>
      <c r="K92" s="1" t="s">
        <v>91</v>
      </c>
      <c r="L92" s="1" t="s">
        <v>91</v>
      </c>
      <c r="M92" s="1" t="s">
        <v>91</v>
      </c>
      <c r="N92" s="1" t="s">
        <v>91</v>
      </c>
      <c r="O92" s="1" t="s">
        <v>91</v>
      </c>
      <c r="P92" s="1" t="s">
        <v>91</v>
      </c>
      <c r="Q92" s="1" t="s">
        <v>91</v>
      </c>
      <c r="R92" s="1" t="s">
        <v>91</v>
      </c>
      <c r="S92" s="1">
        <v>86000000</v>
      </c>
      <c r="T92" s="1">
        <v>134000000</v>
      </c>
      <c r="U92" s="1">
        <v>171000000</v>
      </c>
      <c r="V92" s="1">
        <v>126000000</v>
      </c>
      <c r="W92" s="1">
        <v>273000000</v>
      </c>
      <c r="X92" s="1">
        <v>395000000</v>
      </c>
      <c r="Y92" s="1">
        <v>409000000</v>
      </c>
      <c r="Z92" s="1">
        <v>335000000</v>
      </c>
      <c r="AA92" s="1">
        <v>690000000</v>
      </c>
      <c r="AB92" s="1">
        <v>750000000</v>
      </c>
      <c r="AC92" s="1">
        <v>585000000</v>
      </c>
      <c r="AD92" s="1">
        <v>525000000</v>
      </c>
      <c r="AE92" s="1">
        <v>336000000</v>
      </c>
      <c r="AF92" s="1">
        <v>270000000</v>
      </c>
      <c r="AG92" s="1">
        <v>306000000</v>
      </c>
      <c r="AH92" s="1">
        <v>266000000</v>
      </c>
      <c r="AI92" s="1">
        <v>331000000</v>
      </c>
      <c r="AJ92" s="1">
        <v>389000000</v>
      </c>
      <c r="AK92" s="1">
        <v>473000000</v>
      </c>
      <c r="AL92" s="1">
        <v>722000000</v>
      </c>
      <c r="AM92" s="1" t="s">
        <v>91</v>
      </c>
      <c r="AT92" s="52" t="s">
        <v>142</v>
      </c>
      <c r="AU92" s="53">
        <f>AU88*(1-AU91)</f>
        <v>2.015738758601297E-2</v>
      </c>
    </row>
    <row r="93" spans="1:47" ht="19" x14ac:dyDescent="0.25">
      <c r="A93" s="5" t="s">
        <v>78</v>
      </c>
      <c r="B93" s="1" t="s">
        <v>91</v>
      </c>
      <c r="C93" s="1" t="s">
        <v>91</v>
      </c>
      <c r="D93" s="1" t="s">
        <v>91</v>
      </c>
      <c r="E93" s="1" t="s">
        <v>91</v>
      </c>
      <c r="F93" s="1">
        <v>8300000</v>
      </c>
      <c r="G93" s="1">
        <v>14100000</v>
      </c>
      <c r="H93" s="1">
        <v>-12400000</v>
      </c>
      <c r="I93" s="1">
        <v>-157200000</v>
      </c>
      <c r="J93" s="1">
        <v>25400000</v>
      </c>
      <c r="K93" s="1">
        <v>-2700000</v>
      </c>
      <c r="L93" s="1">
        <v>-149000000</v>
      </c>
      <c r="M93" s="1">
        <v>45000000</v>
      </c>
      <c r="N93" s="1">
        <v>51000000</v>
      </c>
      <c r="O93" s="1">
        <v>-13000000</v>
      </c>
      <c r="P93" s="1">
        <v>49000000</v>
      </c>
      <c r="Q93" s="1">
        <v>-42000000</v>
      </c>
      <c r="R93" s="1">
        <v>119000000</v>
      </c>
      <c r="S93" s="1">
        <v>-32000000</v>
      </c>
      <c r="T93" s="1">
        <v>8000000</v>
      </c>
      <c r="U93" s="1">
        <v>-39000000</v>
      </c>
      <c r="V93" s="1">
        <v>-27000000</v>
      </c>
      <c r="W93" s="1">
        <v>50000000</v>
      </c>
      <c r="X93" s="1">
        <v>23000000</v>
      </c>
      <c r="Y93" s="1">
        <v>-638000000</v>
      </c>
      <c r="Z93" s="1">
        <v>-349000000</v>
      </c>
      <c r="AA93" s="1">
        <v>-352000000</v>
      </c>
      <c r="AB93" s="1">
        <v>-673000000</v>
      </c>
      <c r="AC93" s="1">
        <v>-754000000</v>
      </c>
      <c r="AD93" s="1">
        <v>-724000000</v>
      </c>
      <c r="AE93" s="1">
        <v>-799000000</v>
      </c>
      <c r="AF93" s="1">
        <v>-782000000</v>
      </c>
      <c r="AG93" s="1">
        <v>-670000000</v>
      </c>
      <c r="AH93" s="1">
        <v>-396000000</v>
      </c>
      <c r="AI93" s="1">
        <v>-830000000</v>
      </c>
      <c r="AJ93" s="1">
        <v>-787000000</v>
      </c>
      <c r="AK93" s="1">
        <v>-548000000</v>
      </c>
      <c r="AL93" s="1">
        <v>-741000000</v>
      </c>
      <c r="AM93" s="1">
        <v>-1059000000</v>
      </c>
      <c r="AT93" s="48" t="s">
        <v>143</v>
      </c>
      <c r="AU93" s="49"/>
    </row>
    <row r="94" spans="1:47" ht="20" x14ac:dyDescent="0.25">
      <c r="A94" s="6" t="s">
        <v>79</v>
      </c>
      <c r="B94" s="10" t="s">
        <v>91</v>
      </c>
      <c r="C94" s="10" t="s">
        <v>91</v>
      </c>
      <c r="D94" s="10" t="s">
        <v>91</v>
      </c>
      <c r="E94" s="10" t="s">
        <v>91</v>
      </c>
      <c r="F94" s="10">
        <v>-128100000</v>
      </c>
      <c r="G94" s="10">
        <v>-132900000</v>
      </c>
      <c r="H94" s="10">
        <v>-136300000</v>
      </c>
      <c r="I94" s="10">
        <v>-296500000</v>
      </c>
      <c r="J94" s="10">
        <v>-148800000</v>
      </c>
      <c r="K94" s="10">
        <v>-261100000</v>
      </c>
      <c r="L94" s="10">
        <v>-373000000</v>
      </c>
      <c r="M94" s="10">
        <v>-259000000</v>
      </c>
      <c r="N94" s="10">
        <v>-354000000</v>
      </c>
      <c r="O94" s="10">
        <v>-752000000</v>
      </c>
      <c r="P94" s="10">
        <v>-166000000</v>
      </c>
      <c r="Q94" s="10">
        <v>-312000000</v>
      </c>
      <c r="R94" s="10">
        <v>-86000000</v>
      </c>
      <c r="S94" s="10">
        <v>-152000000</v>
      </c>
      <c r="T94" s="10">
        <v>-135000000</v>
      </c>
      <c r="U94" s="10">
        <v>-189000000</v>
      </c>
      <c r="V94" s="10">
        <v>-212000000</v>
      </c>
      <c r="W94" s="10">
        <v>-277000000</v>
      </c>
      <c r="X94" s="10">
        <v>-515000000</v>
      </c>
      <c r="Y94" s="10">
        <v>-848000000</v>
      </c>
      <c r="Z94" s="10">
        <v>-509000000</v>
      </c>
      <c r="AA94" s="10">
        <v>-651000000</v>
      </c>
      <c r="AB94" s="10">
        <v>-552000000</v>
      </c>
      <c r="AC94" s="10">
        <v>-982000000</v>
      </c>
      <c r="AD94" s="10">
        <v>-846000000</v>
      </c>
      <c r="AE94" s="10">
        <v>-1234000000</v>
      </c>
      <c r="AF94" s="10">
        <v>-918000000</v>
      </c>
      <c r="AG94" s="10">
        <v>-917000000</v>
      </c>
      <c r="AH94" s="10">
        <v>-1052000000</v>
      </c>
      <c r="AI94" s="10">
        <v>-974000000</v>
      </c>
      <c r="AJ94" s="10">
        <v>-1150000000</v>
      </c>
      <c r="AK94" s="10">
        <v>-719000000</v>
      </c>
      <c r="AL94" s="10">
        <v>-873000000</v>
      </c>
      <c r="AM94" s="10">
        <v>-4172000000</v>
      </c>
      <c r="AT94" s="24" t="s">
        <v>144</v>
      </c>
      <c r="AU94" s="54">
        <f>[1]Treasuries!$C$8</f>
        <v>3.7280000000000001E-2</v>
      </c>
    </row>
    <row r="95" spans="1:47"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t="s">
        <v>91</v>
      </c>
      <c r="U95" s="1" t="s">
        <v>91</v>
      </c>
      <c r="V95" s="1" t="s">
        <v>91</v>
      </c>
      <c r="W95" s="1" t="s">
        <v>91</v>
      </c>
      <c r="X95" s="1" t="s">
        <v>91</v>
      </c>
      <c r="Y95" s="1">
        <v>-152000000</v>
      </c>
      <c r="Z95" s="1">
        <v>-97000000</v>
      </c>
      <c r="AA95" s="1">
        <v>-143000000</v>
      </c>
      <c r="AB95" s="1">
        <v>-237000000</v>
      </c>
      <c r="AC95" s="1">
        <v>-145000000</v>
      </c>
      <c r="AD95" s="1">
        <v>-93000000</v>
      </c>
      <c r="AE95" s="1">
        <v>-94000000</v>
      </c>
      <c r="AF95" s="1">
        <v>-117000000</v>
      </c>
      <c r="AG95" s="1">
        <v>-163000000</v>
      </c>
      <c r="AH95" s="1">
        <v>-60000000</v>
      </c>
      <c r="AI95" s="1">
        <v>-62000000</v>
      </c>
      <c r="AJ95" s="1">
        <v>-216000000</v>
      </c>
      <c r="AK95" s="1">
        <v>-410000000</v>
      </c>
      <c r="AL95" s="1">
        <v>-111000000</v>
      </c>
      <c r="AM95" s="1">
        <v>-711000000</v>
      </c>
      <c r="AT95" s="24" t="s">
        <v>145</v>
      </c>
      <c r="AU95" s="55" cm="1">
        <f t="array" ref="AU95">_FV(A1,"Beta")</f>
        <v>1.0318000000000001</v>
      </c>
    </row>
    <row r="96" spans="1:47" ht="20" x14ac:dyDescent="0.25">
      <c r="A96" s="5" t="s">
        <v>81</v>
      </c>
      <c r="B96" s="1" t="s">
        <v>91</v>
      </c>
      <c r="C96" s="1" t="s">
        <v>91</v>
      </c>
      <c r="D96" s="1" t="s">
        <v>91</v>
      </c>
      <c r="E96" s="1" t="s">
        <v>91</v>
      </c>
      <c r="F96" s="1">
        <v>200000</v>
      </c>
      <c r="G96" s="1">
        <v>246000000</v>
      </c>
      <c r="H96" s="1" t="s">
        <v>91</v>
      </c>
      <c r="I96" s="1">
        <v>126100000</v>
      </c>
      <c r="J96" s="1">
        <v>124500000</v>
      </c>
      <c r="K96" s="1" t="s">
        <v>91</v>
      </c>
      <c r="L96" s="1" t="s">
        <v>91</v>
      </c>
      <c r="M96" s="1" t="s">
        <v>91</v>
      </c>
      <c r="N96" s="1" t="s">
        <v>91</v>
      </c>
      <c r="O96" s="1" t="s">
        <v>91</v>
      </c>
      <c r="P96" s="1" t="s">
        <v>91</v>
      </c>
      <c r="Q96" s="1" t="s">
        <v>91</v>
      </c>
      <c r="R96" s="1">
        <v>291000000</v>
      </c>
      <c r="S96" s="1" t="s">
        <v>91</v>
      </c>
      <c r="T96" s="1">
        <v>52000000</v>
      </c>
      <c r="U96" s="1">
        <v>148000000</v>
      </c>
      <c r="V96" s="1">
        <v>30000000</v>
      </c>
      <c r="W96" s="1">
        <v>9000000</v>
      </c>
      <c r="X96" s="1">
        <v>4000000</v>
      </c>
      <c r="Y96" s="1">
        <v>63000000</v>
      </c>
      <c r="Z96" s="1">
        <v>72000000</v>
      </c>
      <c r="AA96" s="1">
        <v>58000000</v>
      </c>
      <c r="AB96" s="1" t="s">
        <v>91</v>
      </c>
      <c r="AC96" s="1" t="s">
        <v>91</v>
      </c>
      <c r="AD96" s="1" t="s">
        <v>91</v>
      </c>
      <c r="AE96" s="1" t="s">
        <v>91</v>
      </c>
      <c r="AF96" s="1" t="s">
        <v>91</v>
      </c>
      <c r="AG96" s="1" t="s">
        <v>91</v>
      </c>
      <c r="AH96" s="1" t="s">
        <v>91</v>
      </c>
      <c r="AI96" s="1" t="s">
        <v>91</v>
      </c>
      <c r="AJ96" s="1" t="s">
        <v>91</v>
      </c>
      <c r="AK96" s="1">
        <v>88000000</v>
      </c>
      <c r="AL96" s="1">
        <v>56000000</v>
      </c>
      <c r="AM96" s="1" t="s">
        <v>91</v>
      </c>
      <c r="AT96" s="24" t="s">
        <v>146</v>
      </c>
      <c r="AU96" s="54">
        <v>8.4000000000000005E-2</v>
      </c>
    </row>
    <row r="97" spans="1:47" ht="20" x14ac:dyDescent="0.25">
      <c r="A97" s="5" t="s">
        <v>82</v>
      </c>
      <c r="B97" s="1" t="s">
        <v>91</v>
      </c>
      <c r="C97" s="1" t="s">
        <v>91</v>
      </c>
      <c r="D97" s="1" t="s">
        <v>91</v>
      </c>
      <c r="E97" s="1" t="s">
        <v>91</v>
      </c>
      <c r="F97" s="1" t="s">
        <v>91</v>
      </c>
      <c r="G97" s="1">
        <v>-67300000</v>
      </c>
      <c r="H97" s="1" t="s">
        <v>91</v>
      </c>
      <c r="I97" s="1" t="s">
        <v>91</v>
      </c>
      <c r="J97" s="1" t="s">
        <v>91</v>
      </c>
      <c r="K97" s="1">
        <v>-4300000</v>
      </c>
      <c r="L97" s="1">
        <v>-69000000</v>
      </c>
      <c r="M97" s="1">
        <v>-34000000</v>
      </c>
      <c r="N97" s="1">
        <v>-75000000</v>
      </c>
      <c r="O97" s="1">
        <v>-14000000</v>
      </c>
      <c r="P97" s="1">
        <v>-34000000</v>
      </c>
      <c r="Q97" s="1">
        <v>-16000000</v>
      </c>
      <c r="R97" s="1" t="s">
        <v>91</v>
      </c>
      <c r="S97" s="1" t="s">
        <v>91</v>
      </c>
      <c r="T97" s="1" t="s">
        <v>91</v>
      </c>
      <c r="U97" s="1" t="s">
        <v>91</v>
      </c>
      <c r="V97" s="1">
        <v>-38000000</v>
      </c>
      <c r="W97" s="1">
        <v>-121000000</v>
      </c>
      <c r="X97" s="1">
        <v>-335000000</v>
      </c>
      <c r="Y97" s="1">
        <v>-128000000</v>
      </c>
      <c r="Z97" s="1">
        <v>-20000000</v>
      </c>
      <c r="AA97" s="1">
        <v>-241000000</v>
      </c>
      <c r="AB97" s="1">
        <v>-629000000</v>
      </c>
      <c r="AC97" s="1">
        <v>-256000000</v>
      </c>
      <c r="AD97" s="1">
        <v>-381000000</v>
      </c>
      <c r="AE97" s="1">
        <v>-670000000</v>
      </c>
      <c r="AF97" s="1">
        <v>-900000000</v>
      </c>
      <c r="AG97" s="1">
        <v>-778000000</v>
      </c>
      <c r="AH97" s="1">
        <v>-451000000</v>
      </c>
      <c r="AI97" s="1">
        <v>-1140000000</v>
      </c>
      <c r="AJ97" s="1">
        <v>-1271000000</v>
      </c>
      <c r="AK97" s="1">
        <v>-641000000</v>
      </c>
      <c r="AL97" s="1">
        <v>-1402000000</v>
      </c>
      <c r="AM97" s="1">
        <v>-374000000</v>
      </c>
      <c r="AT97" s="52" t="s">
        <v>147</v>
      </c>
      <c r="AU97" s="53">
        <f>(AU94)+((AU95)*(AU96-AU94))</f>
        <v>8.5485696E-2</v>
      </c>
    </row>
    <row r="98" spans="1:47" ht="19" x14ac:dyDescent="0.25">
      <c r="A98" s="5" t="s">
        <v>83</v>
      </c>
      <c r="B98" s="1" t="s">
        <v>91</v>
      </c>
      <c r="C98" s="1" t="s">
        <v>91</v>
      </c>
      <c r="D98" s="1" t="s">
        <v>91</v>
      </c>
      <c r="E98" s="1" t="s">
        <v>91</v>
      </c>
      <c r="F98" s="1">
        <v>-33600000</v>
      </c>
      <c r="G98" s="1">
        <v>-41000000</v>
      </c>
      <c r="H98" s="1">
        <v>-18400000</v>
      </c>
      <c r="I98" s="1">
        <v>-11300000</v>
      </c>
      <c r="J98" s="1">
        <v>-15000000</v>
      </c>
      <c r="K98" s="1">
        <v>-26000000</v>
      </c>
      <c r="L98" s="1">
        <v>-40000000</v>
      </c>
      <c r="M98" s="1">
        <v>-40000000</v>
      </c>
      <c r="N98" s="1">
        <v>-45000000</v>
      </c>
      <c r="O98" s="1">
        <v>-46000000</v>
      </c>
      <c r="P98" s="1">
        <v>-47000000</v>
      </c>
      <c r="Q98" s="1">
        <v>-50000000</v>
      </c>
      <c r="R98" s="1">
        <v>-50000000</v>
      </c>
      <c r="S98" s="1">
        <v>-50000000</v>
      </c>
      <c r="T98" s="1">
        <v>-50000000</v>
      </c>
      <c r="U98" s="1">
        <v>-61000000</v>
      </c>
      <c r="V98" s="1">
        <v>-56000000</v>
      </c>
      <c r="W98" s="1">
        <v>-66000000</v>
      </c>
      <c r="X98" s="1">
        <v>-89000000</v>
      </c>
      <c r="Y98" s="1">
        <v>-146000000</v>
      </c>
      <c r="Z98" s="1">
        <v>-175000000</v>
      </c>
      <c r="AA98" s="1">
        <v>-172000000</v>
      </c>
      <c r="AB98" s="1">
        <v>-255000000</v>
      </c>
      <c r="AC98" s="1">
        <v>-340000000</v>
      </c>
      <c r="AD98" s="1">
        <v>-420000000</v>
      </c>
      <c r="AE98" s="1">
        <v>-512000000</v>
      </c>
      <c r="AF98" s="1">
        <v>-622000000</v>
      </c>
      <c r="AG98" s="1">
        <v>-676000000</v>
      </c>
      <c r="AH98" s="1">
        <v>-701000000</v>
      </c>
      <c r="AI98" s="1">
        <v>-718000000</v>
      </c>
      <c r="AJ98" s="1">
        <v>-761000000</v>
      </c>
      <c r="AK98" s="1">
        <v>-782000000</v>
      </c>
      <c r="AL98" s="1">
        <v>-809000000</v>
      </c>
      <c r="AM98" s="1">
        <v>-855000000</v>
      </c>
      <c r="AT98" s="48" t="s">
        <v>148</v>
      </c>
      <c r="AU98" s="49"/>
    </row>
    <row r="99" spans="1:47" ht="20" x14ac:dyDescent="0.25">
      <c r="A99" s="5" t="s">
        <v>84</v>
      </c>
      <c r="B99" s="1" t="s">
        <v>91</v>
      </c>
      <c r="C99" s="1" t="s">
        <v>91</v>
      </c>
      <c r="D99" s="1" t="s">
        <v>91</v>
      </c>
      <c r="E99" s="1" t="s">
        <v>91</v>
      </c>
      <c r="F99" s="1">
        <v>-29700000</v>
      </c>
      <c r="G99" s="1">
        <v>-35200000</v>
      </c>
      <c r="H99" s="1">
        <v>20600000</v>
      </c>
      <c r="I99" s="1">
        <v>-9900000</v>
      </c>
      <c r="J99" s="1">
        <v>-223000000</v>
      </c>
      <c r="K99" s="1">
        <v>-19300000</v>
      </c>
      <c r="L99" s="1">
        <v>-12000000</v>
      </c>
      <c r="M99" s="1">
        <v>184000000</v>
      </c>
      <c r="N99" s="1">
        <v>216000000</v>
      </c>
      <c r="O99" s="1">
        <v>531000000</v>
      </c>
      <c r="P99" s="1">
        <v>-24000000</v>
      </c>
      <c r="Q99" s="1">
        <v>-20000000</v>
      </c>
      <c r="R99" s="1">
        <v>-268000000</v>
      </c>
      <c r="S99" s="1">
        <v>181000000</v>
      </c>
      <c r="T99" s="1">
        <v>-147000000</v>
      </c>
      <c r="U99" s="1">
        <v>-13000000</v>
      </c>
      <c r="V99" s="1">
        <v>-308000000</v>
      </c>
      <c r="W99" s="1">
        <v>-330000000</v>
      </c>
      <c r="X99" s="1">
        <v>-156000000</v>
      </c>
      <c r="Y99" s="1">
        <v>126000000</v>
      </c>
      <c r="Z99" s="1">
        <v>79000000</v>
      </c>
      <c r="AA99" s="1">
        <v>231000000</v>
      </c>
      <c r="AB99" s="1">
        <v>96000000</v>
      </c>
      <c r="AC99" s="1">
        <v>47000000</v>
      </c>
      <c r="AD99" s="1">
        <v>946000000</v>
      </c>
      <c r="AE99" s="1">
        <v>-67000000</v>
      </c>
      <c r="AF99" s="1">
        <v>-5000000</v>
      </c>
      <c r="AG99" s="1">
        <v>208000000</v>
      </c>
      <c r="AH99" s="1">
        <v>138000000</v>
      </c>
      <c r="AI99" s="1">
        <v>520000000</v>
      </c>
      <c r="AJ99" s="1">
        <v>153000000</v>
      </c>
      <c r="AK99" s="1">
        <v>2025000000</v>
      </c>
      <c r="AL99" s="1">
        <v>39000000</v>
      </c>
      <c r="AM99" s="1">
        <v>3609000000</v>
      </c>
      <c r="AT99" s="24" t="s">
        <v>149</v>
      </c>
      <c r="AU99" s="25">
        <f>AU86+AU87</f>
        <v>7645000000</v>
      </c>
    </row>
    <row r="100" spans="1:47" ht="20" x14ac:dyDescent="0.25">
      <c r="A100" s="6" t="s">
        <v>85</v>
      </c>
      <c r="B100" s="10" t="s">
        <v>91</v>
      </c>
      <c r="C100" s="10" t="s">
        <v>91</v>
      </c>
      <c r="D100" s="10" t="s">
        <v>91</v>
      </c>
      <c r="E100" s="10" t="s">
        <v>91</v>
      </c>
      <c r="F100" s="10">
        <v>-63100000</v>
      </c>
      <c r="G100" s="10">
        <v>102500000</v>
      </c>
      <c r="H100" s="10">
        <v>2200000</v>
      </c>
      <c r="I100" s="10">
        <v>104900000</v>
      </c>
      <c r="J100" s="10">
        <v>-113500000</v>
      </c>
      <c r="K100" s="10">
        <v>-49600000</v>
      </c>
      <c r="L100" s="10">
        <v>-121000000</v>
      </c>
      <c r="M100" s="10">
        <v>110000000</v>
      </c>
      <c r="N100" s="10">
        <v>96000000</v>
      </c>
      <c r="O100" s="10">
        <v>471000000</v>
      </c>
      <c r="P100" s="10">
        <v>-105000000</v>
      </c>
      <c r="Q100" s="10">
        <v>-86000000</v>
      </c>
      <c r="R100" s="10">
        <v>-27000000</v>
      </c>
      <c r="S100" s="10">
        <v>131000000</v>
      </c>
      <c r="T100" s="10">
        <v>-145000000</v>
      </c>
      <c r="U100" s="10">
        <v>74000000</v>
      </c>
      <c r="V100" s="10">
        <v>-372000000</v>
      </c>
      <c r="W100" s="10">
        <v>-508000000</v>
      </c>
      <c r="X100" s="10">
        <v>-576000000</v>
      </c>
      <c r="Y100" s="10">
        <v>-237000000</v>
      </c>
      <c r="Z100" s="10">
        <v>-141000000</v>
      </c>
      <c r="AA100" s="10">
        <v>-267000000</v>
      </c>
      <c r="AB100" s="10">
        <v>-1025000000</v>
      </c>
      <c r="AC100" s="10">
        <v>-694000000</v>
      </c>
      <c r="AD100" s="10">
        <v>52000000</v>
      </c>
      <c r="AE100" s="10">
        <v>-1343000000</v>
      </c>
      <c r="AF100" s="10">
        <v>-1644000000</v>
      </c>
      <c r="AG100" s="10">
        <v>-1409000000</v>
      </c>
      <c r="AH100" s="10">
        <v>-1074000000</v>
      </c>
      <c r="AI100" s="10">
        <v>-1400000000</v>
      </c>
      <c r="AJ100" s="10">
        <v>-2095000000</v>
      </c>
      <c r="AK100" s="10">
        <v>280000000</v>
      </c>
      <c r="AL100" s="10">
        <v>-2227000000</v>
      </c>
      <c r="AM100" s="10">
        <v>1669000000</v>
      </c>
      <c r="AT100" s="50" t="s">
        <v>150</v>
      </c>
      <c r="AU100" s="51">
        <f>AU99/AU103</f>
        <v>0.18952689927307262</v>
      </c>
    </row>
    <row r="101" spans="1:47" ht="20" x14ac:dyDescent="0.25">
      <c r="A101" s="5" t="s">
        <v>86</v>
      </c>
      <c r="B101" s="1" t="s">
        <v>91</v>
      </c>
      <c r="C101" s="1" t="s">
        <v>91</v>
      </c>
      <c r="D101" s="1" t="s">
        <v>91</v>
      </c>
      <c r="E101" s="1" t="s">
        <v>91</v>
      </c>
      <c r="F101" s="1">
        <v>-2200000</v>
      </c>
      <c r="G101" s="1">
        <v>4800000</v>
      </c>
      <c r="H101" s="1">
        <v>-1100000</v>
      </c>
      <c r="I101" s="1">
        <v>-3400000</v>
      </c>
      <c r="J101" s="1">
        <v>-200000</v>
      </c>
      <c r="K101" s="1">
        <v>4600000</v>
      </c>
      <c r="L101" s="1">
        <v>1000000</v>
      </c>
      <c r="M101" s="1">
        <v>4000000</v>
      </c>
      <c r="N101" s="1">
        <v>-1000000</v>
      </c>
      <c r="O101" s="1">
        <v>-1000000</v>
      </c>
      <c r="P101" s="1" t="s">
        <v>91</v>
      </c>
      <c r="Q101" s="1">
        <v>-2000000</v>
      </c>
      <c r="R101" s="1">
        <v>-1000000</v>
      </c>
      <c r="S101" s="1">
        <v>2000000</v>
      </c>
      <c r="T101" s="1">
        <v>6000000</v>
      </c>
      <c r="U101" s="1">
        <v>4000000</v>
      </c>
      <c r="V101" s="1">
        <v>-8000000</v>
      </c>
      <c r="W101" s="1">
        <v>6000000</v>
      </c>
      <c r="X101" s="1">
        <v>18000000</v>
      </c>
      <c r="Y101" s="1">
        <v>-53000000</v>
      </c>
      <c r="Z101" s="1">
        <v>17000000</v>
      </c>
      <c r="AA101" s="1">
        <v>5000000</v>
      </c>
      <c r="AB101" s="1">
        <v>-35000000</v>
      </c>
      <c r="AC101" s="1">
        <v>29000000</v>
      </c>
      <c r="AD101" s="1">
        <v>35000000</v>
      </c>
      <c r="AE101" s="1">
        <v>-87000000</v>
      </c>
      <c r="AF101" s="1">
        <v>-87000000</v>
      </c>
      <c r="AG101" s="1">
        <v>-200000000</v>
      </c>
      <c r="AH101" s="1">
        <v>98000000</v>
      </c>
      <c r="AI101" s="1">
        <v>-70000000</v>
      </c>
      <c r="AJ101" s="1">
        <v>-110000000</v>
      </c>
      <c r="AK101" s="1">
        <v>-11000000</v>
      </c>
      <c r="AL101" s="1">
        <v>35000000</v>
      </c>
      <c r="AM101" s="1">
        <v>50000000</v>
      </c>
      <c r="AT101" s="24" t="s">
        <v>151</v>
      </c>
      <c r="AU101" s="56" cm="1">
        <f t="array" ref="AU101">_FV(A1,"Market cap",TRUE)</f>
        <v>32692282092</v>
      </c>
    </row>
    <row r="102" spans="1:47" ht="20" x14ac:dyDescent="0.25">
      <c r="A102" s="6" t="s">
        <v>87</v>
      </c>
      <c r="B102" s="10" t="s">
        <v>91</v>
      </c>
      <c r="C102" s="10" t="s">
        <v>91</v>
      </c>
      <c r="D102" s="10" t="s">
        <v>91</v>
      </c>
      <c r="E102" s="10" t="s">
        <v>91</v>
      </c>
      <c r="F102" s="10">
        <v>-63100000</v>
      </c>
      <c r="G102" s="10">
        <v>102500000</v>
      </c>
      <c r="H102" s="10">
        <v>2200000</v>
      </c>
      <c r="I102" s="10">
        <v>104900000</v>
      </c>
      <c r="J102" s="10">
        <v>-113500000</v>
      </c>
      <c r="K102" s="10">
        <v>69600000</v>
      </c>
      <c r="L102" s="10">
        <v>-87000000</v>
      </c>
      <c r="M102" s="10">
        <v>48000000</v>
      </c>
      <c r="N102" s="10">
        <v>-59000000</v>
      </c>
      <c r="O102" s="10">
        <v>-11000000</v>
      </c>
      <c r="P102" s="10">
        <v>36000000</v>
      </c>
      <c r="Q102" s="10">
        <v>-12000000</v>
      </c>
      <c r="R102" s="10">
        <v>30000000</v>
      </c>
      <c r="S102" s="10">
        <v>174000000</v>
      </c>
      <c r="T102" s="10">
        <v>-116000000</v>
      </c>
      <c r="U102" s="10">
        <v>503000000</v>
      </c>
      <c r="V102" s="10">
        <v>168000000</v>
      </c>
      <c r="W102" s="10">
        <v>61000000</v>
      </c>
      <c r="X102" s="10">
        <v>-263000000</v>
      </c>
      <c r="Y102" s="10">
        <v>-151000000</v>
      </c>
      <c r="Z102" s="10">
        <v>504000000</v>
      </c>
      <c r="AA102" s="10">
        <v>93000000</v>
      </c>
      <c r="AB102" s="10">
        <v>461000000</v>
      </c>
      <c r="AC102" s="10">
        <v>-115000000</v>
      </c>
      <c r="AD102" s="10">
        <v>1330000000</v>
      </c>
      <c r="AE102" s="10">
        <v>-398000000</v>
      </c>
      <c r="AF102" s="10">
        <v>-590000000</v>
      </c>
      <c r="AG102" s="10">
        <v>-591000000</v>
      </c>
      <c r="AH102" s="10">
        <v>249000000</v>
      </c>
      <c r="AI102" s="10">
        <v>-66000000</v>
      </c>
      <c r="AJ102" s="10">
        <v>-174000000</v>
      </c>
      <c r="AK102" s="10">
        <v>2272000000</v>
      </c>
      <c r="AL102" s="10">
        <v>-809000000</v>
      </c>
      <c r="AM102" s="10">
        <v>-491000000</v>
      </c>
      <c r="AT102" s="50" t="s">
        <v>152</v>
      </c>
      <c r="AU102" s="51">
        <f>AU101/AU103</f>
        <v>0.81047310072692735</v>
      </c>
    </row>
    <row r="103" spans="1:47" ht="20" x14ac:dyDescent="0.25">
      <c r="A103" s="5" t="s">
        <v>88</v>
      </c>
      <c r="B103" s="1" t="s">
        <v>91</v>
      </c>
      <c r="C103" s="1" t="s">
        <v>91</v>
      </c>
      <c r="D103" s="1" t="s">
        <v>91</v>
      </c>
      <c r="E103" s="1" t="s">
        <v>91</v>
      </c>
      <c r="F103" s="1">
        <v>57700000</v>
      </c>
      <c r="G103" s="1">
        <v>73200000</v>
      </c>
      <c r="H103" s="1">
        <v>80000000</v>
      </c>
      <c r="I103" s="1">
        <v>51500000</v>
      </c>
      <c r="J103" s="1">
        <v>54200000</v>
      </c>
      <c r="K103" s="1">
        <v>77300000</v>
      </c>
      <c r="L103" s="1">
        <v>147000000</v>
      </c>
      <c r="M103" s="1">
        <v>60000000</v>
      </c>
      <c r="N103" s="1">
        <v>108000000</v>
      </c>
      <c r="O103" s="1">
        <v>49000000</v>
      </c>
      <c r="P103" s="1">
        <v>38000000</v>
      </c>
      <c r="Q103" s="1">
        <v>74000000</v>
      </c>
      <c r="R103" s="1">
        <v>62000000</v>
      </c>
      <c r="S103" s="1">
        <v>50000000</v>
      </c>
      <c r="T103" s="1">
        <v>224000000</v>
      </c>
      <c r="U103" s="1">
        <v>108000000</v>
      </c>
      <c r="V103" s="1">
        <v>611000000</v>
      </c>
      <c r="W103" s="1">
        <v>779000000</v>
      </c>
      <c r="X103" s="1">
        <v>840000000</v>
      </c>
      <c r="Y103" s="1">
        <v>577000000</v>
      </c>
      <c r="Z103" s="1">
        <v>426000000</v>
      </c>
      <c r="AA103" s="1">
        <v>930000000</v>
      </c>
      <c r="AB103" s="1">
        <v>1023000000</v>
      </c>
      <c r="AC103" s="1">
        <v>1484000000</v>
      </c>
      <c r="AD103" s="1">
        <v>1369000000</v>
      </c>
      <c r="AE103" s="1">
        <v>2699000000</v>
      </c>
      <c r="AF103" s="1">
        <v>2301000000</v>
      </c>
      <c r="AG103" s="1">
        <v>1711000000</v>
      </c>
      <c r="AH103" s="1">
        <v>1120000000</v>
      </c>
      <c r="AI103" s="1">
        <v>1369000000</v>
      </c>
      <c r="AJ103" s="1">
        <v>1303000000</v>
      </c>
      <c r="AK103" s="1">
        <v>1129000000</v>
      </c>
      <c r="AL103" s="1">
        <v>3401000000</v>
      </c>
      <c r="AM103" s="1">
        <v>2592000000</v>
      </c>
      <c r="AT103" s="52" t="s">
        <v>153</v>
      </c>
      <c r="AU103" s="57">
        <f>AU99+AU101</f>
        <v>40337282092</v>
      </c>
    </row>
    <row r="104" spans="1:47" ht="20" thickBot="1" x14ac:dyDescent="0.3">
      <c r="A104" s="7" t="s">
        <v>89</v>
      </c>
      <c r="B104" s="11" t="s">
        <v>91</v>
      </c>
      <c r="C104" s="11" t="s">
        <v>91</v>
      </c>
      <c r="D104" s="11" t="s">
        <v>91</v>
      </c>
      <c r="E104" s="11" t="s">
        <v>91</v>
      </c>
      <c r="F104" s="11" t="s">
        <v>91</v>
      </c>
      <c r="G104" s="11" t="s">
        <v>91</v>
      </c>
      <c r="H104" s="11" t="s">
        <v>91</v>
      </c>
      <c r="I104" s="11" t="s">
        <v>91</v>
      </c>
      <c r="J104" s="11" t="s">
        <v>91</v>
      </c>
      <c r="K104" s="11">
        <v>146900000</v>
      </c>
      <c r="L104" s="11">
        <v>60000000</v>
      </c>
      <c r="M104" s="11">
        <v>108000000</v>
      </c>
      <c r="N104" s="11">
        <v>49000000</v>
      </c>
      <c r="O104" s="11">
        <v>38000000</v>
      </c>
      <c r="P104" s="11">
        <v>74000000</v>
      </c>
      <c r="Q104" s="11">
        <v>62000000</v>
      </c>
      <c r="R104" s="11">
        <v>92000000</v>
      </c>
      <c r="S104" s="11">
        <v>224000000</v>
      </c>
      <c r="T104" s="11">
        <v>108000000</v>
      </c>
      <c r="U104" s="11">
        <v>611000000</v>
      </c>
      <c r="V104" s="11">
        <v>779000000</v>
      </c>
      <c r="W104" s="11">
        <v>840000000</v>
      </c>
      <c r="X104" s="11">
        <v>577000000</v>
      </c>
      <c r="Y104" s="11">
        <v>426000000</v>
      </c>
      <c r="Z104" s="11">
        <v>930000000</v>
      </c>
      <c r="AA104" s="11">
        <v>1023000000</v>
      </c>
      <c r="AB104" s="11">
        <v>1484000000</v>
      </c>
      <c r="AC104" s="11">
        <v>1369000000</v>
      </c>
      <c r="AD104" s="11">
        <v>2699000000</v>
      </c>
      <c r="AE104" s="11">
        <v>2301000000</v>
      </c>
      <c r="AF104" s="11">
        <v>1711000000</v>
      </c>
      <c r="AG104" s="11">
        <v>1120000000</v>
      </c>
      <c r="AH104" s="11">
        <v>1369000000</v>
      </c>
      <c r="AI104" s="11">
        <v>1303000000</v>
      </c>
      <c r="AJ104" s="11">
        <v>1129000000</v>
      </c>
      <c r="AK104" s="11">
        <v>3401000000</v>
      </c>
      <c r="AL104" s="11">
        <v>2592000000</v>
      </c>
      <c r="AM104" s="11">
        <v>2101000000</v>
      </c>
      <c r="AT104" s="48" t="s">
        <v>154</v>
      </c>
      <c r="AU104" s="49"/>
    </row>
    <row r="105" spans="1:47" ht="20" customHeight="1" thickTop="1" x14ac:dyDescent="0.25">
      <c r="A105" s="15" t="s">
        <v>110</v>
      </c>
      <c r="C105" s="1" t="e">
        <f t="shared" ref="C105:AL105" si="12">(C22*(1-$AU$91))+C77+C88+C81</f>
        <v>#VALUE!</v>
      </c>
      <c r="D105" s="1" t="e">
        <f t="shared" si="12"/>
        <v>#VALUE!</v>
      </c>
      <c r="E105" s="1" t="e">
        <f t="shared" si="12"/>
        <v>#VALUE!</v>
      </c>
      <c r="F105" s="1">
        <f t="shared" si="12"/>
        <v>116646222.0645619</v>
      </c>
      <c r="G105" s="1">
        <f t="shared" si="12"/>
        <v>-28108478.183753103</v>
      </c>
      <c r="H105" s="1">
        <f t="shared" si="12"/>
        <v>80156686.768357575</v>
      </c>
      <c r="I105" s="1">
        <f t="shared" si="12"/>
        <v>54557644.55480665</v>
      </c>
      <c r="J105" s="1">
        <f t="shared" si="12"/>
        <v>91125682.866264582</v>
      </c>
      <c r="K105" s="1">
        <f t="shared" si="12"/>
        <v>123224334.87052143</v>
      </c>
      <c r="L105" s="1">
        <f t="shared" si="12"/>
        <v>98328840.014189422</v>
      </c>
      <c r="M105" s="1">
        <f t="shared" si="12"/>
        <v>-84927279.177013159</v>
      </c>
      <c r="N105" s="1">
        <f t="shared" si="12"/>
        <v>-201268889.67719054</v>
      </c>
      <c r="O105" s="1">
        <f t="shared" si="12"/>
        <v>1499822.6321390569</v>
      </c>
      <c r="P105" s="1">
        <f t="shared" si="12"/>
        <v>147096842.85207522</v>
      </c>
      <c r="Q105" s="1">
        <f t="shared" si="12"/>
        <v>70176658.389499843</v>
      </c>
      <c r="R105" s="1">
        <f t="shared" si="12"/>
        <v>-59268180.20574671</v>
      </c>
      <c r="S105" s="1">
        <f t="shared" si="12"/>
        <v>117829017.3820504</v>
      </c>
      <c r="T105" s="1">
        <f t="shared" si="12"/>
        <v>53018091.521816254</v>
      </c>
      <c r="U105" s="1">
        <f t="shared" si="12"/>
        <v>494340546.29301167</v>
      </c>
      <c r="V105" s="1">
        <f t="shared" si="12"/>
        <v>461858105.71124506</v>
      </c>
      <c r="W105" s="1">
        <f t="shared" si="12"/>
        <v>712832919.47499108</v>
      </c>
      <c r="X105" s="1">
        <f t="shared" si="12"/>
        <v>711741397.65874434</v>
      </c>
      <c r="Y105" s="1">
        <f t="shared" si="12"/>
        <v>394021638.879035</v>
      </c>
      <c r="Z105" s="1">
        <f t="shared" si="12"/>
        <v>632132671.15998578</v>
      </c>
      <c r="AA105" s="1">
        <f t="shared" si="12"/>
        <v>1096569705.5693507</v>
      </c>
      <c r="AB105" s="1">
        <f t="shared" si="12"/>
        <v>1713134444.8385954</v>
      </c>
      <c r="AC105" s="1">
        <f t="shared" si="12"/>
        <v>791470734.30294418</v>
      </c>
      <c r="AD105" s="1">
        <f t="shared" si="12"/>
        <v>1455989357.9283433</v>
      </c>
      <c r="AE105" s="1">
        <f t="shared" si="12"/>
        <v>1837427811.2805958</v>
      </c>
      <c r="AF105" s="1">
        <f t="shared" si="12"/>
        <v>1356916282.3696344</v>
      </c>
      <c r="AG105" s="1">
        <f t="shared" si="12"/>
        <v>1287020219.9361475</v>
      </c>
      <c r="AH105" s="1">
        <f t="shared" si="12"/>
        <v>2349427811.2805958</v>
      </c>
      <c r="AI105" s="1">
        <f t="shared" si="12"/>
        <v>1528445193.3309684</v>
      </c>
      <c r="AJ105" s="1">
        <f t="shared" si="12"/>
        <v>2184847818.3753099</v>
      </c>
      <c r="AK105" s="1">
        <f t="shared" si="12"/>
        <v>2436086555.5161405</v>
      </c>
      <c r="AL105" s="1">
        <f t="shared" si="12"/>
        <v>1651494146.860589</v>
      </c>
      <c r="AM105" s="1">
        <f>(AM22*(1-$AU$91))+AM77+AM88+AM81</f>
        <v>1209182688.8967719</v>
      </c>
      <c r="AN105" s="30">
        <f>AM105*(1+$AU$106)</f>
        <v>1265081492.4180427</v>
      </c>
      <c r="AO105" s="30">
        <f t="shared" ref="AO105:AR105" si="13">AN105*(1+$AU$106)</f>
        <v>1323564418.4741478</v>
      </c>
      <c r="AP105" s="30">
        <f t="shared" si="13"/>
        <v>1384750927.3907897</v>
      </c>
      <c r="AQ105" s="30">
        <f t="shared" si="13"/>
        <v>1448766001.9753742</v>
      </c>
      <c r="AR105" s="30">
        <f t="shared" si="13"/>
        <v>1515740402.8135192</v>
      </c>
      <c r="AS105" s="27" t="s">
        <v>111</v>
      </c>
      <c r="AT105" s="31" t="s">
        <v>112</v>
      </c>
      <c r="AU105" s="32">
        <f>(AU100*AU92)+(AU102*AU97)</f>
        <v>7.3104224271542062E-2</v>
      </c>
    </row>
    <row r="106" spans="1:47" ht="19" customHeight="1" x14ac:dyDescent="0.25">
      <c r="A106" s="15" t="s">
        <v>107</v>
      </c>
      <c r="B106" s="1"/>
      <c r="C106" s="16" t="e">
        <f t="shared" ref="C106:AM106" si="14">(C107/B107)-1</f>
        <v>#VALUE!</v>
      </c>
      <c r="D106" s="16" t="e">
        <f t="shared" si="14"/>
        <v>#VALUE!</v>
      </c>
      <c r="E106" s="16" t="e">
        <f t="shared" si="14"/>
        <v>#VALUE!</v>
      </c>
      <c r="F106" s="16" t="e">
        <f t="shared" si="14"/>
        <v>#VALUE!</v>
      </c>
      <c r="G106" s="16">
        <f t="shared" si="14"/>
        <v>-2.6163610719322987</v>
      </c>
      <c r="H106" s="16">
        <f t="shared" si="14"/>
        <v>-0.84991273996509598</v>
      </c>
      <c r="I106" s="16">
        <f t="shared" si="14"/>
        <v>-4.3953488372093021</v>
      </c>
      <c r="J106" s="16">
        <f t="shared" si="14"/>
        <v>0.90753424657534243</v>
      </c>
      <c r="K106" s="16">
        <f t="shared" si="14"/>
        <v>0.23877917414721717</v>
      </c>
      <c r="L106" s="16">
        <f t="shared" si="14"/>
        <v>0.32608695652173902</v>
      </c>
      <c r="M106" s="16">
        <f t="shared" si="14"/>
        <v>-1.6065573770491803</v>
      </c>
      <c r="N106" s="16">
        <f t="shared" si="14"/>
        <v>0.84684684684684686</v>
      </c>
      <c r="O106" s="16" t="e">
        <f t="shared" si="14"/>
        <v>#VALUE!</v>
      </c>
      <c r="P106" s="16" t="e">
        <f t="shared" si="14"/>
        <v>#VALUE!</v>
      </c>
      <c r="Q106" s="16">
        <f t="shared" si="14"/>
        <v>0.73913043478260865</v>
      </c>
      <c r="R106" s="16">
        <f t="shared" si="14"/>
        <v>-1.3875</v>
      </c>
      <c r="S106" s="16">
        <f t="shared" si="14"/>
        <v>-2.661290322580645</v>
      </c>
      <c r="T106" s="16">
        <f t="shared" si="14"/>
        <v>-0.82524271844660191</v>
      </c>
      <c r="U106" s="16">
        <f t="shared" si="14"/>
        <v>24.722222222222221</v>
      </c>
      <c r="V106" s="16">
        <f t="shared" si="14"/>
        <v>0.23974082073434122</v>
      </c>
      <c r="W106" s="16">
        <f t="shared" si="14"/>
        <v>-6.0975609756097615E-2</v>
      </c>
      <c r="X106" s="16">
        <f t="shared" si="14"/>
        <v>-0.27643784786641934</v>
      </c>
      <c r="Y106" s="16">
        <f t="shared" si="14"/>
        <v>-7.1794871794871762E-2</v>
      </c>
      <c r="Z106" s="16">
        <f t="shared" si="14"/>
        <v>1.1878453038674035</v>
      </c>
      <c r="AA106" s="16">
        <f t="shared" si="14"/>
        <v>-0.24368686868686873</v>
      </c>
      <c r="AB106" s="16">
        <f t="shared" si="14"/>
        <v>1.32220367278798</v>
      </c>
      <c r="AC106" s="16">
        <f t="shared" si="14"/>
        <v>-0.45722501797268156</v>
      </c>
      <c r="AD106" s="16">
        <f t="shared" si="14"/>
        <v>0.7867549668874172</v>
      </c>
      <c r="AE106" s="16">
        <f t="shared" si="14"/>
        <v>8.8213491475166883E-2</v>
      </c>
      <c r="AF106" s="16">
        <f t="shared" si="14"/>
        <v>-0.14168937329700271</v>
      </c>
      <c r="AG106" s="16">
        <f t="shared" si="14"/>
        <v>6.4285714285714279E-2</v>
      </c>
      <c r="AH106" s="16">
        <f t="shared" si="14"/>
        <v>0.26025354213273677</v>
      </c>
      <c r="AI106" s="16">
        <f t="shared" si="14"/>
        <v>-5.6804733727810697E-2</v>
      </c>
      <c r="AJ106" s="16">
        <f t="shared" si="14"/>
        <v>0.50941028858218318</v>
      </c>
      <c r="AK106" s="16">
        <f t="shared" si="14"/>
        <v>-0.10764754779717378</v>
      </c>
      <c r="AL106" s="16">
        <f t="shared" si="14"/>
        <v>-0.31532370749883554</v>
      </c>
      <c r="AM106" s="16">
        <f t="shared" si="14"/>
        <v>-0.28843537414965992</v>
      </c>
      <c r="AN106" s="26">
        <v>2262000000</v>
      </c>
      <c r="AO106" s="26">
        <v>3105000000</v>
      </c>
      <c r="AP106" s="26">
        <v>3158000000</v>
      </c>
      <c r="AQ106" s="26">
        <v>2466000000</v>
      </c>
      <c r="AR106" s="26">
        <v>2603000000</v>
      </c>
      <c r="AS106" s="27" t="s">
        <v>108</v>
      </c>
      <c r="AT106" s="28" t="s">
        <v>109</v>
      </c>
      <c r="AU106" s="29">
        <f>(SUM(AN4:AR4)/5)</f>
        <v>4.622858401344758E-2</v>
      </c>
    </row>
    <row r="107" spans="1:47" ht="19" x14ac:dyDescent="0.25">
      <c r="A107" s="14" t="s">
        <v>93</v>
      </c>
      <c r="B107" s="1" t="s">
        <v>91</v>
      </c>
      <c r="C107" s="1" t="s">
        <v>91</v>
      </c>
      <c r="D107" s="1" t="s">
        <v>91</v>
      </c>
      <c r="E107" s="1" t="s">
        <v>91</v>
      </c>
      <c r="F107" s="1">
        <v>70900000</v>
      </c>
      <c r="G107" s="1">
        <v>-114600000</v>
      </c>
      <c r="H107" s="1">
        <v>-17200000</v>
      </c>
      <c r="I107" s="1">
        <v>58400000</v>
      </c>
      <c r="J107" s="1">
        <v>111400000</v>
      </c>
      <c r="K107" s="1">
        <v>138000000</v>
      </c>
      <c r="L107" s="1">
        <v>183000000</v>
      </c>
      <c r="M107" s="1">
        <v>-111000000</v>
      </c>
      <c r="N107" s="1">
        <v>-205000000</v>
      </c>
      <c r="O107" s="1" t="s">
        <v>91</v>
      </c>
      <c r="P107" s="1">
        <v>92000000</v>
      </c>
      <c r="Q107" s="1">
        <v>160000000</v>
      </c>
      <c r="R107" s="1">
        <v>-62000000</v>
      </c>
      <c r="S107" s="1">
        <v>103000000</v>
      </c>
      <c r="T107" s="1">
        <v>18000000</v>
      </c>
      <c r="U107" s="1">
        <v>463000000</v>
      </c>
      <c r="V107" s="1">
        <v>574000000</v>
      </c>
      <c r="W107" s="1">
        <v>539000000</v>
      </c>
      <c r="X107" s="1">
        <v>390000000</v>
      </c>
      <c r="Y107" s="1">
        <v>362000000</v>
      </c>
      <c r="Z107" s="1">
        <v>792000000</v>
      </c>
      <c r="AA107" s="1">
        <v>599000000</v>
      </c>
      <c r="AB107" s="1">
        <v>1391000000</v>
      </c>
      <c r="AC107" s="1">
        <v>755000000</v>
      </c>
      <c r="AD107" s="1">
        <v>1349000000</v>
      </c>
      <c r="AE107" s="1">
        <v>1468000000</v>
      </c>
      <c r="AF107" s="1">
        <v>1260000000</v>
      </c>
      <c r="AG107" s="1">
        <v>1341000000</v>
      </c>
      <c r="AH107" s="1">
        <v>1690000000</v>
      </c>
      <c r="AI107" s="1">
        <v>1594000000</v>
      </c>
      <c r="AJ107" s="1">
        <v>2406000000</v>
      </c>
      <c r="AK107" s="1">
        <v>2147000000</v>
      </c>
      <c r="AL107" s="1">
        <v>1470000000</v>
      </c>
      <c r="AM107" s="1">
        <v>1046000000</v>
      </c>
      <c r="AN107" s="27"/>
      <c r="AO107" s="27"/>
      <c r="AP107" s="27"/>
      <c r="AQ107" s="27"/>
      <c r="AR107" s="58">
        <f>AR106*(1+AU107)/(AU108-AU107)</f>
        <v>49997152513.210068</v>
      </c>
      <c r="AS107" s="59" t="s">
        <v>155</v>
      </c>
      <c r="AT107" s="60" t="s">
        <v>156</v>
      </c>
      <c r="AU107" s="61">
        <v>0.02</v>
      </c>
    </row>
    <row r="108" spans="1:47" ht="19" x14ac:dyDescent="0.25">
      <c r="A108" s="5"/>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58">
        <f t="shared" ref="AN108:AQ108" si="15">AN107+AN106</f>
        <v>2262000000</v>
      </c>
      <c r="AO108" s="58">
        <f t="shared" si="15"/>
        <v>3105000000</v>
      </c>
      <c r="AP108" s="58">
        <f t="shared" si="15"/>
        <v>3158000000</v>
      </c>
      <c r="AQ108" s="58">
        <f t="shared" si="15"/>
        <v>2466000000</v>
      </c>
      <c r="AR108" s="58">
        <f>AR107+AR106</f>
        <v>52600152513.210068</v>
      </c>
      <c r="AS108" s="59" t="s">
        <v>153</v>
      </c>
      <c r="AT108" s="62" t="s">
        <v>157</v>
      </c>
      <c r="AU108" s="63">
        <f>AU105</f>
        <v>7.3104224271542062E-2</v>
      </c>
    </row>
    <row r="109" spans="1:47" ht="19" x14ac:dyDescent="0.25">
      <c r="AN109" s="64" t="s">
        <v>158</v>
      </c>
      <c r="AO109" s="65"/>
    </row>
    <row r="110" spans="1:47" ht="20" x14ac:dyDescent="0.25">
      <c r="AN110" s="66" t="s">
        <v>159</v>
      </c>
      <c r="AO110" s="56">
        <f>NPV(AU108,AN108,AO108,AP108,AQ108,AR108)</f>
        <v>46183324128.540909</v>
      </c>
    </row>
    <row r="111" spans="1:47" ht="20" x14ac:dyDescent="0.25">
      <c r="AN111" s="66" t="s">
        <v>160</v>
      </c>
      <c r="AO111" s="56">
        <f>AL40</f>
        <v>3187000000</v>
      </c>
    </row>
    <row r="112" spans="1:47" ht="20" x14ac:dyDescent="0.25">
      <c r="AN112" s="66" t="s">
        <v>149</v>
      </c>
      <c r="AO112" s="56">
        <f>AU99</f>
        <v>7645000000</v>
      </c>
    </row>
    <row r="113" spans="40:41" ht="20" x14ac:dyDescent="0.25">
      <c r="AN113" s="66" t="s">
        <v>161</v>
      </c>
      <c r="AO113" s="56">
        <f>AO110+AO111-AO112</f>
        <v>41725324128.540909</v>
      </c>
    </row>
    <row r="114" spans="40:41" ht="20" x14ac:dyDescent="0.25">
      <c r="AN114" s="66" t="s">
        <v>162</v>
      </c>
      <c r="AO114" s="67">
        <f>AM34*(1+(5*AS16))</f>
        <v>132083099.66238649</v>
      </c>
    </row>
    <row r="115" spans="40:41" ht="20" x14ac:dyDescent="0.25">
      <c r="AN115" s="68" t="s">
        <v>163</v>
      </c>
      <c r="AO115" s="69">
        <f>AO113/AO114</f>
        <v>315.90206646568498</v>
      </c>
    </row>
    <row r="116" spans="40:41" ht="20" x14ac:dyDescent="0.25">
      <c r="AN116" s="66" t="s">
        <v>164</v>
      </c>
      <c r="AO116" s="70" cm="1">
        <f t="array" ref="AO116">_FV(A1,"Price")</f>
        <v>230.94</v>
      </c>
    </row>
    <row r="117" spans="40:41" ht="20" x14ac:dyDescent="0.25">
      <c r="AN117" s="71" t="s">
        <v>165</v>
      </c>
      <c r="AO117" s="72">
        <f>AO115/AO116-1</f>
        <v>0.36789671111840727</v>
      </c>
    </row>
    <row r="118" spans="40:41" ht="20" x14ac:dyDescent="0.25">
      <c r="AN118" s="71" t="s">
        <v>166</v>
      </c>
      <c r="AO118" s="73" t="str">
        <f>IF(AO115&gt;AO116,"BUY","SELL")</f>
        <v>BUY</v>
      </c>
    </row>
  </sheetData>
  <mergeCells count="6">
    <mergeCell ref="AT83:AU83"/>
    <mergeCell ref="AT84:AU84"/>
    <mergeCell ref="AT93:AU93"/>
    <mergeCell ref="AT98:AU98"/>
    <mergeCell ref="AT104:AU104"/>
    <mergeCell ref="AN109:AO109"/>
  </mergeCells>
  <hyperlinks>
    <hyperlink ref="A1" r:id="rId1" tooltip="https://roic.ai/company/CMI" display="ROIC.AI | CMI"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26172/000002617295000002/0000026172-95-000002-index.html" xr:uid="{00000000-0004-0000-0000-00001C000000}"/>
    <hyperlink ref="K74" r:id="rId21" tooltip="https://www.sec.gov/Archives/edgar/data/26172/000002617295000002/0000026172-95-000002-index.html" xr:uid="{00000000-0004-0000-0000-00001D000000}"/>
    <hyperlink ref="L36" r:id="rId22" tooltip="https://www.sec.gov/Archives/edgar/data/26172/000002617296000002/0000026172-96-000002-index.html" xr:uid="{00000000-0004-0000-0000-00001F000000}"/>
    <hyperlink ref="L74" r:id="rId23" tooltip="https://www.sec.gov/Archives/edgar/data/26172/000002617296000002/0000026172-96-000002-index.html" xr:uid="{00000000-0004-0000-0000-000020000000}"/>
    <hyperlink ref="M36" r:id="rId24" tooltip="https://www.sec.gov/Archives/edgar/data/26172/000002617297000003/0000026172-97-000003-index.html" xr:uid="{00000000-0004-0000-0000-000022000000}"/>
    <hyperlink ref="M74" r:id="rId25" tooltip="https://www.sec.gov/Archives/edgar/data/26172/000002617297000003/0000026172-97-000003-index.html" xr:uid="{00000000-0004-0000-0000-000023000000}"/>
    <hyperlink ref="N36" r:id="rId26" tooltip="https://www.sec.gov/Archives/edgar/data/26172/000002617298000004/0000026172-98-000004-index.html" xr:uid="{00000000-0004-0000-0000-000025000000}"/>
    <hyperlink ref="N74" r:id="rId27" tooltip="https://www.sec.gov/Archives/edgar/data/26172/000002617298000004/0000026172-98-000004-index.html" xr:uid="{00000000-0004-0000-0000-000026000000}"/>
    <hyperlink ref="O36" r:id="rId28" tooltip="https://www.sec.gov/Archives/edgar/data/26172/000002617299000002/0000026172-99-000002-index.html" xr:uid="{00000000-0004-0000-0000-000028000000}"/>
    <hyperlink ref="O74" r:id="rId29" tooltip="https://www.sec.gov/Archives/edgar/data/26172/000002617299000002/0000026172-99-000002-index.html" xr:uid="{00000000-0004-0000-0000-000029000000}"/>
    <hyperlink ref="P36" r:id="rId30" tooltip="https://sec.gov" xr:uid="{00000000-0004-0000-0000-00002B000000}"/>
    <hyperlink ref="P74" r:id="rId31" tooltip="https://sec.gov" xr:uid="{00000000-0004-0000-0000-00002C000000}"/>
    <hyperlink ref="Q36" r:id="rId32" tooltip="https://www.sec.gov/Archives/edgar/data/26172/000002617201000002/0000026172-01-000002-index.html" xr:uid="{00000000-0004-0000-0000-00002E000000}"/>
    <hyperlink ref="Q74" r:id="rId33" tooltip="https://www.sec.gov/Archives/edgar/data/26172/000002617201000002/0000026172-01-000002-index.html" xr:uid="{00000000-0004-0000-0000-00002F000000}"/>
    <hyperlink ref="R36" r:id="rId34" tooltip="https://www.sec.gov/Archives/edgar/data/26172/000002617202000002/0000026172-02-000002-index.htm" xr:uid="{00000000-0004-0000-0000-000031000000}"/>
    <hyperlink ref="R74" r:id="rId35" tooltip="https://www.sec.gov/Archives/edgar/data/26172/000002617202000002/0000026172-02-000002-index.htm" xr:uid="{00000000-0004-0000-0000-000032000000}"/>
    <hyperlink ref="S36" r:id="rId36" tooltip="https://www.sec.gov/Archives/edgar/data/26172/000104746903026015/0001047469-03-026015-index.htm" xr:uid="{00000000-0004-0000-0000-000034000000}"/>
    <hyperlink ref="S74" r:id="rId37" tooltip="https://www.sec.gov/Archives/edgar/data/26172/000104746903026015/0001047469-03-026015-index.htm" xr:uid="{00000000-0004-0000-0000-000035000000}"/>
    <hyperlink ref="T36" r:id="rId38" tooltip="https://www.sec.gov/Archives/edgar/data/26172/000104746904005705/0001047469-04-005705-index.htm" xr:uid="{00000000-0004-0000-0000-000037000000}"/>
    <hyperlink ref="T74" r:id="rId39" tooltip="https://www.sec.gov/Archives/edgar/data/26172/000104746904005705/0001047469-04-005705-index.htm" xr:uid="{00000000-0004-0000-0000-000038000000}"/>
    <hyperlink ref="U36" r:id="rId40" tooltip="https://sec.gov" xr:uid="{00000000-0004-0000-0000-00003A000000}"/>
    <hyperlink ref="U74" r:id="rId41" tooltip="https://sec.gov" xr:uid="{00000000-0004-0000-0000-00003B000000}"/>
    <hyperlink ref="V36" r:id="rId42" tooltip="https://www.sec.gov/Archives/edgar/data/26172/000110465906012743/0001104659-06-012743-index.htm" xr:uid="{00000000-0004-0000-0000-00003D000000}"/>
    <hyperlink ref="V74" r:id="rId43" tooltip="https://www.sec.gov/Archives/edgar/data/26172/000110465906012743/0001104659-06-012743-index.htm" xr:uid="{00000000-0004-0000-0000-00003E000000}"/>
    <hyperlink ref="W36" r:id="rId44" tooltip="https://sec.gov" xr:uid="{00000000-0004-0000-0000-000040000000}"/>
    <hyperlink ref="W74" r:id="rId45" tooltip="https://sec.gov" xr:uid="{00000000-0004-0000-0000-000041000000}"/>
    <hyperlink ref="X36" r:id="rId46" tooltip="https://sec.gov" xr:uid="{00000000-0004-0000-0000-000043000000}"/>
    <hyperlink ref="X74" r:id="rId47" tooltip="https://sec.gov" xr:uid="{00000000-0004-0000-0000-000044000000}"/>
    <hyperlink ref="Y36" r:id="rId48" tooltip="https://www.sec.gov/Archives/edgar/data/26172/000104746909001963/0001047469-09-001963-index.htm" xr:uid="{00000000-0004-0000-0000-000046000000}"/>
    <hyperlink ref="Y74" r:id="rId49" tooltip="https://www.sec.gov/Archives/edgar/data/26172/000104746909001963/0001047469-09-001963-index.htm" xr:uid="{00000000-0004-0000-0000-000047000000}"/>
    <hyperlink ref="Z36" r:id="rId50" tooltip="https://www.sec.gov/Archives/edgar/data/26172/000104746910001435/0001047469-10-001435-index.htm" xr:uid="{00000000-0004-0000-0000-000049000000}"/>
    <hyperlink ref="Z74" r:id="rId51" tooltip="https://www.sec.gov/Archives/edgar/data/26172/000104746910001435/0001047469-10-001435-index.htm" xr:uid="{00000000-0004-0000-0000-00004A000000}"/>
    <hyperlink ref="AA36" r:id="rId52" tooltip="https://www.sec.gov/Archives/edgar/data/26172/000104746911001252/0001047469-11-001252-index.htm" xr:uid="{00000000-0004-0000-0000-00004C000000}"/>
    <hyperlink ref="AA74" r:id="rId53" tooltip="https://www.sec.gov/Archives/edgar/data/26172/000104746911001252/0001047469-11-001252-index.htm" xr:uid="{00000000-0004-0000-0000-00004D000000}"/>
    <hyperlink ref="AB36" r:id="rId54" tooltip="https://www.sec.gov/Archives/edgar/data/26172/000104746912001182/0001047469-12-001182-index.htm" xr:uid="{00000000-0004-0000-0000-00004F000000}"/>
    <hyperlink ref="AB74" r:id="rId55" tooltip="https://www.sec.gov/Archives/edgar/data/26172/000104746912001182/0001047469-12-001182-index.htm" xr:uid="{00000000-0004-0000-0000-000050000000}"/>
    <hyperlink ref="AC36" r:id="rId56" tooltip="https://www.sec.gov/Archives/edgar/data/26172/000104746913001297/0001047469-13-001297-index.htm" xr:uid="{00000000-0004-0000-0000-000052000000}"/>
    <hyperlink ref="AC74" r:id="rId57" tooltip="https://www.sec.gov/Archives/edgar/data/26172/000104746913001297/0001047469-13-001297-index.htm" xr:uid="{00000000-0004-0000-0000-000053000000}"/>
    <hyperlink ref="AD36" r:id="rId58" tooltip="https://www.sec.gov/Archives/edgar/data/26172/000002617214000008/0000026172-14-000008-index.htm" xr:uid="{00000000-0004-0000-0000-000055000000}"/>
    <hyperlink ref="AD74" r:id="rId59" tooltip="https://www.sec.gov/Archives/edgar/data/26172/000002617214000008/0000026172-14-000008-index.htm" xr:uid="{00000000-0004-0000-0000-000056000000}"/>
    <hyperlink ref="AE36" r:id="rId60" tooltip="https://www.sec.gov/Archives/edgar/data/26172/000002617215000007/0000026172-15-000007-index.htm" xr:uid="{00000000-0004-0000-0000-000058000000}"/>
    <hyperlink ref="AE74" r:id="rId61" tooltip="https://www.sec.gov/Archives/edgar/data/26172/000002617215000007/0000026172-15-000007-index.htm" xr:uid="{00000000-0004-0000-0000-000059000000}"/>
    <hyperlink ref="AF36" r:id="rId62" tooltip="https://www.sec.gov/Archives/edgar/data/26172/000002617216000033/0000026172-16-000033-index.htm" xr:uid="{00000000-0004-0000-0000-00005B000000}"/>
    <hyperlink ref="AF74" r:id="rId63" tooltip="https://www.sec.gov/Archives/edgar/data/26172/000002617216000033/0000026172-16-000033-index.htm" xr:uid="{00000000-0004-0000-0000-00005C000000}"/>
    <hyperlink ref="AG36" r:id="rId64" tooltip="https://www.sec.gov/Archives/edgar/data/26172/000002617217000007/0000026172-17-000007-index.htm" xr:uid="{00000000-0004-0000-0000-00005E000000}"/>
    <hyperlink ref="AG74" r:id="rId65" tooltip="https://www.sec.gov/Archives/edgar/data/26172/000002617217000007/0000026172-17-000007-index.htm" xr:uid="{00000000-0004-0000-0000-00005F000000}"/>
    <hyperlink ref="AH36" r:id="rId66" tooltip="https://www.sec.gov/Archives/edgar/data/26172/000002617218000011/0000026172-18-000011-index.htm" xr:uid="{00000000-0004-0000-0000-000061000000}"/>
    <hyperlink ref="AH74" r:id="rId67" tooltip="https://www.sec.gov/Archives/edgar/data/26172/000002617218000011/0000026172-18-000011-index.htm" xr:uid="{00000000-0004-0000-0000-000062000000}"/>
    <hyperlink ref="AI36" r:id="rId68" tooltip="https://www.sec.gov/Archives/edgar/data/26172/000002617219000009/0000026172-19-000009-index.htm" xr:uid="{00000000-0004-0000-0000-000064000000}"/>
    <hyperlink ref="AI74" r:id="rId69" tooltip="https://www.sec.gov/Archives/edgar/data/26172/000002617219000009/0000026172-19-000009-index.htm" xr:uid="{00000000-0004-0000-0000-000065000000}"/>
    <hyperlink ref="AJ36" r:id="rId70" tooltip="https://www.sec.gov/Archives/edgar/data/26172/000002617220000009/0000026172-20-000009-index.htm" xr:uid="{00000000-0004-0000-0000-000067000000}"/>
    <hyperlink ref="AJ74" r:id="rId71" tooltip="https://www.sec.gov/Archives/edgar/data/26172/000002617220000009/0000026172-20-000009-index.htm" xr:uid="{00000000-0004-0000-0000-000068000000}"/>
    <hyperlink ref="AK36" r:id="rId72" tooltip="https://www.sec.gov/Archives/edgar/data/26172/000002617221000012/0000026172-21-000012-index.htm" xr:uid="{00000000-0004-0000-0000-00006A000000}"/>
    <hyperlink ref="AK74" r:id="rId73" tooltip="https://www.sec.gov/Archives/edgar/data/26172/000002617221000012/0000026172-21-000012-index.htm" xr:uid="{00000000-0004-0000-0000-00006B000000}"/>
    <hyperlink ref="AL36" r:id="rId74" tooltip="https://www.sec.gov/Archives/edgar/data/26172/000002617222000008/0000026172-22-000008-index.htm" xr:uid="{00000000-0004-0000-0000-00006D000000}"/>
    <hyperlink ref="AL74" r:id="rId75" tooltip="https://www.sec.gov/Archives/edgar/data/26172/000002617222000008/0000026172-22-000008-index.htm" xr:uid="{00000000-0004-0000-0000-00006E000000}"/>
    <hyperlink ref="AM36" r:id="rId76" tooltip="https://www.sec.gov/Archives/edgar/data/26172/000002617223000005/0000026172-23-000005-index.htm" xr:uid="{00000000-0004-0000-0000-000070000000}"/>
    <hyperlink ref="AM74" r:id="rId77" tooltip="https://www.sec.gov/Archives/edgar/data/26172/000002617223000005/0000026172-23-000005-index.htm" xr:uid="{00000000-0004-0000-0000-000071000000}"/>
    <hyperlink ref="AN1" r:id="rId78" display="https://finbox.com/NYSE:CMI/explorer/revenue_proj" xr:uid="{2042C708-F82D-FE4D-8300-BE4425D13F8C}"/>
    <hyperlink ref="AS106" r:id="rId79" xr:uid="{A4B9B25B-2384-CA4B-8D3D-2774E82DC6C4}"/>
  </hyperlinks>
  <pageMargins left="0.7" right="0.7" top="0.75" bottom="0.75" header="0.3" footer="0.3"/>
  <drawing r:id="rId8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2023-05-04T18:09:29Z</dcterms:created>
  <dcterms:modified xsi:type="dcterms:W3CDTF">2023-06-23T10:46:48Z</dcterms:modified>
</cp:coreProperties>
</file>