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7AFF9671-E235-3645-B526-FAEBD3281CBF}"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1'!$B$3:$AH$3</definedName>
    <definedName name="_xlchart.v1.11" hidden="1">'Sheet 1'!$A$107</definedName>
    <definedName name="_xlchart.v1.12" hidden="1">'Sheet 1'!$A$28</definedName>
    <definedName name="_xlchart.v1.13" hidden="1">'Sheet 1'!$A$3</definedName>
    <definedName name="_xlchart.v1.14" hidden="1">'Sheet 1'!$B$107:$AH$107</definedName>
    <definedName name="_xlchart.v1.15" hidden="1">'Sheet 1'!$B$28:$AH$28</definedName>
    <definedName name="_xlchart.v1.16" hidden="1">'Sheet 1'!$B$3:$AH$3</definedName>
    <definedName name="_xlchart.v1.2" hidden="1">'Sheet 1'!$B$107:$AH$107</definedName>
    <definedName name="_xlchart.v1.3" hidden="1">'Sheet 1'!$B$28:$AH$28</definedName>
    <definedName name="_xlchart.v1.4" hidden="1">'Sheet 1'!$B$3:$AH$3</definedName>
    <definedName name="_xlchart.v1.5" hidden="1">'Sheet 1'!$A$107</definedName>
    <definedName name="_xlchart.v1.6" hidden="1">'Sheet 1'!$A$28</definedName>
    <definedName name="_xlchart.v1.7" hidden="1">'Sheet 1'!$A$3</definedName>
    <definedName name="_xlchart.v1.8" hidden="1">'Sheet 1'!$B$107:$AH$107</definedName>
    <definedName name="_xlchart.v1.9" hidden="1">'Sheet 1'!$B$28:$AH$28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8" i="1" l="1"/>
  <c r="AM107" i="1"/>
  <c r="AJ116" i="1" a="1"/>
  <c r="AJ116" i="1" s="1"/>
  <c r="AP101" i="1" a="1"/>
  <c r="AP101" i="1" s="1"/>
  <c r="AP95" i="1" a="1"/>
  <c r="AP95" i="1" s="1"/>
  <c r="AJ105" i="1"/>
  <c r="AK105" i="1"/>
  <c r="AL105" i="1" s="1"/>
  <c r="AM105" i="1" s="1"/>
  <c r="AI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J111" i="1"/>
  <c r="AL108" i="1"/>
  <c r="AK108" i="1"/>
  <c r="AJ108" i="1"/>
  <c r="AI108" i="1"/>
  <c r="AP94" i="1"/>
  <c r="AP91" i="1"/>
  <c r="AP90" i="1"/>
  <c r="AP89" i="1"/>
  <c r="AP87" i="1"/>
  <c r="AP86" i="1"/>
  <c r="AP99" i="1" s="1"/>
  <c r="AP85" i="1"/>
  <c r="AP88" i="1" s="1"/>
  <c r="AP92" i="1" s="1"/>
  <c r="AM30" i="1"/>
  <c r="AL30" i="1"/>
  <c r="AK30" i="1"/>
  <c r="AJ30" i="1"/>
  <c r="AI30" i="1"/>
  <c r="AM29" i="1"/>
  <c r="AL29" i="1"/>
  <c r="AK29" i="1"/>
  <c r="AJ29" i="1"/>
  <c r="AI29" i="1"/>
  <c r="AM21" i="1"/>
  <c r="AL21" i="1"/>
  <c r="AK21" i="1"/>
  <c r="AJ21" i="1"/>
  <c r="AI21" i="1"/>
  <c r="AM20" i="1"/>
  <c r="AL20" i="1"/>
  <c r="AK20" i="1"/>
  <c r="AJ20" i="1"/>
  <c r="AI20" i="1"/>
  <c r="AN19" i="1"/>
  <c r="AN16" i="1"/>
  <c r="AJ114" i="1" s="1"/>
  <c r="AQ13" i="1"/>
  <c r="AP13" i="1"/>
  <c r="AO13" i="1"/>
  <c r="AN13" i="1"/>
  <c r="AQ10" i="1"/>
  <c r="AP10" i="1"/>
  <c r="AQ7" i="1"/>
  <c r="AP7" i="1"/>
  <c r="AO7" i="1"/>
  <c r="AN7" i="1"/>
  <c r="AQ4" i="1"/>
  <c r="AP4" i="1"/>
  <c r="AO4" i="1"/>
  <c r="AN4" i="1"/>
  <c r="AM4" i="1"/>
  <c r="AL4" i="1"/>
  <c r="AK4" i="1"/>
  <c r="AJ4" i="1"/>
  <c r="AI4"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O10" i="1" s="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N10" i="1" s="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97" i="1" l="1"/>
  <c r="AP106" i="1"/>
  <c r="AP19" i="1"/>
  <c r="AO19" i="1"/>
  <c r="AQ22" i="1"/>
  <c r="AQ16" i="1"/>
  <c r="AQ19" i="1"/>
  <c r="AP22" i="1"/>
  <c r="AP16" i="1"/>
  <c r="AO16" i="1"/>
  <c r="AP103" i="1"/>
  <c r="AP102" i="1" s="1"/>
  <c r="AJ112" i="1"/>
  <c r="AP100" i="1" l="1"/>
  <c r="AP105" i="1" s="1"/>
  <c r="AP108" i="1" s="1"/>
  <c r="AJ110" i="1" l="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<sst xmlns="http://schemas.openxmlformats.org/spreadsheetml/2006/main" count="996" uniqueCount="167">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</sst>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0" fontId="1" fillId="6" borderId="14" xfId="0" applyFont="1" applyFill="1" applyBorder="1" applyAlignment="1">
      <alignment horizontal="center"/>
    </xf>
    <xf numFmtId="0" fontId="1" fillId="6" borderId="15"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164" fontId="1" fillId="4"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DIN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844221105527636E-2"/>
          <c:y val="0.13161649063828756"/>
          <c:w val="0.86957453936348406"/>
          <c:h val="0.6915188691854651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97300000</c:v>
                </c:pt>
                <c:pt idx="1">
                  <c:v>105300000</c:v>
                </c:pt>
                <c:pt idx="2">
                  <c:v>99400000</c:v>
                </c:pt>
                <c:pt idx="3">
                  <c:v>142500000</c:v>
                </c:pt>
                <c:pt idx="4">
                  <c:v>150000000</c:v>
                </c:pt>
                <c:pt idx="5">
                  <c:v>164300000</c:v>
                </c:pt>
                <c:pt idx="6">
                  <c:v>190100000</c:v>
                </c:pt>
                <c:pt idx="7">
                  <c:v>215500000</c:v>
                </c:pt>
                <c:pt idx="8">
                  <c:v>256200000</c:v>
                </c:pt>
                <c:pt idx="9">
                  <c:v>273200000</c:v>
                </c:pt>
                <c:pt idx="10">
                  <c:v>303244000</c:v>
                </c:pt>
                <c:pt idx="11">
                  <c:v>324436000</c:v>
                </c:pt>
                <c:pt idx="12">
                  <c:v>365874000</c:v>
                </c:pt>
                <c:pt idx="13">
                  <c:v>404805000</c:v>
                </c:pt>
                <c:pt idx="14">
                  <c:v>359002000</c:v>
                </c:pt>
                <c:pt idx="15">
                  <c:v>348023000</c:v>
                </c:pt>
                <c:pt idx="16">
                  <c:v>349560000</c:v>
                </c:pt>
                <c:pt idx="17">
                  <c:v>484559000</c:v>
                </c:pt>
                <c:pt idx="18">
                  <c:v>1613628000</c:v>
                </c:pt>
                <c:pt idx="19">
                  <c:v>1413962000</c:v>
                </c:pt>
                <c:pt idx="20">
                  <c:v>1333085000</c:v>
                </c:pt>
                <c:pt idx="21">
                  <c:v>1075198000</c:v>
                </c:pt>
                <c:pt idx="22">
                  <c:v>849928000</c:v>
                </c:pt>
                <c:pt idx="23">
                  <c:v>640467000</c:v>
                </c:pt>
                <c:pt idx="24">
                  <c:v>654988000</c:v>
                </c:pt>
                <c:pt idx="25">
                  <c:v>681100000</c:v>
                </c:pt>
                <c:pt idx="26">
                  <c:v>633973000</c:v>
                </c:pt>
                <c:pt idx="27">
                  <c:v>604819000</c:v>
                </c:pt>
                <c:pt idx="28">
                  <c:v>780931000</c:v>
                </c:pt>
                <c:pt idx="29">
                  <c:v>910178000</c:v>
                </c:pt>
                <c:pt idx="30">
                  <c:v>689268000</c:v>
                </c:pt>
                <c:pt idx="31">
                  <c:v>896167000</c:v>
                </c:pt>
                <c:pt idx="32">
                  <c:v>909402000</c:v>
                </c:pt>
              </c:numCache>
            </c:numRef>
          </c:val>
          <c:extLst>
            <c:ext xmlns:c16="http://schemas.microsoft.com/office/drawing/2014/chart" uri="{C3380CC4-5D6E-409C-BE32-E72D297353CC}">
              <c16:uniqueId val="{00000000-2CDB-5348-9D67-87E447300BA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1'!$B$28:$AH$28</c:f>
              <c:numCache>
                <c:formatCode>#,###,,;\(#,###,,\);\ \-\ \-</c:formatCode>
                <c:ptCount val="33"/>
                <c:pt idx="0">
                  <c:v>3100000</c:v>
                </c:pt>
                <c:pt idx="1">
                  <c:v>5300000</c:v>
                </c:pt>
                <c:pt idx="2">
                  <c:v>8000000</c:v>
                </c:pt>
                <c:pt idx="3">
                  <c:v>10700000</c:v>
                </c:pt>
                <c:pt idx="4">
                  <c:v>15100000</c:v>
                </c:pt>
                <c:pt idx="5">
                  <c:v>16200000</c:v>
                </c:pt>
                <c:pt idx="6">
                  <c:v>18600000</c:v>
                </c:pt>
                <c:pt idx="7">
                  <c:v>20900000</c:v>
                </c:pt>
                <c:pt idx="8">
                  <c:v>26100000</c:v>
                </c:pt>
                <c:pt idx="9">
                  <c:v>32100000</c:v>
                </c:pt>
                <c:pt idx="10">
                  <c:v>35338000</c:v>
                </c:pt>
                <c:pt idx="11">
                  <c:v>40288000</c:v>
                </c:pt>
                <c:pt idx="12">
                  <c:v>40848000</c:v>
                </c:pt>
                <c:pt idx="13">
                  <c:v>36782000</c:v>
                </c:pt>
                <c:pt idx="14">
                  <c:v>33421000</c:v>
                </c:pt>
                <c:pt idx="15">
                  <c:v>43937000</c:v>
                </c:pt>
                <c:pt idx="16">
                  <c:v>44553000</c:v>
                </c:pt>
                <c:pt idx="17">
                  <c:v>-480000</c:v>
                </c:pt>
                <c:pt idx="18">
                  <c:v>-154459000</c:v>
                </c:pt>
                <c:pt idx="19">
                  <c:v>31409000</c:v>
                </c:pt>
                <c:pt idx="20">
                  <c:v>-2788000</c:v>
                </c:pt>
                <c:pt idx="21">
                  <c:v>75192000</c:v>
                </c:pt>
                <c:pt idx="22">
                  <c:v>127674000</c:v>
                </c:pt>
                <c:pt idx="23">
                  <c:v>72037000</c:v>
                </c:pt>
                <c:pt idx="24">
                  <c:v>36453000</c:v>
                </c:pt>
                <c:pt idx="25">
                  <c:v>104923000</c:v>
                </c:pt>
                <c:pt idx="26">
                  <c:v>97992000</c:v>
                </c:pt>
                <c:pt idx="27">
                  <c:v>-330539000</c:v>
                </c:pt>
                <c:pt idx="28">
                  <c:v>80354000</c:v>
                </c:pt>
                <c:pt idx="29">
                  <c:v>104346000</c:v>
                </c:pt>
                <c:pt idx="30">
                  <c:v>-103994000</c:v>
                </c:pt>
                <c:pt idx="31">
                  <c:v>97864000</c:v>
                </c:pt>
                <c:pt idx="32">
                  <c:v>78937000</c:v>
                </c:pt>
              </c:numCache>
            </c:numRef>
          </c:val>
          <c:extLst>
            <c:ext xmlns:c16="http://schemas.microsoft.com/office/drawing/2014/chart" uri="{C3380CC4-5D6E-409C-BE32-E72D297353CC}">
              <c16:uniqueId val="{00000001-2CDB-5348-9D67-87E447300B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1'!$B$107:$AH$107</c:f>
              <c:numCache>
                <c:formatCode>#,###,,;\(#,###,,\);\ \-\ \-</c:formatCode>
                <c:ptCount val="33"/>
                <c:pt idx="0">
                  <c:v>-700000</c:v>
                </c:pt>
                <c:pt idx="1">
                  <c:v>-2900000</c:v>
                </c:pt>
                <c:pt idx="2">
                  <c:v>-5700000</c:v>
                </c:pt>
                <c:pt idx="3">
                  <c:v>-15000000</c:v>
                </c:pt>
                <c:pt idx="4">
                  <c:v>-7300000</c:v>
                </c:pt>
                <c:pt idx="5">
                  <c:v>-10700000</c:v>
                </c:pt>
                <c:pt idx="6">
                  <c:v>-25600000</c:v>
                </c:pt>
                <c:pt idx="7">
                  <c:v>-18100000</c:v>
                </c:pt>
                <c:pt idx="8">
                  <c:v>-17900000</c:v>
                </c:pt>
                <c:pt idx="9">
                  <c:v>-22100000</c:v>
                </c:pt>
                <c:pt idx="10">
                  <c:v>-31859000</c:v>
                </c:pt>
                <c:pt idx="11">
                  <c:v>-64094000</c:v>
                </c:pt>
                <c:pt idx="12">
                  <c:v>-63628000</c:v>
                </c:pt>
                <c:pt idx="13">
                  <c:v>-9235000</c:v>
                </c:pt>
                <c:pt idx="14">
                  <c:v>50350000</c:v>
                </c:pt>
                <c:pt idx="15">
                  <c:v>47988000</c:v>
                </c:pt>
                <c:pt idx="16">
                  <c:v>55433000</c:v>
                </c:pt>
                <c:pt idx="17">
                  <c:v>94452000</c:v>
                </c:pt>
                <c:pt idx="18">
                  <c:v>79074000</c:v>
                </c:pt>
                <c:pt idx="19">
                  <c:v>142476000</c:v>
                </c:pt>
                <c:pt idx="20">
                  <c:v>160605000</c:v>
                </c:pt>
                <c:pt idx="21">
                  <c:v>95354000</c:v>
                </c:pt>
                <c:pt idx="22">
                  <c:v>35927000</c:v>
                </c:pt>
                <c:pt idx="23">
                  <c:v>120778000</c:v>
                </c:pt>
                <c:pt idx="24">
                  <c:v>112587000</c:v>
                </c:pt>
                <c:pt idx="25">
                  <c:v>128867000</c:v>
                </c:pt>
                <c:pt idx="26">
                  <c:v>112473000</c:v>
                </c:pt>
                <c:pt idx="27">
                  <c:v>52363000</c:v>
                </c:pt>
                <c:pt idx="28">
                  <c:v>126067000</c:v>
                </c:pt>
                <c:pt idx="29">
                  <c:v>135756000</c:v>
                </c:pt>
                <c:pt idx="30">
                  <c:v>85576000</c:v>
                </c:pt>
                <c:pt idx="31">
                  <c:v>178986000</c:v>
                </c:pt>
                <c:pt idx="32">
                  <c:v>54018000</c:v>
                </c:pt>
              </c:numCache>
            </c:numRef>
          </c:val>
          <c:extLst>
            <c:ext xmlns:c16="http://schemas.microsoft.com/office/drawing/2014/chart" uri="{C3380CC4-5D6E-409C-BE32-E72D297353CC}">
              <c16:uniqueId val="{00000002-2CDB-5348-9D67-87E447300BA9}"/>
            </c:ext>
          </c:extLst>
        </c:ser>
        <c:dLbls>
          <c:showLegendKey val="0"/>
          <c:showVal val="0"/>
          <c:showCatName val="0"/>
          <c:showSerName val="0"/>
          <c:showPercent val="0"/>
          <c:showBubbleSize val="0"/>
        </c:dLbls>
        <c:gapWidth val="100"/>
        <c:overlap val="-24"/>
        <c:axId val="699303712"/>
        <c:axId val="699308016"/>
      </c:barChart>
      <c:catAx>
        <c:axId val="6993037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9308016"/>
        <c:crosses val="autoZero"/>
        <c:auto val="1"/>
        <c:lblAlgn val="ctr"/>
        <c:lblOffset val="100"/>
        <c:noMultiLvlLbl val="0"/>
      </c:catAx>
      <c:valAx>
        <c:axId val="699308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9303712"/>
        <c:crosses val="autoZero"/>
        <c:crossBetween val="between"/>
      </c:valAx>
      <c:spPr>
        <a:noFill/>
        <a:ln>
          <a:noFill/>
        </a:ln>
        <a:effectLst/>
      </c:spPr>
    </c:plotArea>
    <c:legend>
      <c:legendPos val="b"/>
      <c:layout>
        <c:manualLayout>
          <c:xMode val="edge"/>
          <c:yMode val="edge"/>
          <c:x val="0.34100739920072798"/>
          <c:y val="0.89893109611326127"/>
          <c:w val="0.31798509608409503"/>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31749</xdr:colOff>
      <xdr:row>108</xdr:row>
      <xdr:rowOff>17462</xdr:rowOff>
    </xdr:from>
    <xdr:to>
      <xdr:col>41</xdr:col>
      <xdr:colOff>1571624</xdr:colOff>
      <xdr:row>128</xdr:row>
      <xdr:rowOff>15874</xdr:rowOff>
    </xdr:to>
    <xdr:graphicFrame macro="">
      <xdr:nvGraphicFramePr>
        <xdr:cNvPr id="2" name="Chart 1">
          <a:extLst>
            <a:ext uri="{FF2B5EF4-FFF2-40B4-BE49-F238E27FC236}">
              <a16:creationId xmlns:a16="http://schemas.microsoft.com/office/drawing/2014/main" id="{8C062D15-AEE0-32DA-AC83-6F371DE3C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https://www.bing.com/financeapi/forcetrigger?t=a1r2qh&amp;q=XNYS%3aDIN&amp;form=skydnc</v>
    <v>Learn more on Bing</v>
  </rv>
  <rv s="1">
    <v>0</v>
    <v>Dine Brands Global, Inc. (XNYS:DIN)</v>
    <v>2</v>
    <v>3</v>
    <v>Finance</v>
    <v>4</v>
    <v>en-US</v>
    <v>a1r2qh</v>
    <v>268435456</v>
    <v>1</v>
    <v>Powered by Refinitiv</v>
    <v>82.43</v>
    <v>57.97</v>
    <v>1.8534999999999999</v>
    <v>-1.06</v>
    <v>-1.7954000000000001E-2</v>
    <v>USD</v>
    <v>Dine Brands Global, Inc., together with its subsidiaries, owns and franchises the Applebee’s Neighborhood Grill + Bar (Applebee’s) concept in the American full-serve restaurant segment within the casual dining category of the restaurant industry. The Company also owns and franchises the International House of Pancakes (IHOP) concept in the midscale full-service restaurant segment within the family dining category of the restaurant industry. The Company’s segments include franchise operations, Rental operations, Financing operations and Company restaurant operations. The franchise operations segment consists of approximately 1,678 Applebee’s franchised restaurants and 1,781 IHOP franchised and area licensed restaurants. The Rental operations segment consists of lease or sublease agreements covering 582 IHOP franchised restaurants. The Company restaurant operations segment consists of approximately 69 Applebee's company-operated restaurants.</v>
    <v>637</v>
    <v>New York Stock Exchange</v>
    <v>XNYS</v>
    <v>XNYS</v>
    <v>10 West Walnut Street, 5Th Floor, PASADENA, CA, 91103 US</v>
    <v>59.56</v>
    <v>Hotels &amp; Entertainment Services</v>
    <v>Stock</v>
    <v>45100.741500022654</v>
    <v>0</v>
    <v>57.97</v>
    <v>908183065</v>
    <v>Dine Brands Global, Inc.</v>
    <v>Dine Brands Global, Inc.</v>
    <v>58.72</v>
    <v>11.2858</v>
    <v>59.04</v>
    <v>57.98</v>
    <v>15663730</v>
    <v>DIN</v>
    <v>Dine Brands Global, Inc. (XNYS:DIN)</v>
    <v>106229</v>
    <v>252849</v>
    <v>1976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49754/000104746903010657/0001047469-03-010657-index.htm" TargetMode="External"/><Relationship Id="rId21" Type="http://schemas.openxmlformats.org/officeDocument/2006/relationships/hyperlink" Target="https://www.sec.gov/Archives/edgar/data/49754/0000912057-00-009095-index.html" TargetMode="External"/><Relationship Id="rId42" Type="http://schemas.openxmlformats.org/officeDocument/2006/relationships/hyperlink" Target="https://www.sec.gov/Archives/edgar/data/49754/000104746911001735/0001047469-11-001735-index.htm" TargetMode="External"/><Relationship Id="rId47" Type="http://schemas.openxmlformats.org/officeDocument/2006/relationships/hyperlink" Target="https://www.sec.gov/Archives/edgar/data/49754/000004975413000003/0000049754-13-000003-index.htm" TargetMode="External"/><Relationship Id="rId63" Type="http://schemas.openxmlformats.org/officeDocument/2006/relationships/hyperlink" Target="https://www.sec.gov/Archives/edgar/data/49754/000004975421000007/0000049754-21-000007-index.htm" TargetMode="External"/><Relationship Id="rId68" Type="http://schemas.openxmlformats.org/officeDocument/2006/relationships/hyperlink" Target="https://finbox.com/NYSE:DIN/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49754/000104746904007675/0001047469-04-007675-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9754/000091205702009419/0000912057-02-009419-index.htm" TargetMode="External"/><Relationship Id="rId32" Type="http://schemas.openxmlformats.org/officeDocument/2006/relationships/hyperlink" Target="https://www.sec.gov/Archives/edgar/data/49754/000110465906016928/0001104659-06-016928-index.htm" TargetMode="External"/><Relationship Id="rId37" Type="http://schemas.openxmlformats.org/officeDocument/2006/relationships/hyperlink" Target="https://www.sec.gov/Archives/edgar/data/49754/000104746908001872/0001047469-08-001872-index.htm" TargetMode="External"/><Relationship Id="rId40" Type="http://schemas.openxmlformats.org/officeDocument/2006/relationships/hyperlink" Target="https://www.sec.gov/Archives/edgar/data/49754/000104746910001766/0001047469-10-001766-index.htm" TargetMode="External"/><Relationship Id="rId45" Type="http://schemas.openxmlformats.org/officeDocument/2006/relationships/hyperlink" Target="https://www.sec.gov/Archives/edgar/data/49754/000004975412000005/0000049754-12-000005-index.htm" TargetMode="External"/><Relationship Id="rId53" Type="http://schemas.openxmlformats.org/officeDocument/2006/relationships/hyperlink" Target="https://www.sec.gov/Archives/edgar/data/49754/000004975416000018/0000049754-16-000018-index.htm" TargetMode="External"/><Relationship Id="rId58" Type="http://schemas.openxmlformats.org/officeDocument/2006/relationships/hyperlink" Target="https://www.sec.gov/Archives/edgar/data/49754/000004975419000004/0000049754-19-000004-index.htm" TargetMode="External"/><Relationship Id="rId66" Type="http://schemas.openxmlformats.org/officeDocument/2006/relationships/hyperlink" Target="https://www.sec.gov/Archives/edgar/data/49754/000004975423000004/0000049754-23-00000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9754/000004975420000007/0000049754-20-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9754/000091205701007356/0000912057-01-007356-index.htm" TargetMode="External"/><Relationship Id="rId27" Type="http://schemas.openxmlformats.org/officeDocument/2006/relationships/hyperlink" Target="https://www.sec.gov/Archives/edgar/data/49754/000104746903010657/0001047469-03-010657-index.htm" TargetMode="External"/><Relationship Id="rId30" Type="http://schemas.openxmlformats.org/officeDocument/2006/relationships/hyperlink" Target="https://www.sec.gov/Archives/edgar/data/49754/000110465905014802/0001104659-05-014802-index.htm" TargetMode="External"/><Relationship Id="rId35" Type="http://schemas.openxmlformats.org/officeDocument/2006/relationships/hyperlink" Target="https://www.sec.gov/Archives/edgar/data/49754/000110465907015373/0001104659-07-015373-index.htm" TargetMode="External"/><Relationship Id="rId43" Type="http://schemas.openxmlformats.org/officeDocument/2006/relationships/hyperlink" Target="https://www.sec.gov/Archives/edgar/data/49754/000104746911001735/0001047469-11-001735-index.htm" TargetMode="External"/><Relationship Id="rId48" Type="http://schemas.openxmlformats.org/officeDocument/2006/relationships/hyperlink" Target="https://www.sec.gov/Archives/edgar/data/49754/000004975414000004/0000049754-14-000004-index.htm" TargetMode="External"/><Relationship Id="rId56" Type="http://schemas.openxmlformats.org/officeDocument/2006/relationships/hyperlink" Target="https://www.sec.gov/Archives/edgar/data/49754/000004975418000003/0000049754-18-000003-index.htm" TargetMode="External"/><Relationship Id="rId64" Type="http://schemas.openxmlformats.org/officeDocument/2006/relationships/hyperlink" Target="https://www.sec.gov/Archives/edgar/data/49754/000004975422000008/0000049754-22-000008-index.htm" TargetMode="External"/><Relationship Id="rId69" Type="http://schemas.openxmlformats.org/officeDocument/2006/relationships/hyperlink" Target="https://finbox.com/NYSE:DIN/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9754/000004975415000004/0000049754-15-000004-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9754/000091205702009419/0000912057-02-009419-index.htm" TargetMode="External"/><Relationship Id="rId33" Type="http://schemas.openxmlformats.org/officeDocument/2006/relationships/hyperlink" Target="https://www.sec.gov/Archives/edgar/data/49754/000110465906016928/0001104659-06-016928-index.htm" TargetMode="External"/><Relationship Id="rId38" Type="http://schemas.openxmlformats.org/officeDocument/2006/relationships/hyperlink" Target="https://www.sec.gov/Archives/edgar/data/49754/000104746909001874/0001047469-09-001874-index.htm" TargetMode="External"/><Relationship Id="rId46" Type="http://schemas.openxmlformats.org/officeDocument/2006/relationships/hyperlink" Target="https://www.sec.gov/Archives/edgar/data/49754/000004975413000003/0000049754-13-000003-index.htm" TargetMode="External"/><Relationship Id="rId59" Type="http://schemas.openxmlformats.org/officeDocument/2006/relationships/hyperlink" Target="https://www.sec.gov/Archives/edgar/data/49754/000004975419000004/0000049754-19-000004-index.htm" TargetMode="External"/><Relationship Id="rId67" Type="http://schemas.openxmlformats.org/officeDocument/2006/relationships/hyperlink" Target="https://www.sec.gov/Archives/edgar/data/49754/000004975423000004/0000049754-23-000004-index.htm" TargetMode="External"/><Relationship Id="rId20" Type="http://schemas.openxmlformats.org/officeDocument/2006/relationships/hyperlink" Target="https://www.sec.gov/Archives/edgar/data/49754/0000912057-00-009095-index.html" TargetMode="External"/><Relationship Id="rId41" Type="http://schemas.openxmlformats.org/officeDocument/2006/relationships/hyperlink" Target="https://www.sec.gov/Archives/edgar/data/49754/000104746910001766/0001047469-10-001766-index.htm" TargetMode="External"/><Relationship Id="rId54" Type="http://schemas.openxmlformats.org/officeDocument/2006/relationships/hyperlink" Target="https://www.sec.gov/Archives/edgar/data/49754/000004975417000003/0000049754-17-000003-index.htm" TargetMode="External"/><Relationship Id="rId62" Type="http://schemas.openxmlformats.org/officeDocument/2006/relationships/hyperlink" Target="https://www.sec.gov/Archives/edgar/data/49754/000004975421000007/0000049754-21-000007-index.htm" TargetMode="External"/><Relationship Id="rId70" Type="http://schemas.openxmlformats.org/officeDocument/2006/relationships/drawing" Target="../drawings/drawing1.xml"/><Relationship Id="rId1" Type="http://schemas.openxmlformats.org/officeDocument/2006/relationships/hyperlink" Target="https://roic.ai/company/DI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9754/000091205701007356/0000912057-01-007356-index.htm" TargetMode="External"/><Relationship Id="rId28" Type="http://schemas.openxmlformats.org/officeDocument/2006/relationships/hyperlink" Target="https://www.sec.gov/Archives/edgar/data/49754/000104746904007675/0001047469-04-007675-index.htm" TargetMode="External"/><Relationship Id="rId36" Type="http://schemas.openxmlformats.org/officeDocument/2006/relationships/hyperlink" Target="https://www.sec.gov/Archives/edgar/data/49754/000104746908001872/0001047469-08-001872-index.htm" TargetMode="External"/><Relationship Id="rId49" Type="http://schemas.openxmlformats.org/officeDocument/2006/relationships/hyperlink" Target="https://www.sec.gov/Archives/edgar/data/49754/000004975414000004/0000049754-14-000004-index.htm" TargetMode="External"/><Relationship Id="rId57" Type="http://schemas.openxmlformats.org/officeDocument/2006/relationships/hyperlink" Target="https://www.sec.gov/Archives/edgar/data/49754/000004975418000003/0000049754-18-000003-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49754/000110465905014802/0001104659-05-014802-index.htm" TargetMode="External"/><Relationship Id="rId44" Type="http://schemas.openxmlformats.org/officeDocument/2006/relationships/hyperlink" Target="https://www.sec.gov/Archives/edgar/data/49754/000004975412000005/0000049754-12-000005-index.htm" TargetMode="External"/><Relationship Id="rId52" Type="http://schemas.openxmlformats.org/officeDocument/2006/relationships/hyperlink" Target="https://www.sec.gov/Archives/edgar/data/49754/000004975416000018/0000049754-16-000018-index.htm" TargetMode="External"/><Relationship Id="rId60" Type="http://schemas.openxmlformats.org/officeDocument/2006/relationships/hyperlink" Target="https://www.sec.gov/Archives/edgar/data/49754/000004975420000007/0000049754-20-000007-index.htm" TargetMode="External"/><Relationship Id="rId65" Type="http://schemas.openxmlformats.org/officeDocument/2006/relationships/hyperlink" Target="https://www.sec.gov/Archives/edgar/data/49754/000004975422000008/0000049754-22-00000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49754/000104746909001874/0001047469-09-001874-index.htm" TargetMode="External"/><Relationship Id="rId34" Type="http://schemas.openxmlformats.org/officeDocument/2006/relationships/hyperlink" Target="https://www.sec.gov/Archives/edgar/data/49754/000110465907015373/0001104659-07-015373-index.htm" TargetMode="External"/><Relationship Id="rId50" Type="http://schemas.openxmlformats.org/officeDocument/2006/relationships/hyperlink" Target="https://www.sec.gov/Archives/edgar/data/49754/000004975415000004/0000049754-15-000004-index.htm" TargetMode="External"/><Relationship Id="rId55" Type="http://schemas.openxmlformats.org/officeDocument/2006/relationships/hyperlink" Target="https://www.sec.gov/Archives/edgar/data/49754/000004975417000003/0000049754-17-00000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B81" activePane="bottomRight" state="frozen"/>
      <selection pane="topRight"/>
      <selection pane="bottomLeft"/>
      <selection pane="bottomRight" activeCell="AQ124" sqref="AQ124"/>
    </sheetView>
  </sheetViews>
  <sheetFormatPr baseColWidth="10" defaultRowHeight="16" x14ac:dyDescent="0.2"/>
  <cols>
    <col min="1" max="1" width="50" customWidth="1"/>
    <col min="2" max="34" width="15" customWidth="1"/>
    <col min="35" max="43" width="20.83203125"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33">
        <v>2023</v>
      </c>
      <c r="AJ1" s="33">
        <v>2024</v>
      </c>
      <c r="AK1" s="33">
        <v>2025</v>
      </c>
      <c r="AL1" s="33">
        <v>2026</v>
      </c>
      <c r="AM1" s="33">
        <v>2027</v>
      </c>
    </row>
    <row r="2" spans="1:4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c r="AM2" s="9"/>
      <c r="AN2" s="9"/>
      <c r="AO2" s="9"/>
      <c r="AP2" s="9"/>
      <c r="AQ2" s="9"/>
    </row>
    <row r="3" spans="1:43" ht="40" x14ac:dyDescent="0.25">
      <c r="A3" s="5" t="s">
        <v>1</v>
      </c>
      <c r="B3" s="1">
        <v>97300000</v>
      </c>
      <c r="C3" s="1">
        <v>105300000</v>
      </c>
      <c r="D3" s="1">
        <v>99400000</v>
      </c>
      <c r="E3" s="1">
        <v>142500000</v>
      </c>
      <c r="F3" s="1">
        <v>150000000</v>
      </c>
      <c r="G3" s="1">
        <v>164300000</v>
      </c>
      <c r="H3" s="1">
        <v>190100000</v>
      </c>
      <c r="I3" s="1">
        <v>215500000</v>
      </c>
      <c r="J3" s="1">
        <v>256200000</v>
      </c>
      <c r="K3" s="1">
        <v>273200000</v>
      </c>
      <c r="L3" s="1">
        <v>303244000</v>
      </c>
      <c r="M3" s="1">
        <v>324436000</v>
      </c>
      <c r="N3" s="1">
        <v>365874000</v>
      </c>
      <c r="O3" s="1">
        <v>404805000</v>
      </c>
      <c r="P3" s="1">
        <v>359002000</v>
      </c>
      <c r="Q3" s="1">
        <v>348023000</v>
      </c>
      <c r="R3" s="1">
        <v>349560000</v>
      </c>
      <c r="S3" s="1">
        <v>484559000</v>
      </c>
      <c r="T3" s="1">
        <v>1613628000</v>
      </c>
      <c r="U3" s="1">
        <v>1413962000</v>
      </c>
      <c r="V3" s="1">
        <v>1333085000</v>
      </c>
      <c r="W3" s="1">
        <v>1075198000</v>
      </c>
      <c r="X3" s="1">
        <v>849928000</v>
      </c>
      <c r="Y3" s="1">
        <v>640467000</v>
      </c>
      <c r="Z3" s="1">
        <v>654988000</v>
      </c>
      <c r="AA3" s="1">
        <v>681100000</v>
      </c>
      <c r="AB3" s="1">
        <v>633973000</v>
      </c>
      <c r="AC3" s="1">
        <v>604819000</v>
      </c>
      <c r="AD3" s="1">
        <v>780931000</v>
      </c>
      <c r="AE3" s="1">
        <v>910178000</v>
      </c>
      <c r="AF3" s="1">
        <v>689268000</v>
      </c>
      <c r="AG3" s="1">
        <v>896167000</v>
      </c>
      <c r="AH3" s="1">
        <v>909402000</v>
      </c>
      <c r="AI3" s="34">
        <v>846400000</v>
      </c>
      <c r="AJ3" s="34">
        <v>880100000</v>
      </c>
      <c r="AK3" s="34">
        <v>868000000</v>
      </c>
      <c r="AL3" s="34">
        <v>879000000</v>
      </c>
      <c r="AM3" s="34">
        <v>891000000</v>
      </c>
      <c r="AN3" s="19" t="s">
        <v>113</v>
      </c>
      <c r="AO3" s="20" t="s">
        <v>114</v>
      </c>
      <c r="AP3" s="20" t="s">
        <v>115</v>
      </c>
      <c r="AQ3" s="20" t="s">
        <v>116</v>
      </c>
    </row>
    <row r="4" spans="1:43" ht="19" x14ac:dyDescent="0.25">
      <c r="A4" s="15" t="s">
        <v>94</v>
      </c>
      <c r="B4" s="1"/>
      <c r="C4" s="16">
        <f>(C3/B3)-1</f>
        <v>8.221993833504615E-2</v>
      </c>
      <c r="D4" s="16">
        <f>(D3/C3)-1</f>
        <v>-5.6030389363722732E-2</v>
      </c>
      <c r="E4" s="16">
        <f>(E3/D3)-1</f>
        <v>0.43360160965794758</v>
      </c>
      <c r="F4" s="16">
        <f t="shared" ref="F4:U4" si="0">(F3/E3)-1</f>
        <v>5.2631578947368363E-2</v>
      </c>
      <c r="G4" s="16">
        <f t="shared" si="0"/>
        <v>9.533333333333327E-2</v>
      </c>
      <c r="H4" s="17">
        <f t="shared" si="0"/>
        <v>0.15702982349360917</v>
      </c>
      <c r="I4" s="17">
        <f t="shared" si="0"/>
        <v>0.13361388742766955</v>
      </c>
      <c r="J4" s="17">
        <f t="shared" si="0"/>
        <v>0.18886310904872383</v>
      </c>
      <c r="K4" s="17">
        <f t="shared" si="0"/>
        <v>6.6354410616705772E-2</v>
      </c>
      <c r="L4" s="17">
        <f t="shared" si="0"/>
        <v>0.10997071742313325</v>
      </c>
      <c r="M4" s="17">
        <f t="shared" si="0"/>
        <v>6.9884317579243183E-2</v>
      </c>
      <c r="N4" s="17">
        <f t="shared" si="0"/>
        <v>0.12772318731583421</v>
      </c>
      <c r="O4" s="17">
        <f t="shared" si="0"/>
        <v>0.10640548385509763</v>
      </c>
      <c r="P4" s="17">
        <f t="shared" si="0"/>
        <v>-0.11314830597448156</v>
      </c>
      <c r="Q4" s="17">
        <f t="shared" si="0"/>
        <v>-3.0582002328677804E-2</v>
      </c>
      <c r="R4" s="17">
        <f t="shared" si="0"/>
        <v>4.4163747798278141E-3</v>
      </c>
      <c r="S4" s="17">
        <f t="shared" si="0"/>
        <v>0.38619693328756144</v>
      </c>
      <c r="T4" s="17">
        <f t="shared" si="0"/>
        <v>2.3300960254582002</v>
      </c>
      <c r="U4" s="17">
        <f t="shared" si="0"/>
        <v>-0.12373731739905358</v>
      </c>
      <c r="V4" s="17">
        <f>(V3/U3)-1</f>
        <v>-5.7198849756924131E-2</v>
      </c>
      <c r="W4" s="17">
        <f t="shared" ref="W4:AM4" si="1">(W3/V3)-1</f>
        <v>-0.19345128030095604</v>
      </c>
      <c r="X4" s="17">
        <f t="shared" si="1"/>
        <v>-0.20951489865122519</v>
      </c>
      <c r="Y4" s="17">
        <f t="shared" si="1"/>
        <v>-0.24644558127276661</v>
      </c>
      <c r="Z4" s="17">
        <f t="shared" si="1"/>
        <v>2.2672518646550177E-2</v>
      </c>
      <c r="AA4" s="17">
        <f t="shared" si="1"/>
        <v>3.9866379231375149E-2</v>
      </c>
      <c r="AB4" s="17">
        <f t="shared" si="1"/>
        <v>-6.9192482748495099E-2</v>
      </c>
      <c r="AC4" s="17">
        <f t="shared" si="1"/>
        <v>-4.5986185531560531E-2</v>
      </c>
      <c r="AD4" s="17">
        <f t="shared" si="1"/>
        <v>0.29118132862889556</v>
      </c>
      <c r="AE4" s="17">
        <f t="shared" si="1"/>
        <v>0.1655037384864988</v>
      </c>
      <c r="AF4" s="17">
        <f t="shared" si="1"/>
        <v>-0.24271076646546064</v>
      </c>
      <c r="AG4" s="17">
        <f t="shared" si="1"/>
        <v>0.30017206659818818</v>
      </c>
      <c r="AH4" s="17">
        <f t="shared" si="1"/>
        <v>1.4768452754899464E-2</v>
      </c>
      <c r="AI4" s="17">
        <f>(AI3/AH3)-1</f>
        <v>-6.927849289972976E-2</v>
      </c>
      <c r="AJ4" s="17">
        <f t="shared" ref="AJ4:AM4" si="2">(AJ3/AI3)-1</f>
        <v>3.9815689981096414E-2</v>
      </c>
      <c r="AK4" s="17">
        <f t="shared" si="2"/>
        <v>-1.374843767753664E-2</v>
      </c>
      <c r="AL4" s="17">
        <f t="shared" si="2"/>
        <v>1.2672811059907918E-2</v>
      </c>
      <c r="AM4" s="17">
        <f t="shared" si="2"/>
        <v>1.3651877133105783E-2</v>
      </c>
      <c r="AN4" s="18">
        <f>(AG4+AF4+AH4)/3</f>
        <v>2.4076584295875669E-2</v>
      </c>
      <c r="AO4" s="18">
        <f>(AG20+AF20+AH20)/3</f>
        <v>33.040326046661164</v>
      </c>
      <c r="AP4" s="18">
        <f>(AG29+AF29+AH29)/3</f>
        <v>-1.3770273151920274</v>
      </c>
      <c r="AQ4" s="18">
        <f>(AG106+AF106+AH106)/3</f>
        <v>7.9035814489681888E-3</v>
      </c>
    </row>
    <row r="5" spans="1:43" ht="19" x14ac:dyDescent="0.25">
      <c r="A5" s="5" t="s">
        <v>2</v>
      </c>
      <c r="B5" s="1">
        <v>59500000</v>
      </c>
      <c r="C5" s="1">
        <v>61800000</v>
      </c>
      <c r="D5" s="1">
        <v>28200000</v>
      </c>
      <c r="E5" s="1">
        <v>33800000</v>
      </c>
      <c r="F5" s="1">
        <v>77200000</v>
      </c>
      <c r="G5" s="1">
        <v>85100000</v>
      </c>
      <c r="H5" s="1">
        <v>98000000</v>
      </c>
      <c r="I5" s="1">
        <v>108600000</v>
      </c>
      <c r="J5" s="1">
        <v>150800000</v>
      </c>
      <c r="K5" s="1">
        <v>154200000</v>
      </c>
      <c r="L5" s="1">
        <v>173423000</v>
      </c>
      <c r="M5" s="1">
        <v>183552000</v>
      </c>
      <c r="N5" s="1">
        <v>213270000</v>
      </c>
      <c r="O5" s="1">
        <v>232622000</v>
      </c>
      <c r="P5" s="1">
        <v>205692000</v>
      </c>
      <c r="Q5" s="1">
        <v>212590000</v>
      </c>
      <c r="R5" s="1">
        <v>208465000</v>
      </c>
      <c r="S5" s="1">
        <v>305106000</v>
      </c>
      <c r="T5" s="1">
        <v>1179811000</v>
      </c>
      <c r="U5" s="1">
        <v>966395000</v>
      </c>
      <c r="V5" s="1">
        <v>901224000</v>
      </c>
      <c r="W5" s="1">
        <v>667569000</v>
      </c>
      <c r="X5" s="1">
        <v>457984000</v>
      </c>
      <c r="Y5" s="1">
        <v>270775000</v>
      </c>
      <c r="Z5" s="1">
        <v>279873000</v>
      </c>
      <c r="AA5" s="1">
        <v>282094000</v>
      </c>
      <c r="AB5" s="1">
        <v>254555000</v>
      </c>
      <c r="AC5" s="1">
        <v>263173000</v>
      </c>
      <c r="AD5" s="1">
        <v>427844000</v>
      </c>
      <c r="AE5" s="1">
        <v>527364000</v>
      </c>
      <c r="AF5" s="1">
        <v>440552000</v>
      </c>
      <c r="AG5" s="1">
        <v>520942000</v>
      </c>
      <c r="AH5" s="1">
        <v>532044000</v>
      </c>
    </row>
    <row r="6" spans="1:43" ht="20" x14ac:dyDescent="0.25">
      <c r="A6" s="6" t="s">
        <v>3</v>
      </c>
      <c r="B6" s="10">
        <v>37800000</v>
      </c>
      <c r="C6" s="10">
        <v>43500000</v>
      </c>
      <c r="D6" s="10">
        <v>71200000</v>
      </c>
      <c r="E6" s="10">
        <v>108700000</v>
      </c>
      <c r="F6" s="10">
        <v>72800000</v>
      </c>
      <c r="G6" s="10">
        <v>79200000</v>
      </c>
      <c r="H6" s="10">
        <v>92100000</v>
      </c>
      <c r="I6" s="10">
        <v>106900000</v>
      </c>
      <c r="J6" s="10">
        <v>105400000</v>
      </c>
      <c r="K6" s="10">
        <v>119000000</v>
      </c>
      <c r="L6" s="10">
        <v>129821000</v>
      </c>
      <c r="M6" s="10">
        <v>140884000</v>
      </c>
      <c r="N6" s="10">
        <v>152604000</v>
      </c>
      <c r="O6" s="10">
        <v>172183000</v>
      </c>
      <c r="P6" s="10">
        <v>153310000</v>
      </c>
      <c r="Q6" s="10">
        <v>135433000</v>
      </c>
      <c r="R6" s="10">
        <v>141095000</v>
      </c>
      <c r="S6" s="10">
        <v>179453000</v>
      </c>
      <c r="T6" s="10">
        <v>433817000</v>
      </c>
      <c r="U6" s="10">
        <v>447567000</v>
      </c>
      <c r="V6" s="10">
        <v>431861000</v>
      </c>
      <c r="W6" s="10">
        <v>407629000</v>
      </c>
      <c r="X6" s="10">
        <v>391944000</v>
      </c>
      <c r="Y6" s="10">
        <v>369692000</v>
      </c>
      <c r="Z6" s="10">
        <v>375115000</v>
      </c>
      <c r="AA6" s="10">
        <v>399006000</v>
      </c>
      <c r="AB6" s="10">
        <v>379418000</v>
      </c>
      <c r="AC6" s="10">
        <v>341646000</v>
      </c>
      <c r="AD6" s="10">
        <v>353087000</v>
      </c>
      <c r="AE6" s="10">
        <v>382814000</v>
      </c>
      <c r="AF6" s="10">
        <v>248716000</v>
      </c>
      <c r="AG6" s="10">
        <v>375225000</v>
      </c>
      <c r="AH6" s="10">
        <v>377358000</v>
      </c>
      <c r="AN6" s="19" t="s">
        <v>117</v>
      </c>
      <c r="AO6" s="20" t="s">
        <v>118</v>
      </c>
      <c r="AP6" s="20" t="s">
        <v>119</v>
      </c>
      <c r="AQ6" s="20" t="s">
        <v>120</v>
      </c>
    </row>
    <row r="7" spans="1:43" ht="19" x14ac:dyDescent="0.25">
      <c r="A7" s="5" t="s">
        <v>4</v>
      </c>
      <c r="B7" s="2">
        <v>0.38850000000000001</v>
      </c>
      <c r="C7" s="2">
        <v>0.41310000000000002</v>
      </c>
      <c r="D7" s="2">
        <v>0.71630000000000005</v>
      </c>
      <c r="E7" s="2">
        <v>0.76280000000000003</v>
      </c>
      <c r="F7" s="2">
        <v>0.48530000000000001</v>
      </c>
      <c r="G7" s="2">
        <v>0.48199999999999998</v>
      </c>
      <c r="H7" s="2">
        <v>0.48449999999999999</v>
      </c>
      <c r="I7" s="2">
        <v>0.49609999999999999</v>
      </c>
      <c r="J7" s="2">
        <v>0.41139999999999999</v>
      </c>
      <c r="K7" s="2">
        <v>0.43559999999999999</v>
      </c>
      <c r="L7" s="2">
        <v>0.42809999999999998</v>
      </c>
      <c r="M7" s="2">
        <v>0.43419999999999997</v>
      </c>
      <c r="N7" s="2">
        <v>0.41710000000000003</v>
      </c>
      <c r="O7" s="2">
        <v>0.42530000000000001</v>
      </c>
      <c r="P7" s="2">
        <v>0.42699999999999999</v>
      </c>
      <c r="Q7" s="2">
        <v>0.3891</v>
      </c>
      <c r="R7" s="2">
        <v>0.40360000000000001</v>
      </c>
      <c r="S7" s="2">
        <v>0.37030000000000002</v>
      </c>
      <c r="T7" s="2">
        <v>0.26879999999999998</v>
      </c>
      <c r="U7" s="2">
        <v>0.3165</v>
      </c>
      <c r="V7" s="2">
        <v>0.32400000000000001</v>
      </c>
      <c r="W7" s="2">
        <v>0.37909999999999999</v>
      </c>
      <c r="X7" s="2">
        <v>0.46110000000000001</v>
      </c>
      <c r="Y7" s="2">
        <v>0.57720000000000005</v>
      </c>
      <c r="Z7" s="2">
        <v>0.57269999999999999</v>
      </c>
      <c r="AA7" s="2">
        <v>0.58579999999999999</v>
      </c>
      <c r="AB7" s="2">
        <v>0.59850000000000003</v>
      </c>
      <c r="AC7" s="2">
        <v>0.56489999999999996</v>
      </c>
      <c r="AD7" s="2">
        <v>0.4521</v>
      </c>
      <c r="AE7" s="2">
        <v>0.42059999999999997</v>
      </c>
      <c r="AF7" s="2">
        <v>0.36080000000000001</v>
      </c>
      <c r="AG7" s="2">
        <v>0.41870000000000002</v>
      </c>
      <c r="AH7" s="2">
        <v>0.41499999999999998</v>
      </c>
      <c r="AN7" s="18">
        <f>AH7</f>
        <v>0.41499999999999998</v>
      </c>
      <c r="AO7" s="21">
        <f>AH21</f>
        <v>0.16880000000000001</v>
      </c>
      <c r="AP7" s="21">
        <f>AH30</f>
        <v>8.6800000000000002E-2</v>
      </c>
      <c r="AQ7" s="21">
        <f>AH107/AH3</f>
        <v>5.9399473500168241E-2</v>
      </c>
    </row>
    <row r="8" spans="1:43"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v>0</v>
      </c>
    </row>
    <row r="9" spans="1:43" ht="19" customHeight="1" x14ac:dyDescent="0.25">
      <c r="A9" s="15" t="s">
        <v>95</v>
      </c>
      <c r="B9" s="16" t="e">
        <f>B8/B3</f>
        <v>#VALUE!</v>
      </c>
      <c r="C9" s="16" t="e">
        <f t="shared" ref="C9:AM9" si="3">C8/C3</f>
        <v>#VALUE!</v>
      </c>
      <c r="D9" s="16" t="e">
        <f t="shared" si="3"/>
        <v>#VALUE!</v>
      </c>
      <c r="E9" s="16" t="e">
        <f t="shared" si="3"/>
        <v>#VALUE!</v>
      </c>
      <c r="F9" s="16" t="e">
        <f t="shared" si="3"/>
        <v>#VALUE!</v>
      </c>
      <c r="G9" s="16" t="e">
        <f t="shared" si="3"/>
        <v>#VALUE!</v>
      </c>
      <c r="H9" s="16" t="e">
        <f t="shared" si="3"/>
        <v>#VALUE!</v>
      </c>
      <c r="I9" s="16" t="e">
        <f t="shared" si="3"/>
        <v>#VALUE!</v>
      </c>
      <c r="J9" s="16" t="e">
        <f t="shared" si="3"/>
        <v>#VALUE!</v>
      </c>
      <c r="K9" s="16" t="e">
        <f t="shared" si="3"/>
        <v>#VALUE!</v>
      </c>
      <c r="L9" s="16" t="e">
        <f t="shared" si="3"/>
        <v>#VALUE!</v>
      </c>
      <c r="M9" s="16" t="e">
        <f t="shared" si="3"/>
        <v>#VALUE!</v>
      </c>
      <c r="N9" s="16" t="e">
        <f t="shared" si="3"/>
        <v>#VALUE!</v>
      </c>
      <c r="O9" s="16" t="e">
        <f t="shared" si="3"/>
        <v>#VALUE!</v>
      </c>
      <c r="P9" s="16" t="e">
        <f t="shared" si="3"/>
        <v>#VALUE!</v>
      </c>
      <c r="Q9" s="16" t="e">
        <f t="shared" si="3"/>
        <v>#VALUE!</v>
      </c>
      <c r="R9" s="16" t="e">
        <f t="shared" si="3"/>
        <v>#VALUE!</v>
      </c>
      <c r="S9" s="16" t="e">
        <f t="shared" si="3"/>
        <v>#VALUE!</v>
      </c>
      <c r="T9" s="16" t="e">
        <f t="shared" si="3"/>
        <v>#VALUE!</v>
      </c>
      <c r="U9" s="16" t="e">
        <f t="shared" si="3"/>
        <v>#VALUE!</v>
      </c>
      <c r="V9" s="16" t="e">
        <f t="shared" si="3"/>
        <v>#VALUE!</v>
      </c>
      <c r="W9" s="16" t="e">
        <f t="shared" si="3"/>
        <v>#VALUE!</v>
      </c>
      <c r="X9" s="16" t="e">
        <f t="shared" si="3"/>
        <v>#VALUE!</v>
      </c>
      <c r="Y9" s="16" t="e">
        <f t="shared" si="3"/>
        <v>#VALUE!</v>
      </c>
      <c r="Z9" s="16" t="e">
        <f t="shared" si="3"/>
        <v>#VALUE!</v>
      </c>
      <c r="AA9" s="16" t="e">
        <f t="shared" si="3"/>
        <v>#VALUE!</v>
      </c>
      <c r="AB9" s="16" t="e">
        <f t="shared" si="3"/>
        <v>#VALUE!</v>
      </c>
      <c r="AC9" s="16" t="e">
        <f t="shared" si="3"/>
        <v>#VALUE!</v>
      </c>
      <c r="AD9" s="16" t="e">
        <f t="shared" si="3"/>
        <v>#VALUE!</v>
      </c>
      <c r="AE9" s="16" t="e">
        <f t="shared" si="3"/>
        <v>#VALUE!</v>
      </c>
      <c r="AF9" s="16" t="e">
        <f t="shared" si="3"/>
        <v>#VALUE!</v>
      </c>
      <c r="AG9" s="16" t="e">
        <f t="shared" si="3"/>
        <v>#VALUE!</v>
      </c>
      <c r="AH9" s="16">
        <f t="shared" si="3"/>
        <v>0</v>
      </c>
      <c r="AN9" s="19" t="s">
        <v>96</v>
      </c>
      <c r="AO9" s="20" t="s">
        <v>97</v>
      </c>
      <c r="AP9" s="20" t="s">
        <v>98</v>
      </c>
      <c r="AQ9" s="20" t="s">
        <v>99</v>
      </c>
    </row>
    <row r="10" spans="1:43" ht="19" x14ac:dyDescent="0.25">
      <c r="A10" s="5" t="s">
        <v>6</v>
      </c>
      <c r="B10" s="1">
        <v>15200000</v>
      </c>
      <c r="C10" s="1">
        <v>16800000</v>
      </c>
      <c r="D10" s="1">
        <v>53900000</v>
      </c>
      <c r="E10" s="1">
        <v>64800000</v>
      </c>
      <c r="F10" s="1">
        <v>34600000</v>
      </c>
      <c r="G10" s="1">
        <v>22200000</v>
      </c>
      <c r="H10" s="1">
        <v>26100000</v>
      </c>
      <c r="I10" s="1">
        <v>29400000</v>
      </c>
      <c r="J10" s="1">
        <v>32400000</v>
      </c>
      <c r="K10" s="1">
        <v>34500000</v>
      </c>
      <c r="L10" s="1">
        <v>36481000</v>
      </c>
      <c r="M10" s="1">
        <v>40621000</v>
      </c>
      <c r="N10" s="1" t="s">
        <v>91</v>
      </c>
      <c r="O10" s="1" t="s">
        <v>91</v>
      </c>
      <c r="P10" s="1" t="s">
        <v>91</v>
      </c>
      <c r="Q10" s="1" t="s">
        <v>91</v>
      </c>
      <c r="R10" s="1" t="s">
        <v>91</v>
      </c>
      <c r="S10" s="1" t="s">
        <v>91</v>
      </c>
      <c r="T10" s="1" t="s">
        <v>91</v>
      </c>
      <c r="U10" s="1" t="s">
        <v>91</v>
      </c>
      <c r="V10" s="1" t="s">
        <v>91</v>
      </c>
      <c r="W10" s="1" t="s">
        <v>91</v>
      </c>
      <c r="X10" s="1">
        <v>163215000</v>
      </c>
      <c r="Y10" s="1">
        <v>143586000</v>
      </c>
      <c r="Z10" s="1">
        <v>145910000</v>
      </c>
      <c r="AA10" s="1">
        <v>155428000</v>
      </c>
      <c r="AB10" s="1">
        <v>148935000</v>
      </c>
      <c r="AC10" s="1">
        <v>165679000</v>
      </c>
      <c r="AD10" s="1">
        <v>166683000</v>
      </c>
      <c r="AE10" s="1">
        <v>162815000</v>
      </c>
      <c r="AF10" s="1">
        <v>144791000</v>
      </c>
      <c r="AG10" s="1">
        <v>171838000</v>
      </c>
      <c r="AH10" s="1">
        <v>190746000</v>
      </c>
      <c r="AN10" s="18">
        <f>AH9</f>
        <v>0</v>
      </c>
      <c r="AO10" s="21">
        <f>AH13</f>
        <v>0.20974882395244349</v>
      </c>
      <c r="AP10" s="21">
        <f>AH80</f>
        <v>1.7738030046118219E-2</v>
      </c>
      <c r="AQ10" s="21">
        <f>AH89</f>
        <v>3.8836510146227958E-2</v>
      </c>
    </row>
    <row r="11" spans="1:4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row>
    <row r="12" spans="1:43" ht="20" x14ac:dyDescent="0.25">
      <c r="A12" s="5" t="s">
        <v>8</v>
      </c>
      <c r="B12" s="1">
        <v>15200000</v>
      </c>
      <c r="C12" s="1">
        <v>16800000</v>
      </c>
      <c r="D12" s="1">
        <v>53900000</v>
      </c>
      <c r="E12" s="1">
        <v>64800000</v>
      </c>
      <c r="F12" s="1">
        <v>34600000</v>
      </c>
      <c r="G12" s="1">
        <v>22200000</v>
      </c>
      <c r="H12" s="1">
        <v>26100000</v>
      </c>
      <c r="I12" s="1">
        <v>29400000</v>
      </c>
      <c r="J12" s="1">
        <v>32400000</v>
      </c>
      <c r="K12" s="1">
        <v>34500000</v>
      </c>
      <c r="L12" s="1">
        <v>36481000</v>
      </c>
      <c r="M12" s="1">
        <v>40621000</v>
      </c>
      <c r="N12" s="1">
        <v>48253000</v>
      </c>
      <c r="O12" s="1">
        <v>54575000</v>
      </c>
      <c r="P12" s="1">
        <v>59890000</v>
      </c>
      <c r="Q12" s="1">
        <v>58801000</v>
      </c>
      <c r="R12" s="1">
        <v>63543000</v>
      </c>
      <c r="S12" s="1">
        <v>81597000</v>
      </c>
      <c r="T12" s="1">
        <v>182239000</v>
      </c>
      <c r="U12" s="1">
        <v>158469000</v>
      </c>
      <c r="V12" s="1">
        <v>159643000</v>
      </c>
      <c r="W12" s="1">
        <v>155822000</v>
      </c>
      <c r="X12" s="1">
        <v>163215000</v>
      </c>
      <c r="Y12" s="1">
        <v>143586000</v>
      </c>
      <c r="Z12" s="1">
        <v>145910000</v>
      </c>
      <c r="AA12" s="1">
        <v>155428000</v>
      </c>
      <c r="AB12" s="1">
        <v>148935000</v>
      </c>
      <c r="AC12" s="1">
        <v>165679000</v>
      </c>
      <c r="AD12" s="1">
        <v>166683000</v>
      </c>
      <c r="AE12" s="1">
        <v>162815000</v>
      </c>
      <c r="AF12" s="1">
        <v>144791000</v>
      </c>
      <c r="AG12" s="1">
        <v>171838000</v>
      </c>
      <c r="AH12" s="1">
        <v>190746000</v>
      </c>
      <c r="AN12" s="19" t="s">
        <v>121</v>
      </c>
      <c r="AO12" s="20" t="s">
        <v>122</v>
      </c>
      <c r="AP12" s="20" t="s">
        <v>123</v>
      </c>
      <c r="AQ12" s="20" t="s">
        <v>124</v>
      </c>
    </row>
    <row r="13" spans="1:43" ht="19" x14ac:dyDescent="0.25">
      <c r="A13" s="15" t="s">
        <v>100</v>
      </c>
      <c r="B13" s="16">
        <f>B12/B3</f>
        <v>0.15621788283658788</v>
      </c>
      <c r="C13" s="16">
        <f t="shared" ref="C13:AM13" si="4">C12/C3</f>
        <v>0.15954415954415954</v>
      </c>
      <c r="D13" s="16">
        <f t="shared" si="4"/>
        <v>0.54225352112676062</v>
      </c>
      <c r="E13" s="16">
        <f t="shared" si="4"/>
        <v>0.45473684210526316</v>
      </c>
      <c r="F13" s="16">
        <f t="shared" si="4"/>
        <v>0.23066666666666666</v>
      </c>
      <c r="G13" s="16">
        <f t="shared" si="4"/>
        <v>0.13511868533171029</v>
      </c>
      <c r="H13" s="16">
        <f t="shared" si="4"/>
        <v>0.13729615991583377</v>
      </c>
      <c r="I13" s="16">
        <f t="shared" si="4"/>
        <v>0.13642691415313224</v>
      </c>
      <c r="J13" s="16">
        <f t="shared" si="4"/>
        <v>0.12646370023419204</v>
      </c>
      <c r="K13" s="16">
        <f t="shared" si="4"/>
        <v>0.12628111273792095</v>
      </c>
      <c r="L13" s="16">
        <f t="shared" si="4"/>
        <v>0.12030246270330164</v>
      </c>
      <c r="M13" s="16">
        <f t="shared" si="4"/>
        <v>0.1252049710882886</v>
      </c>
      <c r="N13" s="16">
        <f t="shared" si="4"/>
        <v>0.13188420057178155</v>
      </c>
      <c r="O13" s="16">
        <f t="shared" si="4"/>
        <v>0.13481799878954065</v>
      </c>
      <c r="P13" s="16">
        <f t="shared" si="4"/>
        <v>0.16682358315552559</v>
      </c>
      <c r="Q13" s="16">
        <f t="shared" si="4"/>
        <v>0.1689572240915112</v>
      </c>
      <c r="R13" s="16">
        <f t="shared" si="4"/>
        <v>0.18177995193958119</v>
      </c>
      <c r="S13" s="16">
        <f t="shared" si="4"/>
        <v>0.16839435445425635</v>
      </c>
      <c r="T13" s="16">
        <f t="shared" si="4"/>
        <v>0.11293743043625916</v>
      </c>
      <c r="U13" s="16">
        <f t="shared" si="4"/>
        <v>0.11207444047294057</v>
      </c>
      <c r="V13" s="16">
        <f t="shared" si="4"/>
        <v>0.11975455428573571</v>
      </c>
      <c r="W13" s="16">
        <f t="shared" si="4"/>
        <v>0.1449240046949492</v>
      </c>
      <c r="X13" s="16">
        <f t="shared" si="4"/>
        <v>0.19203391346090493</v>
      </c>
      <c r="Y13" s="16">
        <f t="shared" si="4"/>
        <v>0.2241895366974411</v>
      </c>
      <c r="Z13" s="16">
        <f t="shared" si="4"/>
        <v>0.22276744001416821</v>
      </c>
      <c r="AA13" s="16">
        <f t="shared" si="4"/>
        <v>0.22820143884892086</v>
      </c>
      <c r="AB13" s="16">
        <f t="shared" si="4"/>
        <v>0.23492325382942175</v>
      </c>
      <c r="AC13" s="16">
        <f t="shared" si="4"/>
        <v>0.27393153984911189</v>
      </c>
      <c r="AD13" s="16">
        <f t="shared" si="4"/>
        <v>0.21344139238934043</v>
      </c>
      <c r="AE13" s="16">
        <f t="shared" si="4"/>
        <v>0.17888259219625172</v>
      </c>
      <c r="AF13" s="16">
        <f t="shared" si="4"/>
        <v>0.21006488042386995</v>
      </c>
      <c r="AG13" s="16">
        <f t="shared" si="4"/>
        <v>0.19174774344513912</v>
      </c>
      <c r="AH13" s="16">
        <f t="shared" si="4"/>
        <v>0.20974882395244349</v>
      </c>
      <c r="AN13" s="18">
        <f>AH28/AH72</f>
        <v>-0.26217600403874003</v>
      </c>
      <c r="AO13" s="21">
        <f>AH28/AH54</f>
        <v>4.1954492474319566E-2</v>
      </c>
      <c r="AP13" s="21">
        <f>AH22/(AH72+AH56+AH61)</f>
        <v>0.13207354877064845</v>
      </c>
      <c r="AQ13" s="22">
        <f>AH67/AH72</f>
        <v>-7.2490567416402065</v>
      </c>
    </row>
    <row r="14" spans="1:43" ht="19" x14ac:dyDescent="0.25">
      <c r="A14" s="5" t="s">
        <v>9</v>
      </c>
      <c r="B14" s="1">
        <v>4900000</v>
      </c>
      <c r="C14" s="1">
        <v>4900000</v>
      </c>
      <c r="D14" s="1">
        <v>5000000</v>
      </c>
      <c r="E14" s="1">
        <v>5700000</v>
      </c>
      <c r="F14" s="1">
        <v>6400000</v>
      </c>
      <c r="G14" s="1">
        <v>6900000</v>
      </c>
      <c r="H14" s="1">
        <v>8300000</v>
      </c>
      <c r="I14" s="1">
        <v>10000000</v>
      </c>
      <c r="J14" s="1">
        <v>11300000</v>
      </c>
      <c r="K14" s="1">
        <v>12300000</v>
      </c>
      <c r="L14" s="1">
        <v>13562000</v>
      </c>
      <c r="M14" s="1">
        <v>14818000</v>
      </c>
      <c r="N14" s="1">
        <v>15967000</v>
      </c>
      <c r="O14" s="1" t="s">
        <v>91</v>
      </c>
      <c r="P14" s="1" t="s">
        <v>91</v>
      </c>
      <c r="Q14" s="1" t="s">
        <v>91</v>
      </c>
      <c r="R14" s="1" t="s">
        <v>91</v>
      </c>
      <c r="S14" s="1">
        <v>1132000</v>
      </c>
      <c r="T14" s="1">
        <v>-4036000</v>
      </c>
      <c r="U14" s="1">
        <v>-39053000</v>
      </c>
      <c r="V14" s="1">
        <v>12300000</v>
      </c>
      <c r="W14" s="1">
        <v>12300000</v>
      </c>
      <c r="X14" s="1">
        <v>12293000</v>
      </c>
      <c r="Y14" s="1">
        <v>12282000</v>
      </c>
      <c r="Z14" s="1">
        <v>12063000</v>
      </c>
      <c r="AA14" s="1">
        <v>10000000</v>
      </c>
      <c r="AB14" s="1">
        <v>9981000</v>
      </c>
      <c r="AC14" s="1">
        <v>10009000</v>
      </c>
      <c r="AD14" s="1">
        <v>10105000</v>
      </c>
      <c r="AE14" s="1">
        <v>11702000</v>
      </c>
      <c r="AF14" s="1">
        <v>10903000</v>
      </c>
      <c r="AG14" s="1" t="s">
        <v>91</v>
      </c>
      <c r="AH14" s="1" t="s">
        <v>91</v>
      </c>
    </row>
    <row r="15" spans="1:43" ht="20" x14ac:dyDescent="0.25">
      <c r="A15" s="5" t="s">
        <v>10</v>
      </c>
      <c r="B15" s="1">
        <v>20100000</v>
      </c>
      <c r="C15" s="1">
        <v>21700000</v>
      </c>
      <c r="D15" s="1">
        <v>58900000</v>
      </c>
      <c r="E15" s="1">
        <v>70500000</v>
      </c>
      <c r="F15" s="1">
        <v>41000000</v>
      </c>
      <c r="G15" s="1">
        <v>29100000</v>
      </c>
      <c r="H15" s="1">
        <v>34400000</v>
      </c>
      <c r="I15" s="1">
        <v>39400000</v>
      </c>
      <c r="J15" s="1">
        <v>43700000</v>
      </c>
      <c r="K15" s="1">
        <v>46800000</v>
      </c>
      <c r="L15" s="1">
        <v>50043000</v>
      </c>
      <c r="M15" s="1">
        <v>55439000</v>
      </c>
      <c r="N15" s="1">
        <v>64220000</v>
      </c>
      <c r="O15" s="1">
        <v>54575000</v>
      </c>
      <c r="P15" s="1">
        <v>59890000</v>
      </c>
      <c r="Q15" s="1">
        <v>58801000</v>
      </c>
      <c r="R15" s="1">
        <v>63543000</v>
      </c>
      <c r="S15" s="1">
        <v>82729000</v>
      </c>
      <c r="T15" s="1">
        <v>178203000</v>
      </c>
      <c r="U15" s="1">
        <v>119416000</v>
      </c>
      <c r="V15" s="1">
        <v>171943000</v>
      </c>
      <c r="W15" s="1">
        <v>168122000</v>
      </c>
      <c r="X15" s="1">
        <v>175508000</v>
      </c>
      <c r="Y15" s="1">
        <v>155868000</v>
      </c>
      <c r="Z15" s="1">
        <v>157973000</v>
      </c>
      <c r="AA15" s="1">
        <v>165428000</v>
      </c>
      <c r="AB15" s="1">
        <v>158916000</v>
      </c>
      <c r="AC15" s="1">
        <v>175688000</v>
      </c>
      <c r="AD15" s="1">
        <v>176788000</v>
      </c>
      <c r="AE15" s="1">
        <v>174517000</v>
      </c>
      <c r="AF15" s="1">
        <v>155694000</v>
      </c>
      <c r="AG15" s="1">
        <v>171838000</v>
      </c>
      <c r="AH15" s="1">
        <v>190746000</v>
      </c>
      <c r="AN15" s="19" t="s">
        <v>125</v>
      </c>
      <c r="AO15" s="20" t="s">
        <v>126</v>
      </c>
      <c r="AP15" s="20" t="s">
        <v>127</v>
      </c>
      <c r="AQ15" s="20" t="s">
        <v>128</v>
      </c>
    </row>
    <row r="16" spans="1:43" ht="19" x14ac:dyDescent="0.25">
      <c r="A16" s="5" t="s">
        <v>11</v>
      </c>
      <c r="B16" s="1">
        <v>79600000</v>
      </c>
      <c r="C16" s="1">
        <v>83500000</v>
      </c>
      <c r="D16" s="1">
        <v>87100000</v>
      </c>
      <c r="E16" s="1">
        <v>104300000</v>
      </c>
      <c r="F16" s="1">
        <v>118200000</v>
      </c>
      <c r="G16" s="1">
        <v>114200000</v>
      </c>
      <c r="H16" s="1">
        <v>132400000</v>
      </c>
      <c r="I16" s="1">
        <v>148000000</v>
      </c>
      <c r="J16" s="1">
        <v>194500000</v>
      </c>
      <c r="K16" s="1">
        <v>201000000</v>
      </c>
      <c r="L16" s="1">
        <v>223466000</v>
      </c>
      <c r="M16" s="1">
        <v>238991000</v>
      </c>
      <c r="N16" s="1">
        <v>277490000</v>
      </c>
      <c r="O16" s="1">
        <v>287197000</v>
      </c>
      <c r="P16" s="1">
        <v>265582000</v>
      </c>
      <c r="Q16" s="1">
        <v>271391000</v>
      </c>
      <c r="R16" s="1">
        <v>272008000</v>
      </c>
      <c r="S16" s="1">
        <v>387835000</v>
      </c>
      <c r="T16" s="1">
        <v>1358014000</v>
      </c>
      <c r="U16" s="1">
        <v>1085811000</v>
      </c>
      <c r="V16" s="1">
        <v>1073167000</v>
      </c>
      <c r="W16" s="1">
        <v>835691000</v>
      </c>
      <c r="X16" s="1">
        <v>633492000</v>
      </c>
      <c r="Y16" s="1">
        <v>426643000</v>
      </c>
      <c r="Z16" s="1">
        <v>437846000</v>
      </c>
      <c r="AA16" s="1">
        <v>447522000</v>
      </c>
      <c r="AB16" s="1">
        <v>413471000</v>
      </c>
      <c r="AC16" s="1">
        <v>438861000</v>
      </c>
      <c r="AD16" s="1">
        <v>604632000</v>
      </c>
      <c r="AE16" s="1">
        <v>701881000</v>
      </c>
      <c r="AF16" s="1">
        <v>596246000</v>
      </c>
      <c r="AG16" s="1">
        <v>692780000</v>
      </c>
      <c r="AH16" s="1">
        <v>722790000</v>
      </c>
      <c r="AN16" s="35">
        <f>(AG35+AF35+AE35+AD35+AH35)/5</f>
        <v>-2.1389463844647693E-2</v>
      </c>
      <c r="AO16" s="36">
        <f>AP101/AH3</f>
        <v>0.99865963017455428</v>
      </c>
      <c r="AP16" s="36">
        <f>AP101/AH28</f>
        <v>11.505163168096077</v>
      </c>
      <c r="AQ16" s="37">
        <f>AP101/AH107</f>
        <v>16.812600707171683</v>
      </c>
    </row>
    <row r="17" spans="1:43"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v>203141000</v>
      </c>
      <c r="U17" s="1">
        <v>186473000</v>
      </c>
      <c r="V17" s="1">
        <v>171496000</v>
      </c>
      <c r="W17" s="1">
        <v>132707000</v>
      </c>
      <c r="X17" s="1">
        <v>114338000</v>
      </c>
      <c r="Y17" s="1">
        <v>100264000</v>
      </c>
      <c r="Z17" s="1">
        <v>96637000</v>
      </c>
      <c r="AA17" s="1">
        <v>63254000</v>
      </c>
      <c r="AB17" s="1">
        <v>61479000</v>
      </c>
      <c r="AC17" s="1">
        <v>61979000</v>
      </c>
      <c r="AD17" s="1">
        <v>61686000</v>
      </c>
      <c r="AE17" s="1">
        <v>60393000</v>
      </c>
      <c r="AF17" s="1">
        <v>66895000</v>
      </c>
      <c r="AG17" s="1">
        <v>3446000</v>
      </c>
      <c r="AH17" s="1">
        <v>2962000</v>
      </c>
    </row>
    <row r="18" spans="1:43" ht="20" x14ac:dyDescent="0.25">
      <c r="A18" s="5" t="s">
        <v>13</v>
      </c>
      <c r="B18" s="1">
        <v>4900000</v>
      </c>
      <c r="C18" s="1">
        <v>4900000</v>
      </c>
      <c r="D18" s="1">
        <v>5000000</v>
      </c>
      <c r="E18" s="1">
        <v>5700000</v>
      </c>
      <c r="F18" s="1">
        <v>6400000</v>
      </c>
      <c r="G18" s="1">
        <v>6900000</v>
      </c>
      <c r="H18" s="1">
        <v>8300000</v>
      </c>
      <c r="I18" s="1">
        <v>10000000</v>
      </c>
      <c r="J18" s="1">
        <v>11300000</v>
      </c>
      <c r="K18" s="1">
        <v>12300000</v>
      </c>
      <c r="L18" s="1">
        <v>13562000</v>
      </c>
      <c r="M18" s="1">
        <v>14818000</v>
      </c>
      <c r="N18" s="1">
        <v>15967000</v>
      </c>
      <c r="O18" s="1">
        <v>18625000</v>
      </c>
      <c r="P18" s="1">
        <v>18736000</v>
      </c>
      <c r="Q18" s="1">
        <v>20153000</v>
      </c>
      <c r="R18" s="1">
        <v>20050000</v>
      </c>
      <c r="S18" s="1">
        <v>31829000</v>
      </c>
      <c r="T18" s="1">
        <v>112017000</v>
      </c>
      <c r="U18" s="1">
        <v>65379000</v>
      </c>
      <c r="V18" s="1">
        <v>61427000</v>
      </c>
      <c r="W18" s="1">
        <v>50220000</v>
      </c>
      <c r="X18" s="1">
        <v>39538000</v>
      </c>
      <c r="Y18" s="1">
        <v>35355000</v>
      </c>
      <c r="Z18" s="1">
        <v>34745000</v>
      </c>
      <c r="AA18" s="1">
        <v>32840000</v>
      </c>
      <c r="AB18" s="1">
        <v>30606000</v>
      </c>
      <c r="AC18" s="1">
        <v>30648000</v>
      </c>
      <c r="AD18" s="1">
        <v>32175000</v>
      </c>
      <c r="AE18" s="1">
        <v>42493000</v>
      </c>
      <c r="AF18" s="1">
        <v>42829000</v>
      </c>
      <c r="AG18" s="1">
        <v>39885000</v>
      </c>
      <c r="AH18" s="1">
        <v>37952000</v>
      </c>
      <c r="AN18" s="19" t="s">
        <v>129</v>
      </c>
      <c r="AO18" s="20" t="s">
        <v>130</v>
      </c>
      <c r="AP18" s="20" t="s">
        <v>131</v>
      </c>
      <c r="AQ18" s="20" t="s">
        <v>132</v>
      </c>
    </row>
    <row r="19" spans="1:43" ht="19" x14ac:dyDescent="0.25">
      <c r="A19" s="6" t="s">
        <v>14</v>
      </c>
      <c r="B19" s="10">
        <v>10400000</v>
      </c>
      <c r="C19" s="10">
        <v>13900000</v>
      </c>
      <c r="D19" s="10">
        <v>19000000</v>
      </c>
      <c r="E19" s="10">
        <v>24300000</v>
      </c>
      <c r="F19" s="10">
        <v>31400000</v>
      </c>
      <c r="G19" s="10">
        <v>33600000</v>
      </c>
      <c r="H19" s="10">
        <v>39000000</v>
      </c>
      <c r="I19" s="10">
        <v>44300000</v>
      </c>
      <c r="J19" s="10">
        <v>54100000</v>
      </c>
      <c r="K19" s="10">
        <v>64500000</v>
      </c>
      <c r="L19" s="10">
        <v>71022000</v>
      </c>
      <c r="M19" s="10">
        <v>79279000</v>
      </c>
      <c r="N19" s="10">
        <v>81324000</v>
      </c>
      <c r="O19" s="10">
        <v>77475000</v>
      </c>
      <c r="P19" s="10">
        <v>72903000</v>
      </c>
      <c r="Q19" s="10">
        <v>91019000</v>
      </c>
      <c r="R19" s="10">
        <v>92900000</v>
      </c>
      <c r="S19" s="10">
        <v>29102000</v>
      </c>
      <c r="T19" s="10">
        <v>127001000</v>
      </c>
      <c r="U19" s="10">
        <v>288436000</v>
      </c>
      <c r="V19" s="10">
        <v>220843000</v>
      </c>
      <c r="W19" s="10">
        <v>287925000</v>
      </c>
      <c r="X19" s="10">
        <v>348799000</v>
      </c>
      <c r="Y19" s="10">
        <v>246236000</v>
      </c>
      <c r="Z19" s="10">
        <v>182978000</v>
      </c>
      <c r="AA19" s="10">
        <v>264743000</v>
      </c>
      <c r="AB19" s="10">
        <v>245207000</v>
      </c>
      <c r="AC19" s="10">
        <v>-332747000</v>
      </c>
      <c r="AD19" s="10">
        <v>204469000</v>
      </c>
      <c r="AE19" s="10">
        <v>241359000</v>
      </c>
      <c r="AF19" s="10">
        <v>1162000</v>
      </c>
      <c r="AG19" s="10">
        <v>117136000</v>
      </c>
      <c r="AH19" s="10">
        <v>153525000</v>
      </c>
      <c r="AI19" s="38">
        <v>251100000</v>
      </c>
      <c r="AJ19" s="38">
        <v>263300000</v>
      </c>
      <c r="AK19" s="38">
        <v>259700000</v>
      </c>
      <c r="AL19" s="38">
        <v>263000000</v>
      </c>
      <c r="AM19" s="38">
        <v>266500000</v>
      </c>
      <c r="AN19" s="39">
        <f>AH40-AH56-AH61</f>
        <v>-1444369000</v>
      </c>
      <c r="AO19" s="36">
        <f>AP101/AI3</f>
        <v>1.0729951146030245</v>
      </c>
      <c r="AP19" s="36">
        <f>AP101/AI28</f>
        <v>9.1643094349142284</v>
      </c>
      <c r="AQ19" s="37">
        <f>AP101/AI106</f>
        <v>5.4974761803874088</v>
      </c>
    </row>
    <row r="20" spans="1:43" ht="19" customHeight="1" x14ac:dyDescent="0.25">
      <c r="A20" s="15" t="s">
        <v>101</v>
      </c>
      <c r="B20" s="1"/>
      <c r="C20" s="16">
        <f>(C19/B19)-1</f>
        <v>0.33653846153846145</v>
      </c>
      <c r="D20" s="16">
        <f>(D19/C19)-1</f>
        <v>0.36690647482014382</v>
      </c>
      <c r="E20" s="16">
        <f>(E19/D19)-1</f>
        <v>0.27894736842105261</v>
      </c>
      <c r="F20" s="16">
        <f t="shared" ref="F20:AR20" si="5">(F19/E19)-1</f>
        <v>0.29218106995884763</v>
      </c>
      <c r="G20" s="16">
        <f t="shared" si="5"/>
        <v>7.0063694267515908E-2</v>
      </c>
      <c r="H20" s="16">
        <f t="shared" si="5"/>
        <v>0.16071428571428581</v>
      </c>
      <c r="I20" s="16">
        <f t="shared" si="5"/>
        <v>0.13589743589743586</v>
      </c>
      <c r="J20" s="16">
        <f t="shared" si="5"/>
        <v>0.22121896162528221</v>
      </c>
      <c r="K20" s="16">
        <f t="shared" si="5"/>
        <v>0.19223659889094269</v>
      </c>
      <c r="L20" s="16">
        <f t="shared" si="5"/>
        <v>0.1011162790697675</v>
      </c>
      <c r="M20" s="16">
        <f t="shared" si="5"/>
        <v>0.11625975049984505</v>
      </c>
      <c r="N20" s="16">
        <f t="shared" si="5"/>
        <v>2.579497723230606E-2</v>
      </c>
      <c r="O20" s="16">
        <f t="shared" si="5"/>
        <v>-4.7329201711671876E-2</v>
      </c>
      <c r="P20" s="16">
        <f t="shared" si="5"/>
        <v>-5.9012584704743465E-2</v>
      </c>
      <c r="Q20" s="16">
        <f t="shared" si="5"/>
        <v>0.24849457498319683</v>
      </c>
      <c r="R20" s="16">
        <f t="shared" si="5"/>
        <v>2.0666014788121245E-2</v>
      </c>
      <c r="S20" s="16">
        <f t="shared" si="5"/>
        <v>-0.68673842841765342</v>
      </c>
      <c r="T20" s="16">
        <f t="shared" si="5"/>
        <v>3.3639956016768604</v>
      </c>
      <c r="U20" s="16">
        <f t="shared" si="5"/>
        <v>1.2711317233722568</v>
      </c>
      <c r="V20" s="16">
        <f t="shared" si="5"/>
        <v>-0.23434314717996363</v>
      </c>
      <c r="W20" s="16">
        <f t="shared" si="5"/>
        <v>0.30375425075732543</v>
      </c>
      <c r="X20" s="16">
        <f t="shared" si="5"/>
        <v>0.21142311365807065</v>
      </c>
      <c r="Y20" s="16">
        <f t="shared" si="5"/>
        <v>-0.29404614118733141</v>
      </c>
      <c r="Z20" s="16">
        <f t="shared" si="5"/>
        <v>-0.25689988466349356</v>
      </c>
      <c r="AA20" s="16">
        <f t="shared" si="5"/>
        <v>0.44685699920208988</v>
      </c>
      <c r="AB20" s="16">
        <f t="shared" si="5"/>
        <v>-7.3792319343665369E-2</v>
      </c>
      <c r="AC20" s="16">
        <f t="shared" si="5"/>
        <v>-2.357004490083888</v>
      </c>
      <c r="AD20" s="16">
        <f t="shared" si="5"/>
        <v>-1.614487884188287</v>
      </c>
      <c r="AE20" s="16">
        <f t="shared" si="5"/>
        <v>0.18041854755488607</v>
      </c>
      <c r="AF20" s="16">
        <f t="shared" si="5"/>
        <v>-0.9951855949021996</v>
      </c>
      <c r="AG20" s="16">
        <f t="shared" si="5"/>
        <v>99.80550774526678</v>
      </c>
      <c r="AH20" s="16">
        <f t="shared" si="5"/>
        <v>0.3106559896189045</v>
      </c>
      <c r="AI20" s="17">
        <f t="shared" si="5"/>
        <v>0.63556424035173431</v>
      </c>
      <c r="AJ20" s="17">
        <f t="shared" si="5"/>
        <v>4.8586220629231347E-2</v>
      </c>
      <c r="AK20" s="17">
        <f t="shared" si="5"/>
        <v>-1.3672616786935099E-2</v>
      </c>
      <c r="AL20" s="17">
        <f t="shared" si="5"/>
        <v>1.2706969580285055E-2</v>
      </c>
      <c r="AM20" s="17">
        <f t="shared" si="5"/>
        <v>1.3307984790874583E-2</v>
      </c>
    </row>
    <row r="21" spans="1:43" ht="20" x14ac:dyDescent="0.25">
      <c r="A21" s="5" t="s">
        <v>15</v>
      </c>
      <c r="B21" s="2">
        <v>0.1069</v>
      </c>
      <c r="C21" s="2">
        <v>0.13200000000000001</v>
      </c>
      <c r="D21" s="2">
        <v>0.19109999999999999</v>
      </c>
      <c r="E21" s="2">
        <v>0.17050000000000001</v>
      </c>
      <c r="F21" s="2">
        <v>0.20930000000000001</v>
      </c>
      <c r="G21" s="2">
        <v>0.20449999999999999</v>
      </c>
      <c r="H21" s="2">
        <v>0.20519999999999999</v>
      </c>
      <c r="I21" s="2">
        <v>0.2056</v>
      </c>
      <c r="J21" s="2">
        <v>0.2112</v>
      </c>
      <c r="K21" s="2">
        <v>0.2361</v>
      </c>
      <c r="L21" s="2">
        <v>0.23419999999999999</v>
      </c>
      <c r="M21" s="2">
        <v>0.24440000000000001</v>
      </c>
      <c r="N21" s="2">
        <v>0.2223</v>
      </c>
      <c r="O21" s="2">
        <v>0.19139999999999999</v>
      </c>
      <c r="P21" s="2">
        <v>0.2031</v>
      </c>
      <c r="Q21" s="2">
        <v>0.26150000000000001</v>
      </c>
      <c r="R21" s="2">
        <v>0.26579999999999998</v>
      </c>
      <c r="S21" s="2">
        <v>6.0100000000000001E-2</v>
      </c>
      <c r="T21" s="2">
        <v>7.8700000000000006E-2</v>
      </c>
      <c r="U21" s="2">
        <v>0.20399999999999999</v>
      </c>
      <c r="V21" s="2">
        <v>0.16569999999999999</v>
      </c>
      <c r="W21" s="2">
        <v>0.26779999999999998</v>
      </c>
      <c r="X21" s="2">
        <v>0.41039999999999999</v>
      </c>
      <c r="Y21" s="2">
        <v>0.38450000000000001</v>
      </c>
      <c r="Z21" s="2">
        <v>0.27939999999999998</v>
      </c>
      <c r="AA21" s="2">
        <v>0.38869999999999999</v>
      </c>
      <c r="AB21" s="2">
        <v>0.38679999999999998</v>
      </c>
      <c r="AC21" s="2">
        <v>-0.55020000000000002</v>
      </c>
      <c r="AD21" s="2">
        <v>0.26179999999999998</v>
      </c>
      <c r="AE21" s="2">
        <v>0.26519999999999999</v>
      </c>
      <c r="AF21" s="2">
        <v>1.6999999999999999E-3</v>
      </c>
      <c r="AG21" s="2">
        <v>0.13070000000000001</v>
      </c>
      <c r="AH21" s="2">
        <v>0.16880000000000001</v>
      </c>
      <c r="AI21" s="40">
        <f>AI19/AI3</f>
        <v>0.29666824196597352</v>
      </c>
      <c r="AJ21" s="40">
        <f t="shared" ref="AJ21:AM21" si="6">AJ19/AJ3</f>
        <v>0.29917054880127258</v>
      </c>
      <c r="AK21" s="40">
        <f t="shared" si="6"/>
        <v>0.29919354838709677</v>
      </c>
      <c r="AL21" s="40">
        <f t="shared" si="6"/>
        <v>0.2992036405005688</v>
      </c>
      <c r="AM21" s="40">
        <f t="shared" si="6"/>
        <v>0.2991021324354658</v>
      </c>
      <c r="AP21" s="19" t="s">
        <v>133</v>
      </c>
      <c r="AQ21" s="20" t="s">
        <v>134</v>
      </c>
    </row>
    <row r="22" spans="1:43" ht="19" x14ac:dyDescent="0.25">
      <c r="A22" s="6" t="s">
        <v>16</v>
      </c>
      <c r="B22" s="10">
        <v>17700000</v>
      </c>
      <c r="C22" s="10">
        <v>21800000</v>
      </c>
      <c r="D22" s="10">
        <v>12300000</v>
      </c>
      <c r="E22" s="10">
        <v>38200000</v>
      </c>
      <c r="F22" s="10">
        <v>31800000</v>
      </c>
      <c r="G22" s="10">
        <v>50100000</v>
      </c>
      <c r="H22" s="10">
        <v>57700000</v>
      </c>
      <c r="I22" s="10">
        <v>67500000</v>
      </c>
      <c r="J22" s="10">
        <v>61700000</v>
      </c>
      <c r="K22" s="10">
        <v>72200000</v>
      </c>
      <c r="L22" s="10">
        <v>79778000</v>
      </c>
      <c r="M22" s="10">
        <v>85445000</v>
      </c>
      <c r="N22" s="10">
        <v>88384000</v>
      </c>
      <c r="O22" s="10">
        <v>117608000</v>
      </c>
      <c r="P22" s="10">
        <v>93420000</v>
      </c>
      <c r="Q22" s="10">
        <v>76632000</v>
      </c>
      <c r="R22" s="10">
        <v>77552000</v>
      </c>
      <c r="S22" s="10">
        <v>96724000</v>
      </c>
      <c r="T22" s="10">
        <v>-188157000</v>
      </c>
      <c r="U22" s="10">
        <v>328151000</v>
      </c>
      <c r="V22" s="10">
        <v>84940000</v>
      </c>
      <c r="W22" s="10">
        <v>239507000</v>
      </c>
      <c r="X22" s="10">
        <v>216436000</v>
      </c>
      <c r="Y22" s="10">
        <v>213824000</v>
      </c>
      <c r="Z22" s="10">
        <v>217142000</v>
      </c>
      <c r="AA22" s="10">
        <v>233578000</v>
      </c>
      <c r="AB22" s="10">
        <v>220502000</v>
      </c>
      <c r="AC22" s="10">
        <v>165958000</v>
      </c>
      <c r="AD22" s="10">
        <v>176299000</v>
      </c>
      <c r="AE22" s="10">
        <v>208297000</v>
      </c>
      <c r="AF22" s="10">
        <v>93022000</v>
      </c>
      <c r="AG22" s="10">
        <v>192708000</v>
      </c>
      <c r="AH22" s="10">
        <v>186612000</v>
      </c>
      <c r="AP22" s="41">
        <f>(-1*AH98)/AP101</f>
        <v>3.387532886885531E-2</v>
      </c>
      <c r="AQ22" s="42">
        <f>AH107/AP101</f>
        <v>5.947919762190236E-2</v>
      </c>
    </row>
    <row r="23" spans="1:43" ht="19" x14ac:dyDescent="0.25">
      <c r="A23" s="5" t="s">
        <v>17</v>
      </c>
      <c r="B23" s="2">
        <v>0.18190000000000001</v>
      </c>
      <c r="C23" s="2">
        <v>0.20699999999999999</v>
      </c>
      <c r="D23" s="2">
        <v>0.1237</v>
      </c>
      <c r="E23" s="2">
        <v>0.2681</v>
      </c>
      <c r="F23" s="2">
        <v>0.21199999999999999</v>
      </c>
      <c r="G23" s="2">
        <v>0.3049</v>
      </c>
      <c r="H23" s="2">
        <v>0.30349999999999999</v>
      </c>
      <c r="I23" s="2">
        <v>0.31319999999999998</v>
      </c>
      <c r="J23" s="2">
        <v>0.24079999999999999</v>
      </c>
      <c r="K23" s="2">
        <v>0.26429999999999998</v>
      </c>
      <c r="L23" s="2">
        <v>0.2631</v>
      </c>
      <c r="M23" s="2">
        <v>0.26340000000000002</v>
      </c>
      <c r="N23" s="2">
        <v>0.24160000000000001</v>
      </c>
      <c r="O23" s="2">
        <v>0.29049999999999998</v>
      </c>
      <c r="P23" s="2">
        <v>0.26019999999999999</v>
      </c>
      <c r="Q23" s="2">
        <v>0.22020000000000001</v>
      </c>
      <c r="R23" s="2">
        <v>0.22189999999999999</v>
      </c>
      <c r="S23" s="2">
        <v>0.1996</v>
      </c>
      <c r="T23" s="2">
        <v>-0.1166</v>
      </c>
      <c r="U23" s="2">
        <v>0.2321</v>
      </c>
      <c r="V23" s="2">
        <v>6.3700000000000007E-2</v>
      </c>
      <c r="W23" s="2">
        <v>0.2228</v>
      </c>
      <c r="X23" s="2">
        <v>0.25469999999999998</v>
      </c>
      <c r="Y23" s="2">
        <v>0.33389999999999997</v>
      </c>
      <c r="Z23" s="2">
        <v>0.33150000000000002</v>
      </c>
      <c r="AA23" s="2">
        <v>0.34289999999999998</v>
      </c>
      <c r="AB23" s="2">
        <v>0.3478</v>
      </c>
      <c r="AC23" s="2">
        <v>0.27439999999999998</v>
      </c>
      <c r="AD23" s="2">
        <v>0.2258</v>
      </c>
      <c r="AE23" s="2">
        <v>0.22889999999999999</v>
      </c>
      <c r="AF23" s="2">
        <v>0.13500000000000001</v>
      </c>
      <c r="AG23" s="2">
        <v>0.215</v>
      </c>
      <c r="AH23" s="2">
        <v>0.20519999999999999</v>
      </c>
    </row>
    <row r="24" spans="1:43" ht="19" x14ac:dyDescent="0.25">
      <c r="A24" s="5" t="s">
        <v>18</v>
      </c>
      <c r="B24" s="1">
        <v>-12200000</v>
      </c>
      <c r="C24" s="1">
        <v>-12800000</v>
      </c>
      <c r="D24" s="1">
        <v>2500000</v>
      </c>
      <c r="E24" s="1">
        <v>-19600000</v>
      </c>
      <c r="F24" s="1">
        <v>-6800000</v>
      </c>
      <c r="G24" s="1">
        <v>-23400000</v>
      </c>
      <c r="H24" s="1">
        <v>-27000000</v>
      </c>
      <c r="I24" s="1">
        <v>-33200000</v>
      </c>
      <c r="J24" s="1">
        <v>-18900000</v>
      </c>
      <c r="K24" s="1">
        <v>-20000000</v>
      </c>
      <c r="L24" s="1">
        <v>-22318000</v>
      </c>
      <c r="M24" s="1">
        <v>-20984000</v>
      </c>
      <c r="N24" s="1">
        <v>-23027000</v>
      </c>
      <c r="O24" s="1">
        <v>-58758000</v>
      </c>
      <c r="P24" s="1">
        <v>-39253000</v>
      </c>
      <c r="Q24" s="1">
        <v>-5766000</v>
      </c>
      <c r="R24" s="1">
        <v>-4702000</v>
      </c>
      <c r="S24" s="1">
        <v>-99481000</v>
      </c>
      <c r="T24" s="1" t="s">
        <v>91</v>
      </c>
      <c r="U24" s="1">
        <v>-291567000</v>
      </c>
      <c r="V24" s="1">
        <v>-97020000</v>
      </c>
      <c r="W24" s="1">
        <v>-134509000</v>
      </c>
      <c r="X24" s="1">
        <v>-21513000</v>
      </c>
      <c r="Y24" s="1">
        <v>-103207000</v>
      </c>
      <c r="Z24" s="1">
        <v>-165546000</v>
      </c>
      <c r="AA24" s="1">
        <v>-64929000</v>
      </c>
      <c r="AB24" s="1">
        <v>-67380000</v>
      </c>
      <c r="AC24" s="1">
        <v>-591332000</v>
      </c>
      <c r="AD24" s="1">
        <v>-65691000</v>
      </c>
      <c r="AE24" s="1">
        <v>-69824000</v>
      </c>
      <c r="AF24" s="1">
        <v>-201584000</v>
      </c>
      <c r="AG24" s="1">
        <v>-70785000</v>
      </c>
      <c r="AH24" s="1">
        <v>-71827000</v>
      </c>
    </row>
    <row r="25" spans="1:43" ht="19" x14ac:dyDescent="0.25">
      <c r="A25" s="6" t="s">
        <v>19</v>
      </c>
      <c r="B25" s="10">
        <v>5500000</v>
      </c>
      <c r="C25" s="10">
        <v>9000000</v>
      </c>
      <c r="D25" s="10">
        <v>14800000</v>
      </c>
      <c r="E25" s="10">
        <v>18600000</v>
      </c>
      <c r="F25" s="10">
        <v>25000000</v>
      </c>
      <c r="G25" s="10">
        <v>26700000</v>
      </c>
      <c r="H25" s="10">
        <v>30700000</v>
      </c>
      <c r="I25" s="10">
        <v>34300000</v>
      </c>
      <c r="J25" s="10">
        <v>42800000</v>
      </c>
      <c r="K25" s="10">
        <v>52200000</v>
      </c>
      <c r="L25" s="10">
        <v>57460000</v>
      </c>
      <c r="M25" s="10">
        <v>64461000</v>
      </c>
      <c r="N25" s="10">
        <v>65357000</v>
      </c>
      <c r="O25" s="10">
        <v>58850000</v>
      </c>
      <c r="P25" s="10">
        <v>54167000</v>
      </c>
      <c r="Q25" s="10">
        <v>70866000</v>
      </c>
      <c r="R25" s="10">
        <v>72850000</v>
      </c>
      <c r="S25" s="10">
        <v>-2757000</v>
      </c>
      <c r="T25" s="10">
        <v>-188157000</v>
      </c>
      <c r="U25" s="10">
        <v>36584000</v>
      </c>
      <c r="V25" s="10">
        <v>-12080000</v>
      </c>
      <c r="W25" s="10">
        <v>104998000</v>
      </c>
      <c r="X25" s="10">
        <v>194923000</v>
      </c>
      <c r="Y25" s="10">
        <v>110617000</v>
      </c>
      <c r="Z25" s="10">
        <v>51596000</v>
      </c>
      <c r="AA25" s="10">
        <v>168649000</v>
      </c>
      <c r="AB25" s="10">
        <v>153122000</v>
      </c>
      <c r="AC25" s="10">
        <v>-425374000</v>
      </c>
      <c r="AD25" s="10">
        <v>110608000</v>
      </c>
      <c r="AE25" s="10">
        <v>138473000</v>
      </c>
      <c r="AF25" s="10">
        <v>-108562000</v>
      </c>
      <c r="AG25" s="10">
        <v>121923000</v>
      </c>
      <c r="AH25" s="10">
        <v>114785000</v>
      </c>
    </row>
    <row r="26" spans="1:43" ht="19" x14ac:dyDescent="0.25">
      <c r="A26" s="5" t="s">
        <v>20</v>
      </c>
      <c r="B26" s="2">
        <v>5.6500000000000002E-2</v>
      </c>
      <c r="C26" s="2">
        <v>8.5500000000000007E-2</v>
      </c>
      <c r="D26" s="2">
        <v>0.1489</v>
      </c>
      <c r="E26" s="2">
        <v>0.1305</v>
      </c>
      <c r="F26" s="2">
        <v>0.16669999999999999</v>
      </c>
      <c r="G26" s="2">
        <v>0.16250000000000001</v>
      </c>
      <c r="H26" s="2">
        <v>0.1615</v>
      </c>
      <c r="I26" s="2">
        <v>0.15920000000000001</v>
      </c>
      <c r="J26" s="2">
        <v>0.1671</v>
      </c>
      <c r="K26" s="2">
        <v>0.19109999999999999</v>
      </c>
      <c r="L26" s="2">
        <v>0.1895</v>
      </c>
      <c r="M26" s="2">
        <v>0.19869999999999999</v>
      </c>
      <c r="N26" s="2">
        <v>0.17860000000000001</v>
      </c>
      <c r="O26" s="2">
        <v>0.1454</v>
      </c>
      <c r="P26" s="2">
        <v>0.15090000000000001</v>
      </c>
      <c r="Q26" s="2">
        <v>0.2036</v>
      </c>
      <c r="R26" s="2">
        <v>0.2084</v>
      </c>
      <c r="S26" s="2">
        <v>-5.7000000000000002E-3</v>
      </c>
      <c r="T26" s="2">
        <v>-0.1166</v>
      </c>
      <c r="U26" s="2">
        <v>2.5899999999999999E-2</v>
      </c>
      <c r="V26" s="2">
        <v>-9.1000000000000004E-3</v>
      </c>
      <c r="W26" s="2">
        <v>9.7699999999999995E-2</v>
      </c>
      <c r="X26" s="2">
        <v>0.2293</v>
      </c>
      <c r="Y26" s="2">
        <v>0.17269999999999999</v>
      </c>
      <c r="Z26" s="2">
        <v>7.8799999999999995E-2</v>
      </c>
      <c r="AA26" s="2">
        <v>0.24759999999999999</v>
      </c>
      <c r="AB26" s="2">
        <v>0.24149999999999999</v>
      </c>
      <c r="AC26" s="2">
        <v>-0.70330000000000004</v>
      </c>
      <c r="AD26" s="2">
        <v>0.1416</v>
      </c>
      <c r="AE26" s="2">
        <v>0.15210000000000001</v>
      </c>
      <c r="AF26" s="2">
        <v>-0.1575</v>
      </c>
      <c r="AG26" s="2">
        <v>0.13600000000000001</v>
      </c>
      <c r="AH26" s="2">
        <v>0.12620000000000001</v>
      </c>
    </row>
    <row r="27" spans="1:43" ht="19" x14ac:dyDescent="0.25">
      <c r="A27" s="5" t="s">
        <v>21</v>
      </c>
      <c r="B27" s="1">
        <v>2400000</v>
      </c>
      <c r="C27" s="1">
        <v>3700000</v>
      </c>
      <c r="D27" s="1">
        <v>6000000</v>
      </c>
      <c r="E27" s="1">
        <v>7900000</v>
      </c>
      <c r="F27" s="1">
        <v>9900000</v>
      </c>
      <c r="G27" s="1">
        <v>10500000</v>
      </c>
      <c r="H27" s="1">
        <v>12100000</v>
      </c>
      <c r="I27" s="1">
        <v>13400000</v>
      </c>
      <c r="J27" s="1">
        <v>16700000</v>
      </c>
      <c r="K27" s="1">
        <v>20100000</v>
      </c>
      <c r="L27" s="1">
        <v>22122000</v>
      </c>
      <c r="M27" s="1">
        <v>24173000</v>
      </c>
      <c r="N27" s="1">
        <v>24509000</v>
      </c>
      <c r="O27" s="1">
        <v>22068000</v>
      </c>
      <c r="P27" s="1">
        <v>20746000</v>
      </c>
      <c r="Q27" s="1">
        <v>26929000</v>
      </c>
      <c r="R27" s="1">
        <v>28297000</v>
      </c>
      <c r="S27" s="1">
        <v>-2247000</v>
      </c>
      <c r="T27" s="1">
        <v>-33698000</v>
      </c>
      <c r="U27" s="1">
        <v>5175000</v>
      </c>
      <c r="V27" s="1">
        <v>-9292000</v>
      </c>
      <c r="W27" s="1">
        <v>29806000</v>
      </c>
      <c r="X27" s="1">
        <v>67249000</v>
      </c>
      <c r="Y27" s="1">
        <v>38580000</v>
      </c>
      <c r="Z27" s="1">
        <v>15143000</v>
      </c>
      <c r="AA27" s="1">
        <v>63726000</v>
      </c>
      <c r="AB27" s="1">
        <v>55130000</v>
      </c>
      <c r="AC27" s="1">
        <v>-94835000</v>
      </c>
      <c r="AD27" s="1">
        <v>30254000</v>
      </c>
      <c r="AE27" s="1">
        <v>34127000</v>
      </c>
      <c r="AF27" s="1">
        <v>-4568000</v>
      </c>
      <c r="AG27" s="1">
        <v>-24059000</v>
      </c>
      <c r="AH27" s="1">
        <v>33674000</v>
      </c>
    </row>
    <row r="28" spans="1:43" ht="20" thickBot="1" x14ac:dyDescent="0.3">
      <c r="A28" s="7" t="s">
        <v>22</v>
      </c>
      <c r="B28" s="11">
        <v>3100000</v>
      </c>
      <c r="C28" s="11">
        <v>5300000</v>
      </c>
      <c r="D28" s="11">
        <v>8000000</v>
      </c>
      <c r="E28" s="11">
        <v>10700000</v>
      </c>
      <c r="F28" s="11">
        <v>15100000</v>
      </c>
      <c r="G28" s="11">
        <v>16200000</v>
      </c>
      <c r="H28" s="11">
        <v>18600000</v>
      </c>
      <c r="I28" s="11">
        <v>20900000</v>
      </c>
      <c r="J28" s="11">
        <v>26100000</v>
      </c>
      <c r="K28" s="11">
        <v>32100000</v>
      </c>
      <c r="L28" s="11">
        <v>35338000</v>
      </c>
      <c r="M28" s="11">
        <v>40288000</v>
      </c>
      <c r="N28" s="11">
        <v>40848000</v>
      </c>
      <c r="O28" s="11">
        <v>36782000</v>
      </c>
      <c r="P28" s="11">
        <v>33421000</v>
      </c>
      <c r="Q28" s="11">
        <v>43937000</v>
      </c>
      <c r="R28" s="11">
        <v>44553000</v>
      </c>
      <c r="S28" s="11">
        <v>-480000</v>
      </c>
      <c r="T28" s="11">
        <v>-154459000</v>
      </c>
      <c r="U28" s="11">
        <v>31409000</v>
      </c>
      <c r="V28" s="11">
        <v>-2788000</v>
      </c>
      <c r="W28" s="11">
        <v>75192000</v>
      </c>
      <c r="X28" s="11">
        <v>127674000</v>
      </c>
      <c r="Y28" s="11">
        <v>72037000</v>
      </c>
      <c r="Z28" s="11">
        <v>36453000</v>
      </c>
      <c r="AA28" s="11">
        <v>104923000</v>
      </c>
      <c r="AB28" s="11">
        <v>97992000</v>
      </c>
      <c r="AC28" s="11">
        <v>-330539000</v>
      </c>
      <c r="AD28" s="11">
        <v>80354000</v>
      </c>
      <c r="AE28" s="11">
        <v>104346000</v>
      </c>
      <c r="AF28" s="11">
        <v>-103994000</v>
      </c>
      <c r="AG28" s="11">
        <v>97864000</v>
      </c>
      <c r="AH28" s="11">
        <v>78937000</v>
      </c>
      <c r="AI28" s="43">
        <v>99100000</v>
      </c>
      <c r="AJ28" s="43">
        <v>105800000</v>
      </c>
      <c r="AK28" s="43">
        <v>103600000</v>
      </c>
      <c r="AL28" s="43">
        <v>104200000</v>
      </c>
      <c r="AM28" s="43">
        <v>105200000</v>
      </c>
    </row>
    <row r="29" spans="1:43" ht="20" customHeight="1" thickTop="1" x14ac:dyDescent="0.25">
      <c r="A29" s="15" t="s">
        <v>102</v>
      </c>
      <c r="B29" s="1"/>
      <c r="C29" s="16">
        <f>(C28/B28)-1</f>
        <v>0.70967741935483875</v>
      </c>
      <c r="D29" s="16">
        <f>(D28/C28)-1</f>
        <v>0.50943396226415105</v>
      </c>
      <c r="E29" s="16">
        <f>(E28/D28)-1</f>
        <v>0.33749999999999991</v>
      </c>
      <c r="F29" s="16">
        <f t="shared" ref="F29:AR29" si="7">(F28/E28)-1</f>
        <v>0.41121495327102808</v>
      </c>
      <c r="G29" s="16">
        <f t="shared" si="7"/>
        <v>7.2847682119205226E-2</v>
      </c>
      <c r="H29" s="16">
        <f t="shared" si="7"/>
        <v>0.14814814814814814</v>
      </c>
      <c r="I29" s="16">
        <f t="shared" si="7"/>
        <v>0.12365591397849451</v>
      </c>
      <c r="J29" s="16">
        <f t="shared" si="7"/>
        <v>0.24880382775119614</v>
      </c>
      <c r="K29" s="16">
        <f t="shared" si="7"/>
        <v>0.22988505747126431</v>
      </c>
      <c r="L29" s="16">
        <f t="shared" si="7"/>
        <v>0.10087227414330213</v>
      </c>
      <c r="M29" s="16">
        <f t="shared" si="7"/>
        <v>0.14007583904012688</v>
      </c>
      <c r="N29" s="16">
        <f t="shared" si="7"/>
        <v>1.3899920571882385E-2</v>
      </c>
      <c r="O29" s="16">
        <f t="shared" si="7"/>
        <v>-9.9539757148452757E-2</v>
      </c>
      <c r="P29" s="16">
        <f t="shared" si="7"/>
        <v>-9.1376216627698348E-2</v>
      </c>
      <c r="Q29" s="16">
        <f t="shared" si="7"/>
        <v>0.31465246401962843</v>
      </c>
      <c r="R29" s="16">
        <f t="shared" si="7"/>
        <v>1.4020074197145904E-2</v>
      </c>
      <c r="S29" s="16">
        <f t="shared" si="7"/>
        <v>-1.010773685273719</v>
      </c>
      <c r="T29" s="16">
        <f t="shared" si="7"/>
        <v>320.78958333333333</v>
      </c>
      <c r="U29" s="16">
        <f t="shared" si="7"/>
        <v>-1.2033484614039971</v>
      </c>
      <c r="V29" s="16">
        <f t="shared" si="7"/>
        <v>-1.0887643669012066</v>
      </c>
      <c r="W29" s="16">
        <f t="shared" si="7"/>
        <v>-27.969870875179339</v>
      </c>
      <c r="X29" s="16">
        <f t="shared" si="7"/>
        <v>0.69797318863708901</v>
      </c>
      <c r="Y29" s="16">
        <f t="shared" si="7"/>
        <v>-0.43577392421323058</v>
      </c>
      <c r="Z29" s="16">
        <f t="shared" si="7"/>
        <v>-0.49396837736163357</v>
      </c>
      <c r="AA29" s="16">
        <f t="shared" si="7"/>
        <v>1.8783090554961182</v>
      </c>
      <c r="AB29" s="16">
        <f t="shared" si="7"/>
        <v>-6.605796631815708E-2</v>
      </c>
      <c r="AC29" s="16">
        <f t="shared" si="7"/>
        <v>-4.3731222956976081</v>
      </c>
      <c r="AD29" s="16">
        <f t="shared" si="7"/>
        <v>-1.2430999065163264</v>
      </c>
      <c r="AE29" s="16">
        <f t="shared" si="7"/>
        <v>0.29857878885929767</v>
      </c>
      <c r="AF29" s="16">
        <f t="shared" si="7"/>
        <v>-1.9966266076323003</v>
      </c>
      <c r="AG29" s="16">
        <f t="shared" si="7"/>
        <v>-1.9410542915937459</v>
      </c>
      <c r="AH29" s="16">
        <f t="shared" si="7"/>
        <v>-0.19340104635003674</v>
      </c>
      <c r="AI29" s="17">
        <f t="shared" si="7"/>
        <v>0.25543154667646362</v>
      </c>
      <c r="AJ29" s="17">
        <f t="shared" si="7"/>
        <v>6.7608476286579178E-2</v>
      </c>
      <c r="AK29" s="17">
        <f t="shared" si="7"/>
        <v>-2.0793950850661602E-2</v>
      </c>
      <c r="AL29" s="17">
        <f t="shared" si="7"/>
        <v>5.791505791505891E-3</v>
      </c>
      <c r="AM29" s="17">
        <f t="shared" si="7"/>
        <v>9.5969289827255722E-3</v>
      </c>
    </row>
    <row r="30" spans="1:43" ht="19" x14ac:dyDescent="0.25">
      <c r="A30" s="5" t="s">
        <v>23</v>
      </c>
      <c r="B30" s="2">
        <v>3.1899999999999998E-2</v>
      </c>
      <c r="C30" s="2">
        <v>5.0299999999999997E-2</v>
      </c>
      <c r="D30" s="2">
        <v>8.0500000000000002E-2</v>
      </c>
      <c r="E30" s="2">
        <v>7.51E-2</v>
      </c>
      <c r="F30" s="2">
        <v>0.1007</v>
      </c>
      <c r="G30" s="2">
        <v>9.8599999999999993E-2</v>
      </c>
      <c r="H30" s="2">
        <v>9.7799999999999998E-2</v>
      </c>
      <c r="I30" s="2">
        <v>9.7000000000000003E-2</v>
      </c>
      <c r="J30" s="2">
        <v>0.1019</v>
      </c>
      <c r="K30" s="2">
        <v>0.11749999999999999</v>
      </c>
      <c r="L30" s="2">
        <v>0.11650000000000001</v>
      </c>
      <c r="M30" s="2">
        <v>0.1242</v>
      </c>
      <c r="N30" s="2">
        <v>0.1116</v>
      </c>
      <c r="O30" s="2">
        <v>9.0899999999999995E-2</v>
      </c>
      <c r="P30" s="2">
        <v>9.3100000000000002E-2</v>
      </c>
      <c r="Q30" s="2">
        <v>0.12620000000000001</v>
      </c>
      <c r="R30" s="2">
        <v>0.1275</v>
      </c>
      <c r="S30" s="2">
        <v>-1E-3</v>
      </c>
      <c r="T30" s="2">
        <v>-9.5699999999999993E-2</v>
      </c>
      <c r="U30" s="2">
        <v>2.2200000000000001E-2</v>
      </c>
      <c r="V30" s="2">
        <v>-2.0999999999999999E-3</v>
      </c>
      <c r="W30" s="2">
        <v>6.9900000000000004E-2</v>
      </c>
      <c r="X30" s="2">
        <v>0.1502</v>
      </c>
      <c r="Y30" s="2">
        <v>0.1125</v>
      </c>
      <c r="Z30" s="2">
        <v>5.57E-2</v>
      </c>
      <c r="AA30" s="2">
        <v>0.154</v>
      </c>
      <c r="AB30" s="2">
        <v>0.15459999999999999</v>
      </c>
      <c r="AC30" s="2">
        <v>-0.54649999999999999</v>
      </c>
      <c r="AD30" s="2">
        <v>0.10290000000000001</v>
      </c>
      <c r="AE30" s="2">
        <v>0.11459999999999999</v>
      </c>
      <c r="AF30" s="2">
        <v>-0.15090000000000001</v>
      </c>
      <c r="AG30" s="2">
        <v>0.10920000000000001</v>
      </c>
      <c r="AH30" s="2">
        <v>8.6800000000000002E-2</v>
      </c>
      <c r="AI30" s="44">
        <f>AI28/AI3</f>
        <v>0.11708412098298676</v>
      </c>
      <c r="AJ30" s="44">
        <f t="shared" ref="AJ30:AM30" si="8">AJ28/AJ3</f>
        <v>0.12021361208953528</v>
      </c>
      <c r="AK30" s="44">
        <f t="shared" si="8"/>
        <v>0.11935483870967742</v>
      </c>
      <c r="AL30" s="44">
        <f t="shared" si="8"/>
        <v>0.11854379977246872</v>
      </c>
      <c r="AM30" s="44">
        <f t="shared" si="8"/>
        <v>0.1180695847362514</v>
      </c>
    </row>
    <row r="31" spans="1:43" ht="19" x14ac:dyDescent="0.25">
      <c r="A31" s="5" t="s">
        <v>24</v>
      </c>
      <c r="B31" s="12">
        <v>0.14000000000000001</v>
      </c>
      <c r="C31" s="12">
        <v>0.18</v>
      </c>
      <c r="D31" s="12">
        <v>0.22</v>
      </c>
      <c r="E31" s="12">
        <v>0.3</v>
      </c>
      <c r="F31" s="12">
        <v>0.41</v>
      </c>
      <c r="G31" s="12">
        <v>0.43</v>
      </c>
      <c r="H31" s="12">
        <v>0.97</v>
      </c>
      <c r="I31" s="12">
        <v>1.0900000000000001</v>
      </c>
      <c r="J31" s="12">
        <v>1.33</v>
      </c>
      <c r="K31" s="12">
        <v>1.61</v>
      </c>
      <c r="L31" s="12">
        <v>1.77</v>
      </c>
      <c r="M31" s="12">
        <v>1.98</v>
      </c>
      <c r="N31" s="12">
        <v>1.95</v>
      </c>
      <c r="O31" s="12">
        <v>1.72</v>
      </c>
      <c r="P31" s="12">
        <v>1.62</v>
      </c>
      <c r="Q31" s="12">
        <v>2.2599999999999998</v>
      </c>
      <c r="R31" s="12">
        <v>2.46</v>
      </c>
      <c r="S31" s="12">
        <v>-0.03</v>
      </c>
      <c r="T31" s="12">
        <v>-10.09</v>
      </c>
      <c r="U31" s="12">
        <v>0.55000000000000004</v>
      </c>
      <c r="V31" s="12">
        <v>-0.16</v>
      </c>
      <c r="W31" s="12">
        <v>3.96</v>
      </c>
      <c r="X31" s="12">
        <v>6.81</v>
      </c>
      <c r="Y31" s="12">
        <v>3.75</v>
      </c>
      <c r="Z31" s="12">
        <v>1.92</v>
      </c>
      <c r="AA31" s="12">
        <v>5.55</v>
      </c>
      <c r="AB31" s="12">
        <v>5.36</v>
      </c>
      <c r="AC31" s="12">
        <v>-18.28</v>
      </c>
      <c r="AD31" s="12">
        <v>4.43</v>
      </c>
      <c r="AE31" s="12">
        <v>5.95</v>
      </c>
      <c r="AF31" s="12">
        <v>-6.43</v>
      </c>
      <c r="AG31" s="12">
        <v>5.69</v>
      </c>
      <c r="AH31" s="12">
        <v>4.97</v>
      </c>
      <c r="AI31" s="45">
        <v>6.33</v>
      </c>
      <c r="AJ31" s="45">
        <v>6.75</v>
      </c>
      <c r="AK31" s="45">
        <v>6.62</v>
      </c>
      <c r="AL31" s="45">
        <v>6.65</v>
      </c>
      <c r="AM31" s="45">
        <v>6.71</v>
      </c>
    </row>
    <row r="32" spans="1:43" ht="19" x14ac:dyDescent="0.25">
      <c r="A32" s="5" t="s">
        <v>25</v>
      </c>
      <c r="B32" s="12">
        <v>0.14000000000000001</v>
      </c>
      <c r="C32" s="12">
        <v>0.18</v>
      </c>
      <c r="D32" s="12">
        <v>0.22</v>
      </c>
      <c r="E32" s="12">
        <v>0.28999999999999998</v>
      </c>
      <c r="F32" s="12">
        <v>0.4</v>
      </c>
      <c r="G32" s="12">
        <v>0.42</v>
      </c>
      <c r="H32" s="12">
        <v>0.97</v>
      </c>
      <c r="I32" s="12">
        <v>1.07</v>
      </c>
      <c r="J32" s="12">
        <v>1.3</v>
      </c>
      <c r="K32" s="12">
        <v>1.58</v>
      </c>
      <c r="L32" s="12">
        <v>1.74</v>
      </c>
      <c r="M32" s="12">
        <v>1.94</v>
      </c>
      <c r="N32" s="12">
        <v>1.92</v>
      </c>
      <c r="O32" s="12">
        <v>1.7</v>
      </c>
      <c r="P32" s="12">
        <v>1.61</v>
      </c>
      <c r="Q32" s="12">
        <v>2.2400000000000002</v>
      </c>
      <c r="R32" s="12">
        <v>2.4300000000000002</v>
      </c>
      <c r="S32" s="12">
        <v>-0.03</v>
      </c>
      <c r="T32" s="12">
        <v>-10.09</v>
      </c>
      <c r="U32" s="12">
        <v>0.55000000000000004</v>
      </c>
      <c r="V32" s="12">
        <v>-0.16</v>
      </c>
      <c r="W32" s="12">
        <v>3.89</v>
      </c>
      <c r="X32" s="12">
        <v>6.63</v>
      </c>
      <c r="Y32" s="12">
        <v>3.7</v>
      </c>
      <c r="Z32" s="12">
        <v>1.9</v>
      </c>
      <c r="AA32" s="12">
        <v>5.52</v>
      </c>
      <c r="AB32" s="12">
        <v>5.33</v>
      </c>
      <c r="AC32" s="12">
        <v>-18.28</v>
      </c>
      <c r="AD32" s="12">
        <v>4.37</v>
      </c>
      <c r="AE32" s="12">
        <v>5.85</v>
      </c>
      <c r="AF32" s="12">
        <v>-6.43</v>
      </c>
      <c r="AG32" s="12">
        <v>5.66</v>
      </c>
      <c r="AH32" s="12">
        <v>4.96</v>
      </c>
    </row>
    <row r="33" spans="1:34" ht="19" x14ac:dyDescent="0.25">
      <c r="A33" s="5" t="s">
        <v>26</v>
      </c>
      <c r="B33" s="1">
        <v>10760000</v>
      </c>
      <c r="C33" s="1">
        <v>17746000</v>
      </c>
      <c r="D33" s="1">
        <v>17944000</v>
      </c>
      <c r="E33" s="1">
        <v>18208000</v>
      </c>
      <c r="F33" s="1">
        <v>18366000</v>
      </c>
      <c r="G33" s="1">
        <v>18752000</v>
      </c>
      <c r="H33" s="1">
        <v>19046000</v>
      </c>
      <c r="I33" s="1">
        <v>19192000</v>
      </c>
      <c r="J33" s="1">
        <v>19658000</v>
      </c>
      <c r="K33" s="1">
        <v>19983000</v>
      </c>
      <c r="L33" s="1">
        <v>20017000</v>
      </c>
      <c r="M33" s="1">
        <v>20398000</v>
      </c>
      <c r="N33" s="1">
        <v>20946000</v>
      </c>
      <c r="O33" s="1">
        <v>21424000</v>
      </c>
      <c r="P33" s="1">
        <v>20606000</v>
      </c>
      <c r="Q33" s="1">
        <v>19405000</v>
      </c>
      <c r="R33" s="1">
        <v>18085000</v>
      </c>
      <c r="S33" s="1">
        <v>17232000</v>
      </c>
      <c r="T33" s="1">
        <v>16764000</v>
      </c>
      <c r="U33" s="1">
        <v>16917000</v>
      </c>
      <c r="V33" s="1">
        <v>17240000</v>
      </c>
      <c r="W33" s="1">
        <v>17846000</v>
      </c>
      <c r="X33" s="1">
        <v>17992000</v>
      </c>
      <c r="Y33" s="1">
        <v>18871000</v>
      </c>
      <c r="Z33" s="1">
        <v>18753000</v>
      </c>
      <c r="AA33" s="1">
        <v>18637000</v>
      </c>
      <c r="AB33" s="1">
        <v>18030000</v>
      </c>
      <c r="AC33" s="1">
        <v>17725000</v>
      </c>
      <c r="AD33" s="1">
        <v>17533000</v>
      </c>
      <c r="AE33" s="1">
        <v>16934000</v>
      </c>
      <c r="AF33" s="1">
        <v>16230000</v>
      </c>
      <c r="AG33" s="1">
        <v>16230000</v>
      </c>
      <c r="AH33" s="1">
        <v>15873000</v>
      </c>
    </row>
    <row r="34" spans="1:34" ht="19" x14ac:dyDescent="0.25">
      <c r="A34" s="5" t="s">
        <v>27</v>
      </c>
      <c r="B34" s="1">
        <v>10760000</v>
      </c>
      <c r="C34" s="1">
        <v>17746000</v>
      </c>
      <c r="D34" s="1">
        <v>17944000</v>
      </c>
      <c r="E34" s="1">
        <v>18208000</v>
      </c>
      <c r="F34" s="1">
        <v>18366000</v>
      </c>
      <c r="G34" s="1">
        <v>18752000</v>
      </c>
      <c r="H34" s="1">
        <v>19046000</v>
      </c>
      <c r="I34" s="1">
        <v>19486000</v>
      </c>
      <c r="J34" s="1">
        <v>20032000</v>
      </c>
      <c r="K34" s="1">
        <v>20358000</v>
      </c>
      <c r="L34" s="1">
        <v>20263000</v>
      </c>
      <c r="M34" s="1">
        <v>20762000</v>
      </c>
      <c r="N34" s="1">
        <v>21269000</v>
      </c>
      <c r="O34" s="1">
        <v>21614000</v>
      </c>
      <c r="P34" s="1">
        <v>20791000</v>
      </c>
      <c r="Q34" s="1">
        <v>19603000</v>
      </c>
      <c r="R34" s="1">
        <v>18298000</v>
      </c>
      <c r="S34" s="1">
        <v>17232000</v>
      </c>
      <c r="T34" s="1">
        <v>16764000</v>
      </c>
      <c r="U34" s="1">
        <v>16917000</v>
      </c>
      <c r="V34" s="1">
        <v>17240000</v>
      </c>
      <c r="W34" s="1">
        <v>18185000</v>
      </c>
      <c r="X34" s="1">
        <v>18877000</v>
      </c>
      <c r="Y34" s="1">
        <v>19141000</v>
      </c>
      <c r="Z34" s="1">
        <v>18956000</v>
      </c>
      <c r="AA34" s="1">
        <v>18768000</v>
      </c>
      <c r="AB34" s="1">
        <v>18125000</v>
      </c>
      <c r="AC34" s="1">
        <v>17740000</v>
      </c>
      <c r="AD34" s="1">
        <v>17789000</v>
      </c>
      <c r="AE34" s="1">
        <v>17245000</v>
      </c>
      <c r="AF34" s="1">
        <v>16230000</v>
      </c>
      <c r="AG34" s="1">
        <v>16230000</v>
      </c>
      <c r="AH34" s="1">
        <v>15901000</v>
      </c>
    </row>
    <row r="35" spans="1:34" ht="20" customHeight="1" x14ac:dyDescent="0.25">
      <c r="A35" s="15" t="s">
        <v>103</v>
      </c>
      <c r="B35" s="1"/>
      <c r="C35" s="23">
        <f>(C34-B34)/B34</f>
        <v>0.64925650557620818</v>
      </c>
      <c r="D35" s="23">
        <f t="shared" ref="D35:AM35" si="9">(D34-C34)/C34</f>
        <v>1.115744393102671E-2</v>
      </c>
      <c r="E35" s="23">
        <f t="shared" si="9"/>
        <v>1.4712438698172091E-2</v>
      </c>
      <c r="F35" s="23">
        <f t="shared" si="9"/>
        <v>8.6775043936731105E-3</v>
      </c>
      <c r="G35" s="23">
        <f t="shared" si="9"/>
        <v>2.1017096809321574E-2</v>
      </c>
      <c r="H35" s="23">
        <f t="shared" si="9"/>
        <v>1.5678327645051195E-2</v>
      </c>
      <c r="I35" s="23">
        <f t="shared" si="9"/>
        <v>2.3101963666911689E-2</v>
      </c>
      <c r="J35" s="23">
        <f t="shared" si="9"/>
        <v>2.8020117007082009E-2</v>
      </c>
      <c r="K35" s="23">
        <f t="shared" si="9"/>
        <v>1.6273961661341853E-2</v>
      </c>
      <c r="L35" s="23">
        <f t="shared" si="9"/>
        <v>-4.6664701837115631E-3</v>
      </c>
      <c r="M35" s="23">
        <f t="shared" si="9"/>
        <v>2.4626165918175985E-2</v>
      </c>
      <c r="N35" s="23">
        <f t="shared" si="9"/>
        <v>2.4419612754069935E-2</v>
      </c>
      <c r="O35" s="23">
        <f t="shared" si="9"/>
        <v>1.6220790822323569E-2</v>
      </c>
      <c r="P35" s="23">
        <f t="shared" si="9"/>
        <v>-3.8077172203201629E-2</v>
      </c>
      <c r="Q35" s="23">
        <f t="shared" si="9"/>
        <v>-5.7140108700880189E-2</v>
      </c>
      <c r="R35" s="23">
        <f t="shared" si="9"/>
        <v>-6.6571443146457174E-2</v>
      </c>
      <c r="S35" s="23">
        <f t="shared" si="9"/>
        <v>-5.8257733085583123E-2</v>
      </c>
      <c r="T35" s="23">
        <f t="shared" si="9"/>
        <v>-2.7158774373259052E-2</v>
      </c>
      <c r="U35" s="23">
        <f t="shared" si="9"/>
        <v>9.1267000715819606E-3</v>
      </c>
      <c r="V35" s="23">
        <f t="shared" si="9"/>
        <v>1.9093219838032749E-2</v>
      </c>
      <c r="W35" s="23">
        <f t="shared" si="9"/>
        <v>5.4814385150812064E-2</v>
      </c>
      <c r="X35" s="23">
        <f t="shared" si="9"/>
        <v>3.8053340665383559E-2</v>
      </c>
      <c r="Y35" s="23">
        <f t="shared" si="9"/>
        <v>1.3985273083646766E-2</v>
      </c>
      <c r="Z35" s="23">
        <f t="shared" si="9"/>
        <v>-9.6651167650592968E-3</v>
      </c>
      <c r="AA35" s="23">
        <f t="shared" si="9"/>
        <v>-9.9177041569951472E-3</v>
      </c>
      <c r="AB35" s="23">
        <f t="shared" si="9"/>
        <v>-3.4260443307757883E-2</v>
      </c>
      <c r="AC35" s="23">
        <f t="shared" si="9"/>
        <v>-2.1241379310344827E-2</v>
      </c>
      <c r="AD35" s="23">
        <f t="shared" si="9"/>
        <v>2.762119503945885E-3</v>
      </c>
      <c r="AE35" s="23">
        <f t="shared" si="9"/>
        <v>-3.0580695935690596E-2</v>
      </c>
      <c r="AF35" s="23">
        <f t="shared" si="9"/>
        <v>-5.885763989562192E-2</v>
      </c>
      <c r="AG35" s="23">
        <f t="shared" si="9"/>
        <v>0</v>
      </c>
      <c r="AH35" s="23">
        <f t="shared" si="9"/>
        <v>-2.0271102895871841E-2</v>
      </c>
    </row>
    <row r="36" spans="1:3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row>
    <row r="37" spans="1:3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row>
    <row r="38" spans="1:34" ht="19" x14ac:dyDescent="0.25">
      <c r="A38" s="5" t="s">
        <v>30</v>
      </c>
      <c r="B38" s="1">
        <v>1600000</v>
      </c>
      <c r="C38" s="1">
        <v>2700000</v>
      </c>
      <c r="D38" s="1">
        <v>5700000</v>
      </c>
      <c r="E38" s="1">
        <v>1200000</v>
      </c>
      <c r="F38" s="1">
        <v>2000000</v>
      </c>
      <c r="G38" s="1">
        <v>3900000</v>
      </c>
      <c r="H38" s="1">
        <v>8700000</v>
      </c>
      <c r="I38" s="1">
        <v>6000000</v>
      </c>
      <c r="J38" s="1">
        <v>8600000</v>
      </c>
      <c r="K38" s="1">
        <v>4200000</v>
      </c>
      <c r="L38" s="1">
        <v>7208000</v>
      </c>
      <c r="M38" s="1">
        <v>6252000</v>
      </c>
      <c r="N38" s="1">
        <v>98739000</v>
      </c>
      <c r="O38" s="1">
        <v>27996000</v>
      </c>
      <c r="P38" s="1">
        <v>44031000</v>
      </c>
      <c r="Q38" s="1">
        <v>23111000</v>
      </c>
      <c r="R38" s="1">
        <v>19516000</v>
      </c>
      <c r="S38" s="1">
        <v>26838000</v>
      </c>
      <c r="T38" s="1">
        <v>114443000</v>
      </c>
      <c r="U38" s="1">
        <v>82314000</v>
      </c>
      <c r="V38" s="1">
        <v>102309000</v>
      </c>
      <c r="W38" s="1">
        <v>60691000</v>
      </c>
      <c r="X38" s="1">
        <v>64537000</v>
      </c>
      <c r="Y38" s="1">
        <v>106011000</v>
      </c>
      <c r="Z38" s="1">
        <v>104004000</v>
      </c>
      <c r="AA38" s="1">
        <v>144785000</v>
      </c>
      <c r="AB38" s="1">
        <v>140535000</v>
      </c>
      <c r="AC38" s="1">
        <v>117010000</v>
      </c>
      <c r="AD38" s="1">
        <v>137164000</v>
      </c>
      <c r="AE38" s="1">
        <v>116043000</v>
      </c>
      <c r="AF38" s="1">
        <v>383369000</v>
      </c>
      <c r="AG38" s="1">
        <v>361412000</v>
      </c>
      <c r="AH38" s="1">
        <v>269655000</v>
      </c>
    </row>
    <row r="39" spans="1:34"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45537000</v>
      </c>
      <c r="P39" s="1">
        <v>14504000</v>
      </c>
      <c r="Q39" s="1" t="s">
        <v>91</v>
      </c>
      <c r="R39" s="1" t="s">
        <v>91</v>
      </c>
      <c r="S39" s="1">
        <v>300000</v>
      </c>
      <c r="T39" s="1">
        <v>276000</v>
      </c>
      <c r="U39" s="1">
        <v>8765000</v>
      </c>
      <c r="V39" s="1" t="s">
        <v>91</v>
      </c>
      <c r="W39" s="1" t="s">
        <v>91</v>
      </c>
      <c r="X39" s="1" t="s">
        <v>91</v>
      </c>
      <c r="Y39" s="1" t="s">
        <v>91</v>
      </c>
      <c r="Z39" s="1" t="s">
        <v>91</v>
      </c>
      <c r="AA39" s="1" t="s">
        <v>91</v>
      </c>
      <c r="AB39" s="1" t="s">
        <v>91</v>
      </c>
      <c r="AC39" s="1" t="s">
        <v>91</v>
      </c>
      <c r="AD39" s="1" t="s">
        <v>91</v>
      </c>
      <c r="AE39" s="1" t="s">
        <v>91</v>
      </c>
      <c r="AF39" s="1" t="s">
        <v>91</v>
      </c>
      <c r="AG39" s="1" t="s">
        <v>91</v>
      </c>
      <c r="AH39" s="1" t="s">
        <v>91</v>
      </c>
    </row>
    <row r="40" spans="1:34" ht="19" x14ac:dyDescent="0.25">
      <c r="A40" s="5" t="s">
        <v>32</v>
      </c>
      <c r="B40" s="1">
        <v>1600000</v>
      </c>
      <c r="C40" s="1">
        <v>2700000</v>
      </c>
      <c r="D40" s="1">
        <v>5700000</v>
      </c>
      <c r="E40" s="1">
        <v>1200000</v>
      </c>
      <c r="F40" s="1">
        <v>2000000</v>
      </c>
      <c r="G40" s="1">
        <v>3900000</v>
      </c>
      <c r="H40" s="1">
        <v>8700000</v>
      </c>
      <c r="I40" s="1">
        <v>6000000</v>
      </c>
      <c r="J40" s="1">
        <v>8600000</v>
      </c>
      <c r="K40" s="1">
        <v>4200000</v>
      </c>
      <c r="L40" s="1">
        <v>7208000</v>
      </c>
      <c r="M40" s="1">
        <v>6252000</v>
      </c>
      <c r="N40" s="1">
        <v>98739000</v>
      </c>
      <c r="O40" s="1">
        <v>73533000</v>
      </c>
      <c r="P40" s="1">
        <v>58535000</v>
      </c>
      <c r="Q40" s="1">
        <v>23111000</v>
      </c>
      <c r="R40" s="1">
        <v>19516000</v>
      </c>
      <c r="S40" s="1">
        <v>27138000</v>
      </c>
      <c r="T40" s="1">
        <v>114719000</v>
      </c>
      <c r="U40" s="1">
        <v>91079000</v>
      </c>
      <c r="V40" s="1">
        <v>102309000</v>
      </c>
      <c r="W40" s="1">
        <v>60691000</v>
      </c>
      <c r="X40" s="1">
        <v>64537000</v>
      </c>
      <c r="Y40" s="1">
        <v>106011000</v>
      </c>
      <c r="Z40" s="1">
        <v>104004000</v>
      </c>
      <c r="AA40" s="1">
        <v>144785000</v>
      </c>
      <c r="AB40" s="1">
        <v>140535000</v>
      </c>
      <c r="AC40" s="1">
        <v>117010000</v>
      </c>
      <c r="AD40" s="1">
        <v>137164000</v>
      </c>
      <c r="AE40" s="1">
        <v>116043000</v>
      </c>
      <c r="AF40" s="1">
        <v>383369000</v>
      </c>
      <c r="AG40" s="1">
        <v>361412000</v>
      </c>
      <c r="AH40" s="1">
        <v>269655000</v>
      </c>
    </row>
    <row r="41" spans="1:34" ht="19" x14ac:dyDescent="0.25">
      <c r="A41" s="5" t="s">
        <v>33</v>
      </c>
      <c r="B41" s="1">
        <v>9300000</v>
      </c>
      <c r="C41" s="1">
        <v>10400000</v>
      </c>
      <c r="D41" s="1">
        <v>12500000</v>
      </c>
      <c r="E41" s="1">
        <v>14900000</v>
      </c>
      <c r="F41" s="1">
        <v>16800000</v>
      </c>
      <c r="G41" s="1">
        <v>21500000</v>
      </c>
      <c r="H41" s="1">
        <v>29300000</v>
      </c>
      <c r="I41" s="1">
        <v>30500000</v>
      </c>
      <c r="J41" s="1">
        <v>28500000</v>
      </c>
      <c r="K41" s="1">
        <v>35300000</v>
      </c>
      <c r="L41" s="1">
        <v>39600000</v>
      </c>
      <c r="M41" s="1">
        <v>47451000</v>
      </c>
      <c r="N41" s="1">
        <v>54714000</v>
      </c>
      <c r="O41" s="1">
        <v>47116000</v>
      </c>
      <c r="P41" s="1">
        <v>44403000</v>
      </c>
      <c r="Q41" s="1">
        <v>43690000</v>
      </c>
      <c r="R41" s="1">
        <v>45571000</v>
      </c>
      <c r="S41" s="1">
        <v>115335000</v>
      </c>
      <c r="T41" s="1">
        <v>117930000</v>
      </c>
      <c r="U41" s="1">
        <v>104690000</v>
      </c>
      <c r="V41" s="1">
        <v>98776000</v>
      </c>
      <c r="W41" s="1">
        <v>115667000</v>
      </c>
      <c r="X41" s="1">
        <v>128610000</v>
      </c>
      <c r="Y41" s="1">
        <v>144137000</v>
      </c>
      <c r="Z41" s="1">
        <v>153498000</v>
      </c>
      <c r="AA41" s="1">
        <v>139206000</v>
      </c>
      <c r="AB41" s="1">
        <v>141389000</v>
      </c>
      <c r="AC41" s="1">
        <v>150174000</v>
      </c>
      <c r="AD41" s="1">
        <v>137504000</v>
      </c>
      <c r="AE41" s="1">
        <v>136869000</v>
      </c>
      <c r="AF41" s="1">
        <v>121897000</v>
      </c>
      <c r="AG41" s="1">
        <v>119968000</v>
      </c>
      <c r="AH41" s="1">
        <v>162310000</v>
      </c>
    </row>
    <row r="42" spans="1:34" ht="19" x14ac:dyDescent="0.25">
      <c r="A42" s="5" t="s">
        <v>34</v>
      </c>
      <c r="B42" s="1">
        <v>500000</v>
      </c>
      <c r="C42" s="1">
        <v>600000</v>
      </c>
      <c r="D42" s="1">
        <v>800000</v>
      </c>
      <c r="E42" s="1">
        <v>1000000</v>
      </c>
      <c r="F42" s="1">
        <v>800000</v>
      </c>
      <c r="G42" s="1">
        <v>800000</v>
      </c>
      <c r="H42" s="1">
        <v>1200000</v>
      </c>
      <c r="I42" s="1">
        <v>1400000</v>
      </c>
      <c r="J42" s="1">
        <v>1200000</v>
      </c>
      <c r="K42" s="1">
        <v>1200000</v>
      </c>
      <c r="L42" s="1">
        <v>691000</v>
      </c>
      <c r="M42" s="1">
        <v>837000</v>
      </c>
      <c r="N42" s="1">
        <v>889000</v>
      </c>
      <c r="O42" s="1">
        <v>556000</v>
      </c>
      <c r="P42" s="1">
        <v>148000</v>
      </c>
      <c r="Q42" s="1">
        <v>537000</v>
      </c>
      <c r="R42" s="1">
        <v>396000</v>
      </c>
      <c r="S42" s="1">
        <v>13280000</v>
      </c>
      <c r="T42" s="1">
        <v>10959000</v>
      </c>
      <c r="U42" s="1">
        <v>12236000</v>
      </c>
      <c r="V42" s="1">
        <v>10757000</v>
      </c>
      <c r="W42" s="1">
        <v>12031000</v>
      </c>
      <c r="X42" s="1" t="s">
        <v>91</v>
      </c>
      <c r="Y42" s="1" t="s">
        <v>91</v>
      </c>
      <c r="Z42" s="1" t="s">
        <v>91</v>
      </c>
      <c r="AA42" s="1" t="s">
        <v>91</v>
      </c>
      <c r="AB42" s="1" t="s">
        <v>91</v>
      </c>
      <c r="AC42" s="1" t="s">
        <v>91</v>
      </c>
      <c r="AD42" s="1" t="s">
        <v>91</v>
      </c>
      <c r="AE42" s="1" t="s">
        <v>91</v>
      </c>
      <c r="AF42" s="1" t="s">
        <v>91</v>
      </c>
      <c r="AG42" s="1" t="s">
        <v>91</v>
      </c>
      <c r="AH42" s="1" t="s">
        <v>91</v>
      </c>
    </row>
    <row r="43" spans="1:34" ht="19" x14ac:dyDescent="0.25">
      <c r="A43" s="5" t="s">
        <v>35</v>
      </c>
      <c r="B43" s="1">
        <v>1600000</v>
      </c>
      <c r="C43" s="1">
        <v>2200000</v>
      </c>
      <c r="D43" s="1">
        <v>2700000</v>
      </c>
      <c r="E43" s="1">
        <v>2800000</v>
      </c>
      <c r="F43" s="1">
        <v>1600000</v>
      </c>
      <c r="G43" s="1">
        <v>1300000</v>
      </c>
      <c r="H43" s="1">
        <v>2100000</v>
      </c>
      <c r="I43" s="1">
        <v>2900000</v>
      </c>
      <c r="J43" s="1">
        <v>2500000</v>
      </c>
      <c r="K43" s="1">
        <v>7200000</v>
      </c>
      <c r="L43" s="1">
        <v>3603000</v>
      </c>
      <c r="M43" s="1">
        <v>4620000</v>
      </c>
      <c r="N43" s="1">
        <v>4759000</v>
      </c>
      <c r="O43" s="1">
        <v>5876000</v>
      </c>
      <c r="P43" s="1">
        <v>3528000</v>
      </c>
      <c r="Q43" s="1">
        <v>3172000</v>
      </c>
      <c r="R43" s="1">
        <v>12910000</v>
      </c>
      <c r="S43" s="1">
        <v>277925000</v>
      </c>
      <c r="T43" s="1">
        <v>155521000</v>
      </c>
      <c r="U43" s="1">
        <v>129139000</v>
      </c>
      <c r="V43" s="1">
        <v>139260000</v>
      </c>
      <c r="W43" s="1">
        <v>88558000</v>
      </c>
      <c r="X43" s="1">
        <v>101308000</v>
      </c>
      <c r="Y43" s="1">
        <v>81434000</v>
      </c>
      <c r="Z43" s="1">
        <v>155382000</v>
      </c>
      <c r="AA43" s="1">
        <v>88718000</v>
      </c>
      <c r="AB43" s="1">
        <v>84224000</v>
      </c>
      <c r="AC43" s="1">
        <v>128430000</v>
      </c>
      <c r="AD43" s="1">
        <v>107522000</v>
      </c>
      <c r="AE43" s="1">
        <v>94005000</v>
      </c>
      <c r="AF43" s="1">
        <v>81240000</v>
      </c>
      <c r="AG43" s="1">
        <v>92973000</v>
      </c>
      <c r="AH43" s="1">
        <v>47799000</v>
      </c>
    </row>
    <row r="44" spans="1:34" ht="19" x14ac:dyDescent="0.25">
      <c r="A44" s="6" t="s">
        <v>36</v>
      </c>
      <c r="B44" s="10">
        <v>13000000</v>
      </c>
      <c r="C44" s="10">
        <v>15900000</v>
      </c>
      <c r="D44" s="10">
        <v>21700000</v>
      </c>
      <c r="E44" s="10">
        <v>19900000</v>
      </c>
      <c r="F44" s="10">
        <v>21200000</v>
      </c>
      <c r="G44" s="10">
        <v>27500000</v>
      </c>
      <c r="H44" s="10">
        <v>41300000</v>
      </c>
      <c r="I44" s="10">
        <v>40800000</v>
      </c>
      <c r="J44" s="10">
        <v>40800000</v>
      </c>
      <c r="K44" s="10">
        <v>47900000</v>
      </c>
      <c r="L44" s="10">
        <v>51102000</v>
      </c>
      <c r="M44" s="10">
        <v>59160000</v>
      </c>
      <c r="N44" s="10">
        <v>159101000</v>
      </c>
      <c r="O44" s="10">
        <v>127081000</v>
      </c>
      <c r="P44" s="10">
        <v>106614000</v>
      </c>
      <c r="Q44" s="10">
        <v>70510000</v>
      </c>
      <c r="R44" s="10">
        <v>78393000</v>
      </c>
      <c r="S44" s="10">
        <v>433678000</v>
      </c>
      <c r="T44" s="10">
        <v>399129000</v>
      </c>
      <c r="U44" s="10">
        <v>337144000</v>
      </c>
      <c r="V44" s="10">
        <v>351102000</v>
      </c>
      <c r="W44" s="10">
        <v>276947000</v>
      </c>
      <c r="X44" s="10">
        <v>294455000</v>
      </c>
      <c r="Y44" s="10">
        <v>331582000</v>
      </c>
      <c r="Z44" s="10">
        <v>412884000</v>
      </c>
      <c r="AA44" s="10">
        <v>372709000</v>
      </c>
      <c r="AB44" s="10">
        <v>366148000</v>
      </c>
      <c r="AC44" s="10">
        <v>395614000</v>
      </c>
      <c r="AD44" s="10">
        <v>382190000</v>
      </c>
      <c r="AE44" s="10">
        <v>346917000</v>
      </c>
      <c r="AF44" s="10">
        <v>586506000</v>
      </c>
      <c r="AG44" s="10">
        <v>574353000</v>
      </c>
      <c r="AH44" s="10">
        <v>479764000</v>
      </c>
    </row>
    <row r="45" spans="1:34" ht="19" x14ac:dyDescent="0.25">
      <c r="A45" s="5" t="s">
        <v>37</v>
      </c>
      <c r="B45" s="1">
        <v>27600000</v>
      </c>
      <c r="C45" s="1">
        <v>36200000</v>
      </c>
      <c r="D45" s="1">
        <v>52100000</v>
      </c>
      <c r="E45" s="1">
        <v>63100000</v>
      </c>
      <c r="F45" s="1">
        <v>69600000</v>
      </c>
      <c r="G45" s="1">
        <v>87800000</v>
      </c>
      <c r="H45" s="1">
        <v>120900000</v>
      </c>
      <c r="I45" s="1">
        <v>142800000</v>
      </c>
      <c r="J45" s="1">
        <v>161700000</v>
      </c>
      <c r="K45" s="1">
        <v>177700000</v>
      </c>
      <c r="L45" s="1">
        <v>193624000</v>
      </c>
      <c r="M45" s="1">
        <v>238026000</v>
      </c>
      <c r="N45" s="1">
        <v>286226000</v>
      </c>
      <c r="O45" s="1">
        <v>314221000</v>
      </c>
      <c r="P45" s="1">
        <v>326848000</v>
      </c>
      <c r="Q45" s="1">
        <v>317959000</v>
      </c>
      <c r="R45" s="1">
        <v>309737000</v>
      </c>
      <c r="S45" s="1">
        <v>1139616000</v>
      </c>
      <c r="T45" s="1">
        <v>824482000</v>
      </c>
      <c r="U45" s="1">
        <v>771372000</v>
      </c>
      <c r="V45" s="1">
        <v>612175000</v>
      </c>
      <c r="W45" s="1">
        <v>474154000</v>
      </c>
      <c r="X45" s="1">
        <v>294400000</v>
      </c>
      <c r="Y45" s="1">
        <v>274300000</v>
      </c>
      <c r="Z45" s="1">
        <v>241200000</v>
      </c>
      <c r="AA45" s="1">
        <v>219600000</v>
      </c>
      <c r="AB45" s="1">
        <v>205100000</v>
      </c>
      <c r="AC45" s="1">
        <v>199600000</v>
      </c>
      <c r="AD45" s="1">
        <v>240300000</v>
      </c>
      <c r="AE45" s="1">
        <v>583331000</v>
      </c>
      <c r="AF45" s="1">
        <v>534086000</v>
      </c>
      <c r="AG45" s="1">
        <v>514839000</v>
      </c>
      <c r="AH45" s="1">
        <v>434400000</v>
      </c>
    </row>
    <row r="46" spans="1:34" ht="19" x14ac:dyDescent="0.25">
      <c r="A46" s="5" t="s">
        <v>38</v>
      </c>
      <c r="B46" s="1" t="s">
        <v>91</v>
      </c>
      <c r="C46" s="1" t="s">
        <v>91</v>
      </c>
      <c r="D46" s="1" t="s">
        <v>91</v>
      </c>
      <c r="E46" s="1" t="s">
        <v>91</v>
      </c>
      <c r="F46" s="1" t="s">
        <v>91</v>
      </c>
      <c r="G46" s="1" t="s">
        <v>91</v>
      </c>
      <c r="H46" s="1" t="s">
        <v>91</v>
      </c>
      <c r="I46" s="1" t="s">
        <v>91</v>
      </c>
      <c r="J46" s="1" t="s">
        <v>91</v>
      </c>
      <c r="K46" s="1" t="s">
        <v>91</v>
      </c>
      <c r="L46" s="1" t="s">
        <v>91</v>
      </c>
      <c r="M46" s="1">
        <v>10767000</v>
      </c>
      <c r="N46" s="1">
        <v>10767000</v>
      </c>
      <c r="O46" s="1">
        <v>10767000</v>
      </c>
      <c r="P46" s="1">
        <v>10767000</v>
      </c>
      <c r="Q46" s="1">
        <v>10767000</v>
      </c>
      <c r="R46" s="1">
        <v>10767000</v>
      </c>
      <c r="S46" s="1">
        <v>730728000</v>
      </c>
      <c r="T46" s="1">
        <v>697470000</v>
      </c>
      <c r="U46" s="1">
        <v>697470000</v>
      </c>
      <c r="V46" s="1">
        <v>697470000</v>
      </c>
      <c r="W46" s="1">
        <v>697470000</v>
      </c>
      <c r="X46" s="1">
        <v>697470000</v>
      </c>
      <c r="Y46" s="1">
        <v>697470000</v>
      </c>
      <c r="Z46" s="1">
        <v>697470000</v>
      </c>
      <c r="AA46" s="1">
        <v>697470000</v>
      </c>
      <c r="AB46" s="1">
        <v>697470000</v>
      </c>
      <c r="AC46" s="1">
        <v>339236000</v>
      </c>
      <c r="AD46" s="1">
        <v>345300000</v>
      </c>
      <c r="AE46" s="1">
        <v>343900000</v>
      </c>
      <c r="AF46" s="1">
        <v>251600000</v>
      </c>
      <c r="AG46" s="1">
        <v>251628000</v>
      </c>
      <c r="AH46" s="1">
        <v>253956000</v>
      </c>
    </row>
    <row r="47" spans="1:34" ht="19" x14ac:dyDescent="0.25">
      <c r="A47" s="5" t="s">
        <v>39</v>
      </c>
      <c r="B47" s="1">
        <v>15700000</v>
      </c>
      <c r="C47" s="1">
        <v>15300000</v>
      </c>
      <c r="D47" s="1">
        <v>14900000</v>
      </c>
      <c r="E47" s="1">
        <v>14200000</v>
      </c>
      <c r="F47" s="1">
        <v>13800000</v>
      </c>
      <c r="G47" s="1">
        <v>13300000</v>
      </c>
      <c r="H47" s="1">
        <v>12900000</v>
      </c>
      <c r="I47" s="1">
        <v>12500000</v>
      </c>
      <c r="J47" s="1">
        <v>12100000</v>
      </c>
      <c r="K47" s="1">
        <v>11600000</v>
      </c>
      <c r="L47" s="1">
        <v>11196000</v>
      </c>
      <c r="M47" s="1" t="s">
        <v>91</v>
      </c>
      <c r="N47" s="1" t="s">
        <v>91</v>
      </c>
      <c r="O47" s="1" t="s">
        <v>91</v>
      </c>
      <c r="P47" s="1" t="s">
        <v>91</v>
      </c>
      <c r="Q47" s="1" t="s">
        <v>91</v>
      </c>
      <c r="R47" s="1" t="s">
        <v>91</v>
      </c>
      <c r="S47" s="1">
        <v>1011457000</v>
      </c>
      <c r="T47" s="1">
        <v>956036000</v>
      </c>
      <c r="U47" s="1">
        <v>849552000</v>
      </c>
      <c r="V47" s="1">
        <v>835879000</v>
      </c>
      <c r="W47" s="1">
        <v>822361000</v>
      </c>
      <c r="X47" s="1">
        <v>806093000</v>
      </c>
      <c r="Y47" s="1">
        <v>794100000</v>
      </c>
      <c r="Z47" s="1">
        <v>782000000</v>
      </c>
      <c r="AA47" s="1">
        <v>772900000</v>
      </c>
      <c r="AB47" s="1">
        <v>763400000</v>
      </c>
      <c r="AC47" s="1">
        <v>582800000</v>
      </c>
      <c r="AD47" s="1">
        <v>585900000</v>
      </c>
      <c r="AE47" s="1">
        <v>575100000</v>
      </c>
      <c r="AF47" s="1">
        <v>549100000</v>
      </c>
      <c r="AG47" s="1">
        <v>539390000</v>
      </c>
      <c r="AH47" s="1">
        <v>597028000</v>
      </c>
    </row>
    <row r="48" spans="1:34" ht="19" x14ac:dyDescent="0.25">
      <c r="A48" s="5" t="s">
        <v>40</v>
      </c>
      <c r="B48" s="1">
        <v>15700000</v>
      </c>
      <c r="C48" s="1">
        <v>15300000</v>
      </c>
      <c r="D48" s="1">
        <v>14900000</v>
      </c>
      <c r="E48" s="1">
        <v>14200000</v>
      </c>
      <c r="F48" s="1">
        <v>13800000</v>
      </c>
      <c r="G48" s="1">
        <v>13300000</v>
      </c>
      <c r="H48" s="1">
        <v>12900000</v>
      </c>
      <c r="I48" s="1">
        <v>12500000</v>
      </c>
      <c r="J48" s="1">
        <v>12100000</v>
      </c>
      <c r="K48" s="1">
        <v>11600000</v>
      </c>
      <c r="L48" s="1">
        <v>11196000</v>
      </c>
      <c r="M48" s="1">
        <v>10767000</v>
      </c>
      <c r="N48" s="1">
        <v>10767000</v>
      </c>
      <c r="O48" s="1">
        <v>10767000</v>
      </c>
      <c r="P48" s="1">
        <v>10767000</v>
      </c>
      <c r="Q48" s="1">
        <v>10767000</v>
      </c>
      <c r="R48" s="1">
        <v>10767000</v>
      </c>
      <c r="S48" s="1">
        <v>1742185000</v>
      </c>
      <c r="T48" s="1">
        <v>1653506000</v>
      </c>
      <c r="U48" s="1">
        <v>1547022000</v>
      </c>
      <c r="V48" s="1">
        <v>1533349000</v>
      </c>
      <c r="W48" s="1">
        <v>1519831000</v>
      </c>
      <c r="X48" s="1">
        <v>1503563000</v>
      </c>
      <c r="Y48" s="1">
        <v>1491570000</v>
      </c>
      <c r="Z48" s="1">
        <v>1479470000</v>
      </c>
      <c r="AA48" s="1">
        <v>1470370000</v>
      </c>
      <c r="AB48" s="1">
        <v>1460870000</v>
      </c>
      <c r="AC48" s="1">
        <v>922036000</v>
      </c>
      <c r="AD48" s="1">
        <v>931200000</v>
      </c>
      <c r="AE48" s="1">
        <v>919000000</v>
      </c>
      <c r="AF48" s="1">
        <v>800700000</v>
      </c>
      <c r="AG48" s="1">
        <v>791018000</v>
      </c>
      <c r="AH48" s="1">
        <v>850984000</v>
      </c>
    </row>
    <row r="49" spans="1:3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row>
    <row r="50" spans="1:3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v>76228000</v>
      </c>
      <c r="AH50" s="1" t="s">
        <v>91</v>
      </c>
    </row>
    <row r="51" spans="1:34" ht="19" x14ac:dyDescent="0.25">
      <c r="A51" s="5" t="s">
        <v>43</v>
      </c>
      <c r="B51" s="1">
        <v>37400000</v>
      </c>
      <c r="C51" s="1">
        <v>45400000</v>
      </c>
      <c r="D51" s="1">
        <v>61100000</v>
      </c>
      <c r="E51" s="1">
        <v>82800000</v>
      </c>
      <c r="F51" s="1">
        <v>98000000</v>
      </c>
      <c r="G51" s="1">
        <v>123500000</v>
      </c>
      <c r="H51" s="1">
        <v>153800000</v>
      </c>
      <c r="I51" s="1">
        <v>186500000</v>
      </c>
      <c r="J51" s="1">
        <v>231300000</v>
      </c>
      <c r="K51" s="1">
        <v>283200000</v>
      </c>
      <c r="L51" s="1">
        <v>306290000</v>
      </c>
      <c r="M51" s="1">
        <v>333476000</v>
      </c>
      <c r="N51" s="1">
        <v>363706000</v>
      </c>
      <c r="O51" s="1">
        <v>390935000</v>
      </c>
      <c r="P51" s="1">
        <v>377448000</v>
      </c>
      <c r="Q51" s="1">
        <v>371844000</v>
      </c>
      <c r="R51" s="1">
        <v>369973000</v>
      </c>
      <c r="S51" s="1">
        <v>515683000</v>
      </c>
      <c r="T51" s="1">
        <v>484100000</v>
      </c>
      <c r="U51" s="1">
        <v>445330000</v>
      </c>
      <c r="V51" s="1">
        <v>360015000</v>
      </c>
      <c r="W51" s="1">
        <v>343362000</v>
      </c>
      <c r="X51" s="1">
        <v>322982000</v>
      </c>
      <c r="Y51" s="1">
        <v>307190000</v>
      </c>
      <c r="Z51" s="1">
        <v>314189000</v>
      </c>
      <c r="AA51" s="1">
        <v>269142000</v>
      </c>
      <c r="AB51" s="1">
        <v>246465000</v>
      </c>
      <c r="AC51" s="1">
        <v>233018000</v>
      </c>
      <c r="AD51" s="1">
        <v>220990000</v>
      </c>
      <c r="AE51" s="1">
        <v>200263000</v>
      </c>
      <c r="AF51" s="1">
        <v>153077000</v>
      </c>
      <c r="AG51" s="1" t="s">
        <v>91</v>
      </c>
      <c r="AH51" s="1">
        <v>116343000</v>
      </c>
    </row>
    <row r="52" spans="1:34" ht="19" x14ac:dyDescent="0.25">
      <c r="A52" s="5" t="s">
        <v>44</v>
      </c>
      <c r="B52" s="1">
        <v>80700000</v>
      </c>
      <c r="C52" s="1">
        <v>96900000</v>
      </c>
      <c r="D52" s="1">
        <v>128100000</v>
      </c>
      <c r="E52" s="1">
        <v>160100000</v>
      </c>
      <c r="F52" s="1">
        <v>181400000</v>
      </c>
      <c r="G52" s="1">
        <v>224600000</v>
      </c>
      <c r="H52" s="1">
        <v>287600000</v>
      </c>
      <c r="I52" s="1">
        <v>341800000</v>
      </c>
      <c r="J52" s="1">
        <v>405100000</v>
      </c>
      <c r="K52" s="1">
        <v>472500000</v>
      </c>
      <c r="L52" s="1">
        <v>511110000</v>
      </c>
      <c r="M52" s="1">
        <v>582269000</v>
      </c>
      <c r="N52" s="1">
        <v>660699000</v>
      </c>
      <c r="O52" s="1">
        <v>715923000</v>
      </c>
      <c r="P52" s="1">
        <v>715063000</v>
      </c>
      <c r="Q52" s="1">
        <v>700570000</v>
      </c>
      <c r="R52" s="1">
        <v>690477000</v>
      </c>
      <c r="S52" s="1">
        <v>3397484000</v>
      </c>
      <c r="T52" s="1">
        <v>2962088000</v>
      </c>
      <c r="U52" s="1">
        <v>2763724000</v>
      </c>
      <c r="V52" s="1">
        <v>2505539000</v>
      </c>
      <c r="W52" s="1">
        <v>2337347000</v>
      </c>
      <c r="X52" s="1">
        <v>2120945000</v>
      </c>
      <c r="Y52" s="1">
        <v>2073060000</v>
      </c>
      <c r="Z52" s="1">
        <v>2034859000</v>
      </c>
      <c r="AA52" s="1">
        <v>1959112000</v>
      </c>
      <c r="AB52" s="1">
        <v>1912435000</v>
      </c>
      <c r="AC52" s="1">
        <v>1354654000</v>
      </c>
      <c r="AD52" s="1">
        <v>1392490000</v>
      </c>
      <c r="AE52" s="1">
        <v>1702594000</v>
      </c>
      <c r="AF52" s="1">
        <v>1487863000</v>
      </c>
      <c r="AG52" s="1">
        <v>1382085000</v>
      </c>
      <c r="AH52" s="1">
        <v>1401727000</v>
      </c>
    </row>
    <row r="53" spans="1:3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row>
    <row r="54" spans="1:34" ht="20" thickBot="1" x14ac:dyDescent="0.3">
      <c r="A54" s="7" t="s">
        <v>46</v>
      </c>
      <c r="B54" s="11">
        <v>93700000</v>
      </c>
      <c r="C54" s="11">
        <v>112800000</v>
      </c>
      <c r="D54" s="11">
        <v>149800000</v>
      </c>
      <c r="E54" s="11">
        <v>180000000</v>
      </c>
      <c r="F54" s="11">
        <v>202600000</v>
      </c>
      <c r="G54" s="11">
        <v>252100000</v>
      </c>
      <c r="H54" s="11">
        <v>328900000</v>
      </c>
      <c r="I54" s="11">
        <v>382600000</v>
      </c>
      <c r="J54" s="11">
        <v>445900000</v>
      </c>
      <c r="K54" s="11">
        <v>520400000</v>
      </c>
      <c r="L54" s="11">
        <v>562212000</v>
      </c>
      <c r="M54" s="11">
        <v>641429000</v>
      </c>
      <c r="N54" s="11">
        <v>819800000</v>
      </c>
      <c r="O54" s="11">
        <v>843004000</v>
      </c>
      <c r="P54" s="11">
        <v>821677000</v>
      </c>
      <c r="Q54" s="11">
        <v>771080000</v>
      </c>
      <c r="R54" s="11">
        <v>768870000</v>
      </c>
      <c r="S54" s="11">
        <v>3831162000</v>
      </c>
      <c r="T54" s="11">
        <v>3361217000</v>
      </c>
      <c r="U54" s="11">
        <v>3100868000</v>
      </c>
      <c r="V54" s="11">
        <v>2856641000</v>
      </c>
      <c r="W54" s="11">
        <v>2614294000</v>
      </c>
      <c r="X54" s="11">
        <v>2415400000</v>
      </c>
      <c r="Y54" s="11">
        <v>2404642000</v>
      </c>
      <c r="Z54" s="11">
        <v>2447743000</v>
      </c>
      <c r="AA54" s="11">
        <v>2331821000</v>
      </c>
      <c r="AB54" s="11">
        <v>2278583000</v>
      </c>
      <c r="AC54" s="11">
        <v>1750240000</v>
      </c>
      <c r="AD54" s="11">
        <v>1774680000</v>
      </c>
      <c r="AE54" s="11">
        <v>2049511000</v>
      </c>
      <c r="AF54" s="11">
        <v>2074369000</v>
      </c>
      <c r="AG54" s="11">
        <v>1956438000</v>
      </c>
      <c r="AH54" s="11">
        <v>1881491000</v>
      </c>
    </row>
    <row r="55" spans="1:34" ht="20" thickTop="1" x14ac:dyDescent="0.25">
      <c r="A55" s="5" t="s">
        <v>47</v>
      </c>
      <c r="B55" s="1">
        <v>8400000</v>
      </c>
      <c r="C55" s="1">
        <v>7800000</v>
      </c>
      <c r="D55" s="1">
        <v>10400000</v>
      </c>
      <c r="E55" s="1">
        <v>9200000</v>
      </c>
      <c r="F55" s="1">
        <v>10700000</v>
      </c>
      <c r="G55" s="1">
        <v>16000000</v>
      </c>
      <c r="H55" s="1">
        <v>17500000</v>
      </c>
      <c r="I55" s="1">
        <v>20600000</v>
      </c>
      <c r="J55" s="1">
        <v>22600000</v>
      </c>
      <c r="K55" s="1">
        <v>18000000</v>
      </c>
      <c r="L55" s="1">
        <v>20588000</v>
      </c>
      <c r="M55" s="1">
        <v>16666000</v>
      </c>
      <c r="N55" s="1">
        <v>24079000</v>
      </c>
      <c r="O55" s="1">
        <v>13840000</v>
      </c>
      <c r="P55" s="1">
        <v>17133000</v>
      </c>
      <c r="Q55" s="1">
        <v>15083000</v>
      </c>
      <c r="R55" s="1">
        <v>14689000</v>
      </c>
      <c r="S55" s="1">
        <v>99019000</v>
      </c>
      <c r="T55" s="1">
        <v>48983000</v>
      </c>
      <c r="U55" s="1">
        <v>31729000</v>
      </c>
      <c r="V55" s="1">
        <v>32724000</v>
      </c>
      <c r="W55" s="1">
        <v>29013000</v>
      </c>
      <c r="X55" s="1">
        <v>30751000</v>
      </c>
      <c r="Y55" s="1">
        <v>40050000</v>
      </c>
      <c r="Z55" s="1">
        <v>41771000</v>
      </c>
      <c r="AA55" s="1">
        <v>55019000</v>
      </c>
      <c r="AB55" s="1">
        <v>50503000</v>
      </c>
      <c r="AC55" s="1">
        <v>55028000</v>
      </c>
      <c r="AD55" s="1">
        <v>43468000</v>
      </c>
      <c r="AE55" s="1">
        <v>40925000</v>
      </c>
      <c r="AF55" s="1">
        <v>37424000</v>
      </c>
      <c r="AG55" s="1">
        <v>55956000</v>
      </c>
      <c r="AH55" s="1">
        <v>52067000</v>
      </c>
    </row>
    <row r="56" spans="1:34" ht="19" x14ac:dyDescent="0.25">
      <c r="A56" s="5" t="s">
        <v>48</v>
      </c>
      <c r="B56" s="1">
        <v>6800000</v>
      </c>
      <c r="C56" s="1">
        <v>2100000</v>
      </c>
      <c r="D56" s="1">
        <v>800000</v>
      </c>
      <c r="E56" s="1">
        <v>100000</v>
      </c>
      <c r="F56" s="1">
        <v>100000</v>
      </c>
      <c r="G56" s="1">
        <v>5400000</v>
      </c>
      <c r="H56" s="1">
        <v>5600000</v>
      </c>
      <c r="I56" s="1">
        <v>6000000</v>
      </c>
      <c r="J56" s="1">
        <v>6800000</v>
      </c>
      <c r="K56" s="1">
        <v>10700000</v>
      </c>
      <c r="L56" s="1">
        <v>10817000</v>
      </c>
      <c r="M56" s="1">
        <v>11875000</v>
      </c>
      <c r="N56" s="1">
        <v>8554000</v>
      </c>
      <c r="O56" s="1">
        <v>8887000</v>
      </c>
      <c r="P56" s="1">
        <v>9869000</v>
      </c>
      <c r="Q56" s="1">
        <v>24055000</v>
      </c>
      <c r="R56" s="1">
        <v>24740000</v>
      </c>
      <c r="S56" s="1" t="s">
        <v>91</v>
      </c>
      <c r="T56" s="1">
        <v>15000000</v>
      </c>
      <c r="U56" s="1">
        <v>25200000</v>
      </c>
      <c r="V56" s="1">
        <v>9000000</v>
      </c>
      <c r="W56" s="1">
        <v>20900000</v>
      </c>
      <c r="X56" s="1">
        <v>18298000</v>
      </c>
      <c r="Y56" s="1">
        <v>16967000</v>
      </c>
      <c r="Z56" s="1">
        <v>14852000</v>
      </c>
      <c r="AA56" s="1">
        <v>14320000</v>
      </c>
      <c r="AB56" s="1">
        <v>13144000</v>
      </c>
      <c r="AC56" s="1">
        <v>27158000</v>
      </c>
      <c r="AD56" s="1">
        <v>39031000</v>
      </c>
      <c r="AE56" s="1">
        <v>86484000</v>
      </c>
      <c r="AF56" s="1">
        <v>93965000</v>
      </c>
      <c r="AG56" s="1">
        <v>72079000</v>
      </c>
      <c r="AH56" s="1">
        <v>166613000</v>
      </c>
    </row>
    <row r="57" spans="1:3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v>10529000</v>
      </c>
      <c r="AH57" s="1">
        <v>3063000</v>
      </c>
    </row>
    <row r="58" spans="1:34"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v>76802000</v>
      </c>
      <c r="T58" s="1">
        <v>95532000</v>
      </c>
      <c r="U58" s="1">
        <v>105465000</v>
      </c>
      <c r="V58" s="1" t="s">
        <v>91</v>
      </c>
      <c r="W58" s="1" t="s">
        <v>91</v>
      </c>
      <c r="X58" s="1">
        <v>161689000</v>
      </c>
      <c r="Y58" s="1">
        <v>171955000</v>
      </c>
      <c r="Z58" s="1">
        <v>179760000</v>
      </c>
      <c r="AA58" s="1">
        <v>167657000</v>
      </c>
      <c r="AB58" s="1">
        <v>170812000</v>
      </c>
      <c r="AC58" s="1">
        <v>164441000</v>
      </c>
      <c r="AD58" s="1">
        <v>170576000</v>
      </c>
      <c r="AE58" s="1">
        <v>169105000</v>
      </c>
      <c r="AF58" s="1">
        <v>7682000</v>
      </c>
      <c r="AG58" s="1">
        <v>7246000</v>
      </c>
      <c r="AH58" s="1">
        <v>42343000</v>
      </c>
    </row>
    <row r="59" spans="1:34" ht="19" x14ac:dyDescent="0.25">
      <c r="A59" s="5" t="s">
        <v>51</v>
      </c>
      <c r="B59" s="1">
        <v>4500000</v>
      </c>
      <c r="C59" s="1">
        <v>5200000</v>
      </c>
      <c r="D59" s="1">
        <v>6900000</v>
      </c>
      <c r="E59" s="1">
        <v>7300000</v>
      </c>
      <c r="F59" s="1">
        <v>6400000</v>
      </c>
      <c r="G59" s="1">
        <v>7300000</v>
      </c>
      <c r="H59" s="1">
        <v>12000000</v>
      </c>
      <c r="I59" s="1">
        <v>12700000</v>
      </c>
      <c r="J59" s="1">
        <v>13800000</v>
      </c>
      <c r="K59" s="1">
        <v>17500000</v>
      </c>
      <c r="L59" s="1">
        <v>18568000</v>
      </c>
      <c r="M59" s="1">
        <v>15988000</v>
      </c>
      <c r="N59" s="1">
        <v>20931000</v>
      </c>
      <c r="O59" s="1">
        <v>22646000</v>
      </c>
      <c r="P59" s="1">
        <v>23351000</v>
      </c>
      <c r="Q59" s="1">
        <v>22657000</v>
      </c>
      <c r="R59" s="1">
        <v>24676000</v>
      </c>
      <c r="S59" s="1">
        <v>205519000</v>
      </c>
      <c r="T59" s="1">
        <v>123199000</v>
      </c>
      <c r="U59" s="1">
        <v>95573000</v>
      </c>
      <c r="V59" s="1">
        <v>223358000</v>
      </c>
      <c r="W59" s="1">
        <v>207731000</v>
      </c>
      <c r="X59" s="1">
        <v>57022000</v>
      </c>
      <c r="Y59" s="1">
        <v>55301000</v>
      </c>
      <c r="Z59" s="1">
        <v>76666000</v>
      </c>
      <c r="AA59" s="1">
        <v>61433000</v>
      </c>
      <c r="AB59" s="1">
        <v>51853000</v>
      </c>
      <c r="AC59" s="1">
        <v>49075000</v>
      </c>
      <c r="AD59" s="1">
        <v>63111000</v>
      </c>
      <c r="AE59" s="1">
        <v>61398000</v>
      </c>
      <c r="AF59" s="1">
        <v>209497000</v>
      </c>
      <c r="AG59" s="1">
        <v>264920000</v>
      </c>
      <c r="AH59" s="1">
        <v>206636000</v>
      </c>
    </row>
    <row r="60" spans="1:34" ht="19" x14ac:dyDescent="0.25">
      <c r="A60" s="6" t="s">
        <v>52</v>
      </c>
      <c r="B60" s="10">
        <v>19700000</v>
      </c>
      <c r="C60" s="10">
        <v>15100000</v>
      </c>
      <c r="D60" s="10">
        <v>18100000</v>
      </c>
      <c r="E60" s="10">
        <v>16600000</v>
      </c>
      <c r="F60" s="10">
        <v>17200000</v>
      </c>
      <c r="G60" s="10">
        <v>28700000</v>
      </c>
      <c r="H60" s="10">
        <v>35100000</v>
      </c>
      <c r="I60" s="10">
        <v>39300000</v>
      </c>
      <c r="J60" s="10">
        <v>43200000</v>
      </c>
      <c r="K60" s="10">
        <v>46200000</v>
      </c>
      <c r="L60" s="10">
        <v>49973000</v>
      </c>
      <c r="M60" s="10">
        <v>44529000</v>
      </c>
      <c r="N60" s="10">
        <v>53564000</v>
      </c>
      <c r="O60" s="10">
        <v>45373000</v>
      </c>
      <c r="P60" s="10">
        <v>50353000</v>
      </c>
      <c r="Q60" s="10">
        <v>61795000</v>
      </c>
      <c r="R60" s="10">
        <v>64105000</v>
      </c>
      <c r="S60" s="10">
        <v>381340000</v>
      </c>
      <c r="T60" s="10">
        <v>282714000</v>
      </c>
      <c r="U60" s="10">
        <v>257967000</v>
      </c>
      <c r="V60" s="10">
        <v>265082000</v>
      </c>
      <c r="W60" s="10">
        <v>257644000</v>
      </c>
      <c r="X60" s="10">
        <v>267760000</v>
      </c>
      <c r="Y60" s="10">
        <v>284273000</v>
      </c>
      <c r="Z60" s="10">
        <v>313049000</v>
      </c>
      <c r="AA60" s="10">
        <v>298429000</v>
      </c>
      <c r="AB60" s="10">
        <v>286312000</v>
      </c>
      <c r="AC60" s="10">
        <v>295702000</v>
      </c>
      <c r="AD60" s="10">
        <v>316186000</v>
      </c>
      <c r="AE60" s="10">
        <v>357912000</v>
      </c>
      <c r="AF60" s="10">
        <v>348568000</v>
      </c>
      <c r="AG60" s="10">
        <v>410730000</v>
      </c>
      <c r="AH60" s="10">
        <v>470722000</v>
      </c>
    </row>
    <row r="61" spans="1:34" ht="19" x14ac:dyDescent="0.25">
      <c r="A61" s="5" t="s">
        <v>53</v>
      </c>
      <c r="B61" s="1">
        <v>50700000</v>
      </c>
      <c r="C61" s="1">
        <v>39400000</v>
      </c>
      <c r="D61" s="1">
        <v>55300000</v>
      </c>
      <c r="E61" s="1">
        <v>67900000</v>
      </c>
      <c r="F61" s="1">
        <v>79300000</v>
      </c>
      <c r="G61" s="1">
        <v>93600000</v>
      </c>
      <c r="H61" s="1">
        <v>139400000</v>
      </c>
      <c r="I61" s="1">
        <v>158200000</v>
      </c>
      <c r="J61" s="1">
        <v>180100000</v>
      </c>
      <c r="K61" s="1">
        <v>207900000</v>
      </c>
      <c r="L61" s="1">
        <v>205659000</v>
      </c>
      <c r="M61" s="1">
        <v>50209000</v>
      </c>
      <c r="N61" s="1">
        <v>145768000</v>
      </c>
      <c r="O61" s="1">
        <v>139615000</v>
      </c>
      <c r="P61" s="1">
        <v>133768000</v>
      </c>
      <c r="Q61" s="1">
        <v>114210000</v>
      </c>
      <c r="R61" s="1">
        <v>94468000</v>
      </c>
      <c r="S61" s="1">
        <v>2263887000</v>
      </c>
      <c r="T61" s="1">
        <v>1853367000</v>
      </c>
      <c r="U61" s="1">
        <v>1637198000</v>
      </c>
      <c r="V61" s="1">
        <v>1631469000</v>
      </c>
      <c r="W61" s="1">
        <v>1411448000</v>
      </c>
      <c r="X61" s="1">
        <v>1202063000</v>
      </c>
      <c r="Y61" s="1">
        <v>1203517000</v>
      </c>
      <c r="Z61" s="1">
        <v>1300000000</v>
      </c>
      <c r="AA61" s="1">
        <v>1279500000</v>
      </c>
      <c r="AB61" s="1">
        <v>1282700000</v>
      </c>
      <c r="AC61" s="1">
        <v>1370944000</v>
      </c>
      <c r="AD61" s="1">
        <v>1274087000</v>
      </c>
      <c r="AE61" s="1">
        <v>1288248000</v>
      </c>
      <c r="AF61" s="1">
        <v>1938972000</v>
      </c>
      <c r="AG61" s="1">
        <v>1279623000</v>
      </c>
      <c r="AH61" s="1">
        <v>1547411000</v>
      </c>
    </row>
    <row r="62" spans="1:3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v>64557000</v>
      </c>
      <c r="AE62" s="1">
        <v>56944000</v>
      </c>
      <c r="AF62" s="1">
        <v>52237000</v>
      </c>
      <c r="AG62" s="1">
        <v>76228000</v>
      </c>
      <c r="AH62" s="1">
        <v>42343000</v>
      </c>
    </row>
    <row r="63" spans="1:34" ht="19" x14ac:dyDescent="0.25">
      <c r="A63" s="5" t="s">
        <v>54</v>
      </c>
      <c r="B63" s="1">
        <v>8300000</v>
      </c>
      <c r="C63" s="1">
        <v>9600000</v>
      </c>
      <c r="D63" s="1">
        <v>18400000</v>
      </c>
      <c r="E63" s="1">
        <v>24400000</v>
      </c>
      <c r="F63" s="1">
        <v>17700000</v>
      </c>
      <c r="G63" s="1">
        <v>21500000</v>
      </c>
      <c r="H63" s="1">
        <v>25100000</v>
      </c>
      <c r="I63" s="1">
        <v>28900000</v>
      </c>
      <c r="J63" s="1">
        <v>34700000</v>
      </c>
      <c r="K63" s="1">
        <v>39800000</v>
      </c>
      <c r="L63" s="1">
        <v>46585000</v>
      </c>
      <c r="M63" s="1">
        <v>59084000</v>
      </c>
      <c r="N63" s="1">
        <v>69606000</v>
      </c>
      <c r="O63" s="1">
        <v>72225000</v>
      </c>
      <c r="P63" s="1">
        <v>65185000</v>
      </c>
      <c r="Q63" s="1">
        <v>61414000</v>
      </c>
      <c r="R63" s="1">
        <v>76017000</v>
      </c>
      <c r="S63" s="1">
        <v>504865000</v>
      </c>
      <c r="T63" s="1">
        <v>395448000</v>
      </c>
      <c r="U63" s="1">
        <v>369127000</v>
      </c>
      <c r="V63" s="1">
        <v>375697000</v>
      </c>
      <c r="W63" s="1">
        <v>383810000</v>
      </c>
      <c r="X63" s="1">
        <v>362171000</v>
      </c>
      <c r="Y63" s="1">
        <v>341578000</v>
      </c>
      <c r="Z63" s="1">
        <v>319111000</v>
      </c>
      <c r="AA63" s="1">
        <v>269469000</v>
      </c>
      <c r="AB63" s="1">
        <v>253898000</v>
      </c>
      <c r="AC63" s="1">
        <v>138177000</v>
      </c>
      <c r="AD63" s="1">
        <v>105816000</v>
      </c>
      <c r="AE63" s="1">
        <v>98499000</v>
      </c>
      <c r="AF63" s="1">
        <v>78293000</v>
      </c>
      <c r="AG63" s="1">
        <v>76228000</v>
      </c>
      <c r="AH63" s="1">
        <v>74651000</v>
      </c>
    </row>
    <row r="64" spans="1:34" ht="19" x14ac:dyDescent="0.25">
      <c r="A64" s="5" t="s">
        <v>55</v>
      </c>
      <c r="B64" s="1">
        <v>100000</v>
      </c>
      <c r="C64" s="1" t="s">
        <v>91</v>
      </c>
      <c r="D64" s="1" t="s">
        <v>91</v>
      </c>
      <c r="E64" s="1">
        <v>-100000</v>
      </c>
      <c r="F64" s="1">
        <v>100000</v>
      </c>
      <c r="G64" s="1" t="s">
        <v>91</v>
      </c>
      <c r="H64" s="1">
        <v>-100000</v>
      </c>
      <c r="I64" s="1" t="s">
        <v>91</v>
      </c>
      <c r="J64" s="1" t="s">
        <v>91</v>
      </c>
      <c r="K64" s="1" t="s">
        <v>91</v>
      </c>
      <c r="L64" s="1" t="s">
        <v>91</v>
      </c>
      <c r="M64" s="1">
        <v>175177000</v>
      </c>
      <c r="N64" s="1">
        <v>186473000</v>
      </c>
      <c r="O64" s="1">
        <v>203431000</v>
      </c>
      <c r="P64" s="1">
        <v>232607000</v>
      </c>
      <c r="Q64" s="1">
        <v>239815000</v>
      </c>
      <c r="R64" s="1">
        <v>245067000</v>
      </c>
      <c r="S64" s="1">
        <v>471697000</v>
      </c>
      <c r="T64" s="1">
        <v>786921000</v>
      </c>
      <c r="U64" s="1">
        <v>766672000</v>
      </c>
      <c r="V64" s="1">
        <v>500814000</v>
      </c>
      <c r="W64" s="1">
        <v>406172000</v>
      </c>
      <c r="X64" s="1">
        <v>274601000</v>
      </c>
      <c r="Y64" s="1">
        <v>260095000</v>
      </c>
      <c r="Z64" s="1">
        <v>236875000</v>
      </c>
      <c r="AA64" s="1">
        <v>217229000</v>
      </c>
      <c r="AB64" s="1">
        <v>202901000</v>
      </c>
      <c r="AC64" s="1">
        <v>92115000</v>
      </c>
      <c r="AD64" s="1">
        <v>216307000</v>
      </c>
      <c r="AE64" s="1">
        <v>489682000</v>
      </c>
      <c r="AF64" s="1">
        <v>11526000</v>
      </c>
      <c r="AG64" s="1">
        <v>399364000</v>
      </c>
      <c r="AH64" s="1">
        <v>47448000</v>
      </c>
    </row>
    <row r="65" spans="1:34" ht="19" x14ac:dyDescent="0.25">
      <c r="A65" s="5" t="s">
        <v>56</v>
      </c>
      <c r="B65" s="1">
        <v>59100000</v>
      </c>
      <c r="C65" s="1">
        <v>49000000</v>
      </c>
      <c r="D65" s="1">
        <v>73700000</v>
      </c>
      <c r="E65" s="1">
        <v>92200000</v>
      </c>
      <c r="F65" s="1">
        <v>97100000</v>
      </c>
      <c r="G65" s="1">
        <v>115100000</v>
      </c>
      <c r="H65" s="1">
        <v>164400000</v>
      </c>
      <c r="I65" s="1">
        <v>187100000</v>
      </c>
      <c r="J65" s="1">
        <v>214800000</v>
      </c>
      <c r="K65" s="1">
        <v>247700000</v>
      </c>
      <c r="L65" s="1">
        <v>252244000</v>
      </c>
      <c r="M65" s="1">
        <v>284470000</v>
      </c>
      <c r="N65" s="1">
        <v>401847000</v>
      </c>
      <c r="O65" s="1">
        <v>415271000</v>
      </c>
      <c r="P65" s="1">
        <v>431560000</v>
      </c>
      <c r="Q65" s="1">
        <v>415439000</v>
      </c>
      <c r="R65" s="1">
        <v>415552000</v>
      </c>
      <c r="S65" s="1">
        <v>3240449000</v>
      </c>
      <c r="T65" s="1">
        <v>3035736000</v>
      </c>
      <c r="U65" s="1">
        <v>2772997000</v>
      </c>
      <c r="V65" s="1">
        <v>2507980000</v>
      </c>
      <c r="W65" s="1">
        <v>2201430000</v>
      </c>
      <c r="X65" s="1">
        <v>1838835000</v>
      </c>
      <c r="Y65" s="1">
        <v>1805190000</v>
      </c>
      <c r="Z65" s="1">
        <v>1855986000</v>
      </c>
      <c r="AA65" s="1">
        <v>1766198000</v>
      </c>
      <c r="AB65" s="1">
        <v>1739499000</v>
      </c>
      <c r="AC65" s="1">
        <v>1601236000</v>
      </c>
      <c r="AD65" s="1">
        <v>1660767000</v>
      </c>
      <c r="AE65" s="1">
        <v>1933373000</v>
      </c>
      <c r="AF65" s="1">
        <v>2081028000</v>
      </c>
      <c r="AG65" s="1">
        <v>1831443000</v>
      </c>
      <c r="AH65" s="1">
        <v>1711853000</v>
      </c>
    </row>
    <row r="66" spans="1:3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row>
    <row r="67" spans="1:34" ht="19" x14ac:dyDescent="0.25">
      <c r="A67" s="6" t="s">
        <v>58</v>
      </c>
      <c r="B67" s="10">
        <v>78800000</v>
      </c>
      <c r="C67" s="10">
        <v>64100000</v>
      </c>
      <c r="D67" s="10">
        <v>91800000</v>
      </c>
      <c r="E67" s="10">
        <v>108800000</v>
      </c>
      <c r="F67" s="10">
        <v>114300000</v>
      </c>
      <c r="G67" s="10">
        <v>143800000</v>
      </c>
      <c r="H67" s="10">
        <v>199500000</v>
      </c>
      <c r="I67" s="10">
        <v>226400000</v>
      </c>
      <c r="J67" s="10">
        <v>258000000</v>
      </c>
      <c r="K67" s="10">
        <v>293900000</v>
      </c>
      <c r="L67" s="10">
        <v>302217000</v>
      </c>
      <c r="M67" s="10">
        <v>328999000</v>
      </c>
      <c r="N67" s="10">
        <v>455411000</v>
      </c>
      <c r="O67" s="10">
        <v>460644000</v>
      </c>
      <c r="P67" s="10">
        <v>481913000</v>
      </c>
      <c r="Q67" s="10">
        <v>477234000</v>
      </c>
      <c r="R67" s="10">
        <v>479657000</v>
      </c>
      <c r="S67" s="10">
        <v>3621789000</v>
      </c>
      <c r="T67" s="10">
        <v>3318450000</v>
      </c>
      <c r="U67" s="10">
        <v>3030964000</v>
      </c>
      <c r="V67" s="10">
        <v>2773062000</v>
      </c>
      <c r="W67" s="10">
        <v>2459074000</v>
      </c>
      <c r="X67" s="10">
        <v>2106595000</v>
      </c>
      <c r="Y67" s="10">
        <v>2089463000</v>
      </c>
      <c r="Z67" s="10">
        <v>2169035000</v>
      </c>
      <c r="AA67" s="10">
        <v>2064627000</v>
      </c>
      <c r="AB67" s="10">
        <v>2025811000</v>
      </c>
      <c r="AC67" s="10">
        <v>1896938000</v>
      </c>
      <c r="AD67" s="10">
        <v>1976953000</v>
      </c>
      <c r="AE67" s="10">
        <v>2291285000</v>
      </c>
      <c r="AF67" s="10">
        <v>2429596000</v>
      </c>
      <c r="AG67" s="10">
        <v>2242173000</v>
      </c>
      <c r="AH67" s="10">
        <v>2182575000</v>
      </c>
    </row>
    <row r="68" spans="1:34" ht="19" x14ac:dyDescent="0.25">
      <c r="A68" s="5" t="s">
        <v>59</v>
      </c>
      <c r="B68" s="1" t="s">
        <v>91</v>
      </c>
      <c r="C68" s="1" t="s">
        <v>91</v>
      </c>
      <c r="D68" s="1" t="s">
        <v>91</v>
      </c>
      <c r="E68" s="1" t="s">
        <v>91</v>
      </c>
      <c r="F68" s="1" t="s">
        <v>91</v>
      </c>
      <c r="G68" s="1" t="s">
        <v>91</v>
      </c>
      <c r="H68" s="1" t="s">
        <v>91</v>
      </c>
      <c r="I68" s="1" t="s">
        <v>91</v>
      </c>
      <c r="J68" s="1" t="s">
        <v>91</v>
      </c>
      <c r="K68" s="1">
        <v>200000</v>
      </c>
      <c r="L68" s="1">
        <v>203000</v>
      </c>
      <c r="M68" s="1">
        <v>209000</v>
      </c>
      <c r="N68" s="1">
        <v>214000</v>
      </c>
      <c r="O68" s="1">
        <v>220000</v>
      </c>
      <c r="P68" s="1">
        <v>223000</v>
      </c>
      <c r="Q68" s="1">
        <v>225000</v>
      </c>
      <c r="R68" s="1">
        <v>227000</v>
      </c>
      <c r="S68" s="1">
        <v>230000</v>
      </c>
      <c r="T68" s="1">
        <v>237000</v>
      </c>
      <c r="U68" s="1">
        <v>238000</v>
      </c>
      <c r="V68" s="1">
        <v>243000</v>
      </c>
      <c r="W68" s="1">
        <v>247000</v>
      </c>
      <c r="X68" s="1">
        <v>254000</v>
      </c>
      <c r="Y68" s="1">
        <v>253000</v>
      </c>
      <c r="Z68" s="1">
        <v>252000</v>
      </c>
      <c r="AA68" s="1">
        <v>252000</v>
      </c>
      <c r="AB68" s="1">
        <v>251000</v>
      </c>
      <c r="AC68" s="1">
        <v>250000</v>
      </c>
      <c r="AD68" s="1">
        <v>250000</v>
      </c>
      <c r="AE68" s="1">
        <v>249000</v>
      </c>
      <c r="AF68" s="1">
        <v>249000</v>
      </c>
      <c r="AG68" s="1">
        <v>250000</v>
      </c>
      <c r="AH68" s="1">
        <v>250000</v>
      </c>
    </row>
    <row r="69" spans="1:34" ht="19" x14ac:dyDescent="0.25">
      <c r="A69" s="5" t="s">
        <v>60</v>
      </c>
      <c r="B69" s="1">
        <v>6400000</v>
      </c>
      <c r="C69" s="1">
        <v>10700000</v>
      </c>
      <c r="D69" s="1">
        <v>18600000</v>
      </c>
      <c r="E69" s="1">
        <v>29400000</v>
      </c>
      <c r="F69" s="1">
        <v>44500000</v>
      </c>
      <c r="G69" s="1">
        <v>60600000</v>
      </c>
      <c r="H69" s="1">
        <v>79200000</v>
      </c>
      <c r="I69" s="1">
        <v>100200000</v>
      </c>
      <c r="J69" s="1">
        <v>126300000</v>
      </c>
      <c r="K69" s="1">
        <v>158300000</v>
      </c>
      <c r="L69" s="1">
        <v>193632000</v>
      </c>
      <c r="M69" s="1">
        <v>233920000</v>
      </c>
      <c r="N69" s="1">
        <v>274768000</v>
      </c>
      <c r="O69" s="1">
        <v>295448000</v>
      </c>
      <c r="P69" s="1">
        <v>308173000</v>
      </c>
      <c r="Q69" s="1">
        <v>332560000</v>
      </c>
      <c r="R69" s="1">
        <v>358975000</v>
      </c>
      <c r="S69" s="1">
        <v>338790000</v>
      </c>
      <c r="T69" s="1">
        <v>145810000</v>
      </c>
      <c r="U69" s="1">
        <v>155397000</v>
      </c>
      <c r="V69" s="1">
        <v>124250000</v>
      </c>
      <c r="W69" s="1">
        <v>196869000</v>
      </c>
      <c r="X69" s="1">
        <v>322045000</v>
      </c>
      <c r="Y69" s="1">
        <v>336578000</v>
      </c>
      <c r="Z69" s="1">
        <v>313644000</v>
      </c>
      <c r="AA69" s="1">
        <v>351923000</v>
      </c>
      <c r="AB69" s="1">
        <v>382082000</v>
      </c>
      <c r="AC69" s="1">
        <v>-1098000</v>
      </c>
      <c r="AD69" s="1">
        <v>10414000</v>
      </c>
      <c r="AE69" s="1">
        <v>61653000</v>
      </c>
      <c r="AF69" s="1">
        <v>-55553000</v>
      </c>
      <c r="AG69" s="1">
        <v>35415000</v>
      </c>
      <c r="AH69" s="1">
        <v>84538000</v>
      </c>
    </row>
    <row r="70" spans="1:34" ht="19" x14ac:dyDescent="0.25">
      <c r="A70" s="5" t="s">
        <v>61</v>
      </c>
      <c r="B70" s="1">
        <v>-8300000</v>
      </c>
      <c r="C70" s="1">
        <v>-9400000</v>
      </c>
      <c r="D70" s="1">
        <v>-10600000</v>
      </c>
      <c r="E70" s="1">
        <v>-12700000</v>
      </c>
      <c r="F70" s="1">
        <v>-16900000</v>
      </c>
      <c r="G70" s="1">
        <v>-21000000</v>
      </c>
      <c r="H70" s="1">
        <v>-24900000</v>
      </c>
      <c r="I70" s="1">
        <v>-31600000</v>
      </c>
      <c r="J70" s="1">
        <v>-37700000</v>
      </c>
      <c r="K70" s="1">
        <v>-45500000</v>
      </c>
      <c r="L70" s="1">
        <v>-54029000</v>
      </c>
      <c r="M70" s="1">
        <v>-56430000</v>
      </c>
      <c r="N70" s="1">
        <v>884000</v>
      </c>
      <c r="O70" s="1">
        <v>1474000</v>
      </c>
      <c r="P70" s="1">
        <v>486000</v>
      </c>
      <c r="Q70" s="1">
        <v>-952000</v>
      </c>
      <c r="R70" s="1">
        <v>-133000</v>
      </c>
      <c r="S70" s="1">
        <v>-36738000</v>
      </c>
      <c r="T70" s="1">
        <v>-29408000</v>
      </c>
      <c r="U70" s="1">
        <v>-20811000</v>
      </c>
      <c r="V70" s="1">
        <v>-282000</v>
      </c>
      <c r="W70" s="1">
        <v>-294000</v>
      </c>
      <c r="X70" s="1">
        <v>-152000</v>
      </c>
      <c r="Y70" s="1">
        <v>-164000</v>
      </c>
      <c r="Z70" s="1">
        <v>-73000</v>
      </c>
      <c r="AA70" s="1">
        <v>-107000</v>
      </c>
      <c r="AB70" s="1">
        <v>-107000</v>
      </c>
      <c r="AC70" s="1">
        <v>-105000</v>
      </c>
      <c r="AD70" s="1">
        <v>-60000</v>
      </c>
      <c r="AE70" s="1">
        <v>-58000</v>
      </c>
      <c r="AF70" s="1">
        <v>-55000</v>
      </c>
      <c r="AG70" s="1">
        <v>-59000</v>
      </c>
      <c r="AH70" s="1">
        <v>-65000</v>
      </c>
    </row>
    <row r="71" spans="1:34" ht="19" x14ac:dyDescent="0.25">
      <c r="A71" s="5" t="s">
        <v>62</v>
      </c>
      <c r="B71" s="1">
        <v>16800000</v>
      </c>
      <c r="C71" s="1">
        <v>47400000</v>
      </c>
      <c r="D71" s="1">
        <v>50000000</v>
      </c>
      <c r="E71" s="1">
        <v>54500000</v>
      </c>
      <c r="F71" s="1">
        <v>60700000</v>
      </c>
      <c r="G71" s="1">
        <v>68700000</v>
      </c>
      <c r="H71" s="1">
        <v>75100000</v>
      </c>
      <c r="I71" s="1">
        <v>87600000</v>
      </c>
      <c r="J71" s="1">
        <v>99300000</v>
      </c>
      <c r="K71" s="1">
        <v>113500000</v>
      </c>
      <c r="L71" s="1">
        <v>120189000</v>
      </c>
      <c r="M71" s="1">
        <v>134731000</v>
      </c>
      <c r="N71" s="1">
        <v>88523000</v>
      </c>
      <c r="O71" s="1">
        <v>85218000</v>
      </c>
      <c r="P71" s="1">
        <v>30882000</v>
      </c>
      <c r="Q71" s="1">
        <v>-37987000</v>
      </c>
      <c r="R71" s="1">
        <v>-69856000</v>
      </c>
      <c r="S71" s="1">
        <v>-92944000</v>
      </c>
      <c r="T71" s="1">
        <v>-111204000</v>
      </c>
      <c r="U71" s="1">
        <v>-104543000</v>
      </c>
      <c r="V71" s="1">
        <v>-82687000</v>
      </c>
      <c r="W71" s="1">
        <v>-86110000</v>
      </c>
      <c r="X71" s="1">
        <v>-13342000</v>
      </c>
      <c r="Y71" s="1">
        <v>-21488000</v>
      </c>
      <c r="Z71" s="1">
        <v>-34750000</v>
      </c>
      <c r="AA71" s="1">
        <v>-84845000</v>
      </c>
      <c r="AB71" s="1">
        <v>-129454000</v>
      </c>
      <c r="AC71" s="1">
        <v>-145745000</v>
      </c>
      <c r="AD71" s="1">
        <v>-212877000</v>
      </c>
      <c r="AE71" s="1">
        <v>-303618000</v>
      </c>
      <c r="AF71" s="1">
        <v>-299292000</v>
      </c>
      <c r="AG71" s="1">
        <v>-278413000</v>
      </c>
      <c r="AH71" s="1" t="s">
        <v>91</v>
      </c>
    </row>
    <row r="72" spans="1:34" ht="19" x14ac:dyDescent="0.25">
      <c r="A72" s="6" t="s">
        <v>63</v>
      </c>
      <c r="B72" s="10">
        <v>14900000</v>
      </c>
      <c r="C72" s="10">
        <v>48700000</v>
      </c>
      <c r="D72" s="10">
        <v>58000000</v>
      </c>
      <c r="E72" s="10">
        <v>71200000</v>
      </c>
      <c r="F72" s="10">
        <v>88300000</v>
      </c>
      <c r="G72" s="10">
        <v>108300000</v>
      </c>
      <c r="H72" s="10">
        <v>129400000</v>
      </c>
      <c r="I72" s="10">
        <v>156200000</v>
      </c>
      <c r="J72" s="10">
        <v>187900000</v>
      </c>
      <c r="K72" s="10">
        <v>226500000</v>
      </c>
      <c r="L72" s="10">
        <v>259995000</v>
      </c>
      <c r="M72" s="10">
        <v>312430000</v>
      </c>
      <c r="N72" s="10">
        <v>364389000</v>
      </c>
      <c r="O72" s="10">
        <v>382360000</v>
      </c>
      <c r="P72" s="10">
        <v>339764000</v>
      </c>
      <c r="Q72" s="10">
        <v>293846000</v>
      </c>
      <c r="R72" s="10">
        <v>289213000</v>
      </c>
      <c r="S72" s="10">
        <v>209373000</v>
      </c>
      <c r="T72" s="10">
        <v>42767000</v>
      </c>
      <c r="U72" s="10">
        <v>69904000</v>
      </c>
      <c r="V72" s="10">
        <v>83579000</v>
      </c>
      <c r="W72" s="10">
        <v>155220000</v>
      </c>
      <c r="X72" s="10">
        <v>308805000</v>
      </c>
      <c r="Y72" s="10">
        <v>315179000</v>
      </c>
      <c r="Z72" s="10">
        <v>279073000</v>
      </c>
      <c r="AA72" s="10">
        <v>267223000</v>
      </c>
      <c r="AB72" s="10">
        <v>252772000</v>
      </c>
      <c r="AC72" s="10">
        <v>-146698000</v>
      </c>
      <c r="AD72" s="10">
        <v>-202273000</v>
      </c>
      <c r="AE72" s="10">
        <v>-241774000</v>
      </c>
      <c r="AF72" s="10">
        <v>-354651000</v>
      </c>
      <c r="AG72" s="10">
        <v>-242807000</v>
      </c>
      <c r="AH72" s="10">
        <v>-301084000</v>
      </c>
    </row>
    <row r="73" spans="1:34" ht="20" thickBot="1" x14ac:dyDescent="0.3">
      <c r="A73" s="7" t="s">
        <v>64</v>
      </c>
      <c r="B73" s="11">
        <v>93700000</v>
      </c>
      <c r="C73" s="11">
        <v>112800000</v>
      </c>
      <c r="D73" s="11">
        <v>149800000</v>
      </c>
      <c r="E73" s="11">
        <v>180000000</v>
      </c>
      <c r="F73" s="11">
        <v>202600000</v>
      </c>
      <c r="G73" s="11">
        <v>252100000</v>
      </c>
      <c r="H73" s="11">
        <v>328900000</v>
      </c>
      <c r="I73" s="11">
        <v>382600000</v>
      </c>
      <c r="J73" s="11">
        <v>445900000</v>
      </c>
      <c r="K73" s="11">
        <v>520400000</v>
      </c>
      <c r="L73" s="11">
        <v>562212000</v>
      </c>
      <c r="M73" s="11">
        <v>641429000</v>
      </c>
      <c r="N73" s="11">
        <v>819800000</v>
      </c>
      <c r="O73" s="11">
        <v>843004000</v>
      </c>
      <c r="P73" s="11">
        <v>821677000</v>
      </c>
      <c r="Q73" s="11">
        <v>771080000</v>
      </c>
      <c r="R73" s="11">
        <v>768870000</v>
      </c>
      <c r="S73" s="11">
        <v>3831162000</v>
      </c>
      <c r="T73" s="11">
        <v>3361217000</v>
      </c>
      <c r="U73" s="11">
        <v>3100868000</v>
      </c>
      <c r="V73" s="11">
        <v>2856641000</v>
      </c>
      <c r="W73" s="11">
        <v>2614294000</v>
      </c>
      <c r="X73" s="11">
        <v>2415400000</v>
      </c>
      <c r="Y73" s="11">
        <v>2404642000</v>
      </c>
      <c r="Z73" s="11">
        <v>2448108000</v>
      </c>
      <c r="AA73" s="11">
        <v>2331850000</v>
      </c>
      <c r="AB73" s="11">
        <v>2278583000</v>
      </c>
      <c r="AC73" s="11">
        <v>1750240000</v>
      </c>
      <c r="AD73" s="11">
        <v>1774680000</v>
      </c>
      <c r="AE73" s="11">
        <v>2049511000</v>
      </c>
      <c r="AF73" s="11">
        <v>2074945000</v>
      </c>
      <c r="AG73" s="11">
        <v>1999366000</v>
      </c>
      <c r="AH73" s="11">
        <v>1881491000</v>
      </c>
    </row>
    <row r="74" spans="1:3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row>
    <row r="75" spans="1:3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row>
    <row r="76" spans="1:34" ht="19" x14ac:dyDescent="0.25">
      <c r="A76" s="5" t="s">
        <v>66</v>
      </c>
      <c r="B76" s="1">
        <v>3100000</v>
      </c>
      <c r="C76" s="1">
        <v>5300000</v>
      </c>
      <c r="D76" s="1">
        <v>8000000</v>
      </c>
      <c r="E76" s="1">
        <v>10700000</v>
      </c>
      <c r="F76" s="1">
        <v>15100000</v>
      </c>
      <c r="G76" s="1">
        <v>16200000</v>
      </c>
      <c r="H76" s="1">
        <v>18600000</v>
      </c>
      <c r="I76" s="1">
        <v>20900000</v>
      </c>
      <c r="J76" s="1">
        <v>26100000</v>
      </c>
      <c r="K76" s="1">
        <v>32100000</v>
      </c>
      <c r="L76" s="1">
        <v>35338000</v>
      </c>
      <c r="M76" s="1">
        <v>40288000</v>
      </c>
      <c r="N76" s="1">
        <v>40848000</v>
      </c>
      <c r="O76" s="1">
        <v>36782000</v>
      </c>
      <c r="P76" s="1">
        <v>33421000</v>
      </c>
      <c r="Q76" s="1">
        <v>43937000</v>
      </c>
      <c r="R76" s="1">
        <v>44553000</v>
      </c>
      <c r="S76" s="1">
        <v>-480000</v>
      </c>
      <c r="T76" s="1">
        <v>-154459000</v>
      </c>
      <c r="U76" s="1">
        <v>31409000</v>
      </c>
      <c r="V76" s="1">
        <v>-2788000</v>
      </c>
      <c r="W76" s="1">
        <v>75192000</v>
      </c>
      <c r="X76" s="1">
        <v>127674000</v>
      </c>
      <c r="Y76" s="1">
        <v>72037000</v>
      </c>
      <c r="Z76" s="1">
        <v>36453000</v>
      </c>
      <c r="AA76" s="1">
        <v>104923000</v>
      </c>
      <c r="AB76" s="1">
        <v>97992000</v>
      </c>
      <c r="AC76" s="1">
        <v>-330539000</v>
      </c>
      <c r="AD76" s="1">
        <v>80354000</v>
      </c>
      <c r="AE76" s="1">
        <v>104346000</v>
      </c>
      <c r="AF76" s="1">
        <v>-103994000</v>
      </c>
      <c r="AG76" s="1">
        <v>97864000</v>
      </c>
      <c r="AH76" s="1">
        <v>81111000</v>
      </c>
    </row>
    <row r="77" spans="1:34" ht="19" x14ac:dyDescent="0.25">
      <c r="A77" s="5" t="s">
        <v>13</v>
      </c>
      <c r="B77" s="1">
        <v>4900000</v>
      </c>
      <c r="C77" s="1">
        <v>4900000</v>
      </c>
      <c r="D77" s="1">
        <v>5000000</v>
      </c>
      <c r="E77" s="1">
        <v>5700000</v>
      </c>
      <c r="F77" s="1">
        <v>6400000</v>
      </c>
      <c r="G77" s="1">
        <v>6900000</v>
      </c>
      <c r="H77" s="1">
        <v>8300000</v>
      </c>
      <c r="I77" s="1">
        <v>10000000</v>
      </c>
      <c r="J77" s="1">
        <v>11300000</v>
      </c>
      <c r="K77" s="1">
        <v>12300000</v>
      </c>
      <c r="L77" s="1">
        <v>13562000</v>
      </c>
      <c r="M77" s="1">
        <v>14818000</v>
      </c>
      <c r="N77" s="1">
        <v>15967000</v>
      </c>
      <c r="O77" s="1">
        <v>18625000</v>
      </c>
      <c r="P77" s="1">
        <v>18736000</v>
      </c>
      <c r="Q77" s="1">
        <v>20153000</v>
      </c>
      <c r="R77" s="1">
        <v>20050000</v>
      </c>
      <c r="S77" s="1">
        <v>31829000</v>
      </c>
      <c r="T77" s="1">
        <v>112017000</v>
      </c>
      <c r="U77" s="1">
        <v>65379000</v>
      </c>
      <c r="V77" s="1">
        <v>61427000</v>
      </c>
      <c r="W77" s="1">
        <v>50220000</v>
      </c>
      <c r="X77" s="1">
        <v>39538000</v>
      </c>
      <c r="Y77" s="1">
        <v>35355000</v>
      </c>
      <c r="Z77" s="1">
        <v>34745000</v>
      </c>
      <c r="AA77" s="1">
        <v>32840000</v>
      </c>
      <c r="AB77" s="1">
        <v>30606000</v>
      </c>
      <c r="AC77" s="1">
        <v>30648000</v>
      </c>
      <c r="AD77" s="1">
        <v>32175000</v>
      </c>
      <c r="AE77" s="1">
        <v>42493000</v>
      </c>
      <c r="AF77" s="1">
        <v>42829000</v>
      </c>
      <c r="AG77" s="1">
        <v>39885000</v>
      </c>
      <c r="AH77" s="1">
        <v>37952000</v>
      </c>
    </row>
    <row r="78" spans="1:34" ht="19" x14ac:dyDescent="0.25">
      <c r="A78" s="5" t="s">
        <v>67</v>
      </c>
      <c r="B78" s="1">
        <v>1600000</v>
      </c>
      <c r="C78" s="1">
        <v>1100000</v>
      </c>
      <c r="D78" s="1">
        <v>2000000</v>
      </c>
      <c r="E78" s="1">
        <v>2800000</v>
      </c>
      <c r="F78" s="1">
        <v>4100000</v>
      </c>
      <c r="G78" s="1">
        <v>5800000</v>
      </c>
      <c r="H78" s="1">
        <v>4400000</v>
      </c>
      <c r="I78" s="1">
        <v>3000000</v>
      </c>
      <c r="J78" s="1">
        <v>4900000</v>
      </c>
      <c r="K78" s="1">
        <v>6300000</v>
      </c>
      <c r="L78" s="1">
        <v>6941000</v>
      </c>
      <c r="M78" s="1">
        <v>9671000</v>
      </c>
      <c r="N78" s="1">
        <v>10763000</v>
      </c>
      <c r="O78" s="1">
        <v>3009000</v>
      </c>
      <c r="P78" s="1">
        <v>-6000000</v>
      </c>
      <c r="Q78" s="1">
        <v>-3689000</v>
      </c>
      <c r="R78" s="1">
        <v>6304000</v>
      </c>
      <c r="S78" s="1">
        <v>-31324000</v>
      </c>
      <c r="T78" s="1">
        <v>-65226000</v>
      </c>
      <c r="U78" s="1">
        <v>-19875000</v>
      </c>
      <c r="V78" s="1">
        <v>-15484000</v>
      </c>
      <c r="W78" s="1">
        <v>18329000</v>
      </c>
      <c r="X78" s="1">
        <v>-16018000</v>
      </c>
      <c r="Y78" s="1">
        <v>-18984000</v>
      </c>
      <c r="Z78" s="1">
        <v>-25920000</v>
      </c>
      <c r="AA78" s="1">
        <v>-12546000</v>
      </c>
      <c r="AB78" s="1">
        <v>-13302000</v>
      </c>
      <c r="AC78" s="1">
        <v>-145402000</v>
      </c>
      <c r="AD78" s="1">
        <v>-11847000</v>
      </c>
      <c r="AE78" s="1">
        <v>-5494000</v>
      </c>
      <c r="AF78" s="1">
        <v>-20049000</v>
      </c>
      <c r="AG78" s="1">
        <v>-2065000</v>
      </c>
      <c r="AH78" s="1">
        <v>-1071000</v>
      </c>
    </row>
    <row r="79" spans="1:34"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12089000</v>
      </c>
      <c r="U79" s="1">
        <v>10710000</v>
      </c>
      <c r="V79" s="1">
        <v>13085000</v>
      </c>
      <c r="W79" s="1">
        <v>9492000</v>
      </c>
      <c r="X79" s="1">
        <v>11442000</v>
      </c>
      <c r="Y79" s="1">
        <v>9364000</v>
      </c>
      <c r="Z79" s="1">
        <v>9319000</v>
      </c>
      <c r="AA79" s="1">
        <v>8892000</v>
      </c>
      <c r="AB79" s="1">
        <v>10926000</v>
      </c>
      <c r="AC79" s="1">
        <v>10783000</v>
      </c>
      <c r="AD79" s="1">
        <v>10546000</v>
      </c>
      <c r="AE79" s="1">
        <v>10808000</v>
      </c>
      <c r="AF79" s="1">
        <v>12508000</v>
      </c>
      <c r="AG79" s="1">
        <v>11577000</v>
      </c>
      <c r="AH79" s="1">
        <v>16131000</v>
      </c>
    </row>
    <row r="80" spans="1:34" ht="19" x14ac:dyDescent="0.25">
      <c r="A80" s="15" t="s">
        <v>104</v>
      </c>
      <c r="B80" s="16" t="e">
        <f t="shared" ref="B80:AM80" si="10">B79/B3</f>
        <v>#VALUE!</v>
      </c>
      <c r="C80" s="16" t="e">
        <f t="shared" si="10"/>
        <v>#VALUE!</v>
      </c>
      <c r="D80" s="16" t="e">
        <f t="shared" si="10"/>
        <v>#VALUE!</v>
      </c>
      <c r="E80" s="16" t="e">
        <f t="shared" si="10"/>
        <v>#VALUE!</v>
      </c>
      <c r="F80" s="16" t="e">
        <f t="shared" si="10"/>
        <v>#VALUE!</v>
      </c>
      <c r="G80" s="16" t="e">
        <f t="shared" si="10"/>
        <v>#VALUE!</v>
      </c>
      <c r="H80" s="16" t="e">
        <f t="shared" si="10"/>
        <v>#VALUE!</v>
      </c>
      <c r="I80" s="16" t="e">
        <f t="shared" si="10"/>
        <v>#VALUE!</v>
      </c>
      <c r="J80" s="16" t="e">
        <f t="shared" si="10"/>
        <v>#VALUE!</v>
      </c>
      <c r="K80" s="16" t="e">
        <f t="shared" si="10"/>
        <v>#VALUE!</v>
      </c>
      <c r="L80" s="16" t="e">
        <f t="shared" si="10"/>
        <v>#VALUE!</v>
      </c>
      <c r="M80" s="16" t="e">
        <f t="shared" si="10"/>
        <v>#VALUE!</v>
      </c>
      <c r="N80" s="16" t="e">
        <f t="shared" si="10"/>
        <v>#VALUE!</v>
      </c>
      <c r="O80" s="16" t="e">
        <f t="shared" si="10"/>
        <v>#VALUE!</v>
      </c>
      <c r="P80" s="16" t="e">
        <f t="shared" si="10"/>
        <v>#VALUE!</v>
      </c>
      <c r="Q80" s="16" t="e">
        <f t="shared" si="10"/>
        <v>#VALUE!</v>
      </c>
      <c r="R80" s="16" t="e">
        <f t="shared" si="10"/>
        <v>#VALUE!</v>
      </c>
      <c r="S80" s="16" t="e">
        <f t="shared" si="10"/>
        <v>#VALUE!</v>
      </c>
      <c r="T80" s="16">
        <f t="shared" si="10"/>
        <v>7.4918134786952136E-3</v>
      </c>
      <c r="U80" s="16">
        <f t="shared" si="10"/>
        <v>7.5744609826855318E-3</v>
      </c>
      <c r="V80" s="16">
        <f t="shared" si="10"/>
        <v>9.8155781514307032E-3</v>
      </c>
      <c r="W80" s="16">
        <f t="shared" si="10"/>
        <v>8.8281414213940129E-3</v>
      </c>
      <c r="X80" s="16">
        <f t="shared" si="10"/>
        <v>1.3462316808011974E-2</v>
      </c>
      <c r="Y80" s="16">
        <f t="shared" si="10"/>
        <v>1.4620581544404317E-2</v>
      </c>
      <c r="Z80" s="16">
        <f t="shared" si="10"/>
        <v>1.4227741576944921E-2</v>
      </c>
      <c r="AA80" s="16">
        <f t="shared" si="10"/>
        <v>1.3055351637057701E-2</v>
      </c>
      <c r="AB80" s="16">
        <f t="shared" si="10"/>
        <v>1.7234172433210879E-2</v>
      </c>
      <c r="AC80" s="16">
        <f t="shared" si="10"/>
        <v>1.7828474303882649E-2</v>
      </c>
      <c r="AD80" s="16">
        <f t="shared" si="10"/>
        <v>1.3504394114204713E-2</v>
      </c>
      <c r="AE80" s="16">
        <f t="shared" si="10"/>
        <v>1.1874600352898005E-2</v>
      </c>
      <c r="AF80" s="16">
        <f t="shared" si="10"/>
        <v>1.8146787606562326E-2</v>
      </c>
      <c r="AG80" s="16">
        <f t="shared" si="10"/>
        <v>1.2918351155532396E-2</v>
      </c>
      <c r="AH80" s="16">
        <f t="shared" si="10"/>
        <v>1.7738030046118219E-2</v>
      </c>
    </row>
    <row r="81" spans="1:42" ht="19" x14ac:dyDescent="0.25">
      <c r="A81" s="5" t="s">
        <v>69</v>
      </c>
      <c r="B81" s="1" t="s">
        <v>91</v>
      </c>
      <c r="C81" s="1">
        <v>-600000</v>
      </c>
      <c r="D81" s="1">
        <v>1500000</v>
      </c>
      <c r="E81" s="1">
        <v>-3300000</v>
      </c>
      <c r="F81" s="1">
        <v>700000</v>
      </c>
      <c r="G81" s="1">
        <v>1100000</v>
      </c>
      <c r="H81" s="1">
        <v>-1000000</v>
      </c>
      <c r="I81" s="1">
        <v>5100000</v>
      </c>
      <c r="J81" s="1">
        <v>10300000</v>
      </c>
      <c r="K81" s="1">
        <v>-4700000</v>
      </c>
      <c r="L81" s="1">
        <v>5693000</v>
      </c>
      <c r="M81" s="1">
        <v>-12627000</v>
      </c>
      <c r="N81" s="1">
        <v>6536000</v>
      </c>
      <c r="O81" s="1">
        <v>485000</v>
      </c>
      <c r="P81" s="1">
        <v>6823000</v>
      </c>
      <c r="Q81" s="1">
        <v>-3850000</v>
      </c>
      <c r="R81" s="1">
        <v>-8282000</v>
      </c>
      <c r="S81" s="1">
        <v>29920000</v>
      </c>
      <c r="T81" s="1">
        <v>-20778000</v>
      </c>
      <c r="U81" s="1">
        <v>-16333000</v>
      </c>
      <c r="V81" s="1">
        <v>-11596000</v>
      </c>
      <c r="W81" s="1">
        <v>-6853000</v>
      </c>
      <c r="X81" s="1">
        <v>-7970000</v>
      </c>
      <c r="Y81" s="1">
        <v>25117000</v>
      </c>
      <c r="Z81" s="1">
        <v>-2346000</v>
      </c>
      <c r="AA81" s="1">
        <v>7768000</v>
      </c>
      <c r="AB81" s="1">
        <v>-12439000</v>
      </c>
      <c r="AC81" s="1">
        <v>-27544000</v>
      </c>
      <c r="AD81" s="1">
        <v>30437000</v>
      </c>
      <c r="AE81" s="1">
        <v>3298000</v>
      </c>
      <c r="AF81" s="1">
        <v>37618000</v>
      </c>
      <c r="AG81" s="1">
        <v>46523000</v>
      </c>
      <c r="AH81" s="1">
        <v>-44787000</v>
      </c>
    </row>
    <row r="82" spans="1:4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v>-5239000</v>
      </c>
      <c r="AB82" s="1">
        <v>3178000</v>
      </c>
      <c r="AC82" s="1">
        <v>-8908000</v>
      </c>
      <c r="AD82" s="1">
        <v>3149000</v>
      </c>
      <c r="AE82" s="1">
        <v>-396000</v>
      </c>
      <c r="AF82" s="1">
        <v>-9750000</v>
      </c>
      <c r="AG82" s="1">
        <v>7301000</v>
      </c>
      <c r="AH82" s="1">
        <v>-2574000</v>
      </c>
    </row>
    <row r="83" spans="1:42" ht="21" x14ac:dyDescent="0.25">
      <c r="A83" s="5" t="s">
        <v>34</v>
      </c>
      <c r="B83" s="1">
        <v>100000</v>
      </c>
      <c r="C83" s="1" t="s">
        <v>91</v>
      </c>
      <c r="D83" s="1">
        <v>-300000</v>
      </c>
      <c r="E83" s="1">
        <v>-100000</v>
      </c>
      <c r="F83" s="1">
        <v>100000</v>
      </c>
      <c r="G83" s="1" t="s">
        <v>91</v>
      </c>
      <c r="H83" s="1">
        <v>-400000</v>
      </c>
      <c r="I83" s="1">
        <v>-200000</v>
      </c>
      <c r="J83" s="1">
        <v>200000</v>
      </c>
      <c r="K83" s="1" t="s">
        <v>91</v>
      </c>
      <c r="L83" s="1">
        <v>532000</v>
      </c>
      <c r="M83" s="1">
        <v>-146000</v>
      </c>
      <c r="N83" s="1">
        <v>-52000</v>
      </c>
      <c r="O83" s="1">
        <v>333000</v>
      </c>
      <c r="P83" s="1">
        <v>408000</v>
      </c>
      <c r="Q83" s="1">
        <v>-389000</v>
      </c>
      <c r="R83" s="1">
        <v>141000</v>
      </c>
      <c r="S83" s="1">
        <v>512000</v>
      </c>
      <c r="T83" s="1">
        <v>182000</v>
      </c>
      <c r="U83" s="1">
        <v>-1474000</v>
      </c>
      <c r="V83" s="1">
        <v>-263000</v>
      </c>
      <c r="W83" s="1">
        <v>-3723000</v>
      </c>
      <c r="X83" s="1" t="s">
        <v>91</v>
      </c>
      <c r="Y83" s="1" t="s">
        <v>91</v>
      </c>
      <c r="Z83" s="1" t="s">
        <v>91</v>
      </c>
      <c r="AA83" s="1" t="s">
        <v>91</v>
      </c>
      <c r="AB83" s="1" t="s">
        <v>91</v>
      </c>
      <c r="AC83" s="1" t="s">
        <v>91</v>
      </c>
      <c r="AD83" s="1" t="s">
        <v>91</v>
      </c>
      <c r="AE83" s="1" t="s">
        <v>91</v>
      </c>
      <c r="AF83" s="1" t="s">
        <v>91</v>
      </c>
      <c r="AG83" s="1" t="s">
        <v>91</v>
      </c>
      <c r="AH83" s="1" t="s">
        <v>91</v>
      </c>
      <c r="AO83" s="46" t="s">
        <v>135</v>
      </c>
      <c r="AP83" s="47"/>
    </row>
    <row r="84" spans="1:42"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v>-23749000</v>
      </c>
      <c r="U84" s="1">
        <v>-14867000</v>
      </c>
      <c r="V84" s="1">
        <v>27000</v>
      </c>
      <c r="W84" s="1">
        <v>-3533000</v>
      </c>
      <c r="X84" s="1">
        <v>1778000</v>
      </c>
      <c r="Y84" s="1">
        <v>8532000</v>
      </c>
      <c r="Z84" s="1">
        <v>1245000</v>
      </c>
      <c r="AA84" s="1">
        <v>4546000</v>
      </c>
      <c r="AB84" s="1">
        <v>89000</v>
      </c>
      <c r="AC84" s="1">
        <v>7208000</v>
      </c>
      <c r="AD84" s="1">
        <v>-9940000</v>
      </c>
      <c r="AE84" s="1">
        <v>583000</v>
      </c>
      <c r="AF84" s="1">
        <v>6455000</v>
      </c>
      <c r="AG84" s="1">
        <v>13131000</v>
      </c>
      <c r="AH84" s="1">
        <v>-3665000</v>
      </c>
      <c r="AO84" s="48" t="s">
        <v>136</v>
      </c>
      <c r="AP84" s="49"/>
    </row>
    <row r="85" spans="1:42" ht="20" x14ac:dyDescent="0.25">
      <c r="A85" s="5" t="s">
        <v>71</v>
      </c>
      <c r="B85" s="1">
        <v>-6700000</v>
      </c>
      <c r="C85" s="1">
        <v>800000</v>
      </c>
      <c r="D85" s="1">
        <v>3600000</v>
      </c>
      <c r="E85" s="1">
        <v>3300000</v>
      </c>
      <c r="F85" s="1">
        <v>4000000</v>
      </c>
      <c r="G85" s="1">
        <v>-1200000</v>
      </c>
      <c r="H85" s="1">
        <v>6200000</v>
      </c>
      <c r="I85" s="1">
        <v>1500000</v>
      </c>
      <c r="J85" s="1">
        <v>-2400000</v>
      </c>
      <c r="K85" s="1">
        <v>1700000</v>
      </c>
      <c r="L85" s="1">
        <v>1129000</v>
      </c>
      <c r="M85" s="1">
        <v>14631000</v>
      </c>
      <c r="N85" s="1">
        <v>713000</v>
      </c>
      <c r="O85" s="1">
        <v>81708000</v>
      </c>
      <c r="P85" s="1">
        <v>56261000</v>
      </c>
      <c r="Q85" s="1">
        <v>8715000</v>
      </c>
      <c r="R85" s="1">
        <v>-2723000</v>
      </c>
      <c r="S85" s="1">
        <v>-3602000</v>
      </c>
      <c r="T85" s="1">
        <v>657000</v>
      </c>
      <c r="U85" s="1">
        <v>7180000</v>
      </c>
      <c r="V85" s="1">
        <v>-27703000</v>
      </c>
      <c r="W85" s="1">
        <v>20479000</v>
      </c>
      <c r="X85" s="1">
        <v>12251000</v>
      </c>
      <c r="Y85" s="1">
        <v>18930000</v>
      </c>
      <c r="Z85" s="1">
        <v>2702000</v>
      </c>
      <c r="AA85" s="1">
        <v>26635000</v>
      </c>
      <c r="AB85" s="1">
        <v>-15673000</v>
      </c>
      <c r="AC85" s="1">
        <v>-12939000</v>
      </c>
      <c r="AD85" s="1">
        <v>19814000</v>
      </c>
      <c r="AE85" s="1">
        <v>4065000</v>
      </c>
      <c r="AF85" s="1">
        <v>26465000</v>
      </c>
      <c r="AG85" s="1">
        <v>12424000</v>
      </c>
      <c r="AH85" s="1" t="s">
        <v>91</v>
      </c>
      <c r="AO85" s="24" t="s">
        <v>137</v>
      </c>
      <c r="AP85" s="25">
        <f>AH17</f>
        <v>2962000</v>
      </c>
    </row>
    <row r="86" spans="1:42" ht="20" x14ac:dyDescent="0.25">
      <c r="A86" s="5" t="s">
        <v>72</v>
      </c>
      <c r="B86" s="1">
        <v>1100000</v>
      </c>
      <c r="C86" s="1">
        <v>500000</v>
      </c>
      <c r="D86" s="1">
        <v>1500000</v>
      </c>
      <c r="E86" s="1">
        <v>-1300000</v>
      </c>
      <c r="F86" s="1">
        <v>-2500000</v>
      </c>
      <c r="G86" s="1">
        <v>1300000</v>
      </c>
      <c r="H86" s="1">
        <v>1300000</v>
      </c>
      <c r="I86" s="1">
        <v>2600000</v>
      </c>
      <c r="J86" s="1">
        <v>1300000</v>
      </c>
      <c r="K86" s="1">
        <v>4200000</v>
      </c>
      <c r="L86" s="1">
        <v>5985000</v>
      </c>
      <c r="M86" s="1">
        <v>3553000</v>
      </c>
      <c r="N86" s="1">
        <v>3998000</v>
      </c>
      <c r="O86" s="1">
        <v>12409000</v>
      </c>
      <c r="P86" s="1">
        <v>14001000</v>
      </c>
      <c r="Q86" s="1">
        <v>-1198000</v>
      </c>
      <c r="R86" s="1">
        <v>2234000</v>
      </c>
      <c r="S86" s="1">
        <v>76378000</v>
      </c>
      <c r="T86" s="1">
        <v>227196000</v>
      </c>
      <c r="U86" s="1">
        <v>86558000</v>
      </c>
      <c r="V86" s="1">
        <v>134638000</v>
      </c>
      <c r="W86" s="1">
        <v>-24694000</v>
      </c>
      <c r="X86" s="1">
        <v>-101787000</v>
      </c>
      <c r="Y86" s="1">
        <v>4926000</v>
      </c>
      <c r="Z86" s="1">
        <v>66273000</v>
      </c>
      <c r="AA86" s="1">
        <v>-6368000</v>
      </c>
      <c r="AB86" s="1">
        <v>4327000</v>
      </c>
      <c r="AC86" s="1">
        <v>527787000</v>
      </c>
      <c r="AD86" s="1">
        <v>-1319000</v>
      </c>
      <c r="AE86" s="1">
        <v>-271000</v>
      </c>
      <c r="AF86" s="1">
        <v>127591000</v>
      </c>
      <c r="AG86" s="1">
        <v>2051000</v>
      </c>
      <c r="AH86" s="1" t="s">
        <v>91</v>
      </c>
      <c r="AO86" s="24" t="s">
        <v>138</v>
      </c>
      <c r="AP86" s="25">
        <f>AH56</f>
        <v>166613000</v>
      </c>
    </row>
    <row r="87" spans="1:42" ht="20" x14ac:dyDescent="0.25">
      <c r="A87" s="6" t="s">
        <v>73</v>
      </c>
      <c r="B87" s="10">
        <v>10700000</v>
      </c>
      <c r="C87" s="10">
        <v>11200000</v>
      </c>
      <c r="D87" s="10">
        <v>18000000</v>
      </c>
      <c r="E87" s="10">
        <v>14600000</v>
      </c>
      <c r="F87" s="10">
        <v>23800000</v>
      </c>
      <c r="G87" s="10">
        <v>31300000</v>
      </c>
      <c r="H87" s="10">
        <v>31600000</v>
      </c>
      <c r="I87" s="10">
        <v>41600000</v>
      </c>
      <c r="J87" s="10">
        <v>53900000</v>
      </c>
      <c r="K87" s="10">
        <v>50200000</v>
      </c>
      <c r="L87" s="10">
        <v>67519000</v>
      </c>
      <c r="M87" s="10">
        <v>55703000</v>
      </c>
      <c r="N87" s="10">
        <v>78112000</v>
      </c>
      <c r="O87" s="10">
        <v>71310000</v>
      </c>
      <c r="P87" s="10">
        <v>66981000</v>
      </c>
      <c r="Q87" s="10">
        <v>55353000</v>
      </c>
      <c r="R87" s="10">
        <v>64859000</v>
      </c>
      <c r="S87" s="10">
        <v>106323000</v>
      </c>
      <c r="T87" s="10">
        <v>110839000</v>
      </c>
      <c r="U87" s="10">
        <v>157848000</v>
      </c>
      <c r="V87" s="10">
        <v>179282000</v>
      </c>
      <c r="W87" s="10">
        <v>121686000</v>
      </c>
      <c r="X87" s="10">
        <v>52879000</v>
      </c>
      <c r="Y87" s="10">
        <v>127815000</v>
      </c>
      <c r="Z87" s="10">
        <v>118524000</v>
      </c>
      <c r="AA87" s="10">
        <v>135509000</v>
      </c>
      <c r="AB87" s="10">
        <v>118110000</v>
      </c>
      <c r="AC87" s="10">
        <v>65733000</v>
      </c>
      <c r="AD87" s="10">
        <v>140346000</v>
      </c>
      <c r="AE87" s="10">
        <v>155180000</v>
      </c>
      <c r="AF87" s="10">
        <v>96503000</v>
      </c>
      <c r="AG87" s="10">
        <v>195835000</v>
      </c>
      <c r="AH87" s="10">
        <v>89336000</v>
      </c>
      <c r="AO87" s="24" t="s">
        <v>139</v>
      </c>
      <c r="AP87" s="25">
        <f>AH61</f>
        <v>1547411000</v>
      </c>
    </row>
    <row r="88" spans="1:42" ht="20" x14ac:dyDescent="0.25">
      <c r="A88" s="5" t="s">
        <v>74</v>
      </c>
      <c r="B88" s="1">
        <v>-11400000</v>
      </c>
      <c r="C88" s="1">
        <v>-14100000</v>
      </c>
      <c r="D88" s="1">
        <v>-23700000</v>
      </c>
      <c r="E88" s="1">
        <v>-29600000</v>
      </c>
      <c r="F88" s="1">
        <v>-31100000</v>
      </c>
      <c r="G88" s="1">
        <v>-42000000</v>
      </c>
      <c r="H88" s="1">
        <v>-57200000</v>
      </c>
      <c r="I88" s="1">
        <v>-59700000</v>
      </c>
      <c r="J88" s="1">
        <v>-71800000</v>
      </c>
      <c r="K88" s="1">
        <v>-72300000</v>
      </c>
      <c r="L88" s="1">
        <v>-99378000</v>
      </c>
      <c r="M88" s="1">
        <v>-119797000</v>
      </c>
      <c r="N88" s="1">
        <v>-141740000</v>
      </c>
      <c r="O88" s="1">
        <v>-80545000</v>
      </c>
      <c r="P88" s="1">
        <v>-16631000</v>
      </c>
      <c r="Q88" s="1">
        <v>-7365000</v>
      </c>
      <c r="R88" s="1">
        <v>-9426000</v>
      </c>
      <c r="S88" s="1">
        <v>-11871000</v>
      </c>
      <c r="T88" s="1">
        <v>-31765000</v>
      </c>
      <c r="U88" s="1">
        <v>-15372000</v>
      </c>
      <c r="V88" s="1">
        <v>-18677000</v>
      </c>
      <c r="W88" s="1">
        <v>-26332000</v>
      </c>
      <c r="X88" s="1">
        <v>-16952000</v>
      </c>
      <c r="Y88" s="1">
        <v>-7037000</v>
      </c>
      <c r="Z88" s="1">
        <v>-5937000</v>
      </c>
      <c r="AA88" s="1">
        <v>-6642000</v>
      </c>
      <c r="AB88" s="1">
        <v>-5637000</v>
      </c>
      <c r="AC88" s="1">
        <v>-13370000</v>
      </c>
      <c r="AD88" s="1">
        <v>-14279000</v>
      </c>
      <c r="AE88" s="1">
        <v>-19424000</v>
      </c>
      <c r="AF88" s="1">
        <v>-10927000</v>
      </c>
      <c r="AG88" s="1">
        <v>-16849000</v>
      </c>
      <c r="AH88" s="1">
        <v>-35318000</v>
      </c>
      <c r="AO88" s="50" t="s">
        <v>140</v>
      </c>
      <c r="AP88" s="51">
        <f>AP85/(AP86+AP87)</f>
        <v>1.7280971561658414E-3</v>
      </c>
    </row>
    <row r="89" spans="1:42" ht="20" customHeight="1" x14ac:dyDescent="0.25">
      <c r="A89" s="15" t="s">
        <v>105</v>
      </c>
      <c r="B89" s="16">
        <f t="shared" ref="B89:AM89" si="11">(-1*B88)/B3</f>
        <v>0.1171634121274409</v>
      </c>
      <c r="C89" s="16">
        <f t="shared" si="11"/>
        <v>0.13390313390313391</v>
      </c>
      <c r="D89" s="16">
        <f t="shared" si="11"/>
        <v>0.23843058350100604</v>
      </c>
      <c r="E89" s="16">
        <f t="shared" si="11"/>
        <v>0.20771929824561403</v>
      </c>
      <c r="F89" s="16">
        <f t="shared" si="11"/>
        <v>0.20733333333333334</v>
      </c>
      <c r="G89" s="16">
        <f t="shared" si="11"/>
        <v>0.2556299452221546</v>
      </c>
      <c r="H89" s="16">
        <f t="shared" si="11"/>
        <v>0.30089426617569698</v>
      </c>
      <c r="I89" s="16">
        <f t="shared" si="11"/>
        <v>0.27703016241299305</v>
      </c>
      <c r="J89" s="16">
        <f t="shared" si="11"/>
        <v>0.28024980483996875</v>
      </c>
      <c r="K89" s="16">
        <f t="shared" si="11"/>
        <v>0.26464128843338214</v>
      </c>
      <c r="L89" s="16">
        <f t="shared" si="11"/>
        <v>0.32771629446914036</v>
      </c>
      <c r="M89" s="16">
        <f t="shared" si="11"/>
        <v>0.36924693930389968</v>
      </c>
      <c r="N89" s="16">
        <f t="shared" si="11"/>
        <v>0.38740112716399633</v>
      </c>
      <c r="O89" s="16">
        <f t="shared" si="11"/>
        <v>0.19897234470918096</v>
      </c>
      <c r="P89" s="16">
        <f t="shared" si="11"/>
        <v>4.6325647210879048E-2</v>
      </c>
      <c r="Q89" s="16">
        <f t="shared" si="11"/>
        <v>2.1162394439447969E-2</v>
      </c>
      <c r="R89" s="16">
        <f t="shared" si="11"/>
        <v>2.6965327840714041E-2</v>
      </c>
      <c r="S89" s="16">
        <f t="shared" si="11"/>
        <v>2.4498564674270831E-2</v>
      </c>
      <c r="T89" s="16">
        <f t="shared" si="11"/>
        <v>1.9685454144325706E-2</v>
      </c>
      <c r="U89" s="16">
        <f t="shared" si="11"/>
        <v>1.0871579292795705E-2</v>
      </c>
      <c r="V89" s="16">
        <f t="shared" si="11"/>
        <v>1.4010359429443734E-2</v>
      </c>
      <c r="W89" s="16">
        <f t="shared" si="11"/>
        <v>2.4490372935961562E-2</v>
      </c>
      <c r="X89" s="16">
        <f t="shared" si="11"/>
        <v>1.994521888912943E-2</v>
      </c>
      <c r="Y89" s="16">
        <f t="shared" si="11"/>
        <v>1.0987295208027893E-2</v>
      </c>
      <c r="Z89" s="16">
        <f t="shared" si="11"/>
        <v>9.0642882006998597E-3</v>
      </c>
      <c r="AA89" s="16">
        <f t="shared" si="11"/>
        <v>9.7518719718103063E-3</v>
      </c>
      <c r="AB89" s="16">
        <f t="shared" si="11"/>
        <v>8.8915458544764521E-3</v>
      </c>
      <c r="AC89" s="16">
        <f t="shared" si="11"/>
        <v>2.210578702057971E-2</v>
      </c>
      <c r="AD89" s="16">
        <f t="shared" si="11"/>
        <v>1.8284585962140061E-2</v>
      </c>
      <c r="AE89" s="16">
        <f t="shared" si="11"/>
        <v>2.1340880575008405E-2</v>
      </c>
      <c r="AF89" s="16">
        <f t="shared" si="11"/>
        <v>1.5853049902215102E-2</v>
      </c>
      <c r="AG89" s="16">
        <f t="shared" si="11"/>
        <v>1.8801183261601913E-2</v>
      </c>
      <c r="AH89" s="16">
        <f t="shared" si="11"/>
        <v>3.8836510146227958E-2</v>
      </c>
      <c r="AO89" s="24" t="s">
        <v>106</v>
      </c>
      <c r="AP89" s="25">
        <f>AH27</f>
        <v>33674000</v>
      </c>
    </row>
    <row r="90" spans="1:42"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-1943567000</v>
      </c>
      <c r="T90" s="1">
        <v>-10261000</v>
      </c>
      <c r="U90" s="1" t="s">
        <v>91</v>
      </c>
      <c r="V90" s="1" t="s">
        <v>91</v>
      </c>
      <c r="W90" s="1" t="s">
        <v>91</v>
      </c>
      <c r="X90" s="1" t="s">
        <v>91</v>
      </c>
      <c r="Y90" s="1" t="s">
        <v>91</v>
      </c>
      <c r="Z90" s="1" t="s">
        <v>91</v>
      </c>
      <c r="AA90" s="1" t="s">
        <v>91</v>
      </c>
      <c r="AB90" s="1" t="s">
        <v>91</v>
      </c>
      <c r="AC90" s="1" t="s">
        <v>91</v>
      </c>
      <c r="AD90" s="1">
        <v>-20155000</v>
      </c>
      <c r="AE90" s="1" t="s">
        <v>91</v>
      </c>
      <c r="AF90" s="1" t="s">
        <v>91</v>
      </c>
      <c r="AG90" s="1" t="s">
        <v>91</v>
      </c>
      <c r="AH90" s="1">
        <v>-78264000</v>
      </c>
      <c r="AO90" s="24" t="s">
        <v>19</v>
      </c>
      <c r="AP90" s="25">
        <f>AH25</f>
        <v>114785000</v>
      </c>
    </row>
    <row r="91" spans="1:42"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v>-485000</v>
      </c>
      <c r="Q91" s="1" t="s">
        <v>91</v>
      </c>
      <c r="R91" s="1" t="s">
        <v>91</v>
      </c>
      <c r="S91" s="1" t="s">
        <v>91</v>
      </c>
      <c r="T91" s="1">
        <v>-4743000</v>
      </c>
      <c r="U91" s="1" t="s">
        <v>91</v>
      </c>
      <c r="V91" s="1" t="s">
        <v>91</v>
      </c>
      <c r="W91" s="1" t="s">
        <v>91</v>
      </c>
      <c r="X91" s="1" t="s">
        <v>91</v>
      </c>
      <c r="Y91" s="1" t="s">
        <v>91</v>
      </c>
      <c r="Z91" s="1" t="s">
        <v>91</v>
      </c>
      <c r="AA91" s="1" t="s">
        <v>91</v>
      </c>
      <c r="AB91" s="1" t="s">
        <v>91</v>
      </c>
      <c r="AC91" s="1" t="s">
        <v>91</v>
      </c>
      <c r="AD91" s="1" t="s">
        <v>91</v>
      </c>
      <c r="AE91" s="1" t="s">
        <v>91</v>
      </c>
      <c r="AF91" s="1" t="s">
        <v>91</v>
      </c>
      <c r="AG91" s="1" t="s">
        <v>91</v>
      </c>
      <c r="AH91" s="1" t="s">
        <v>91</v>
      </c>
      <c r="AO91" s="50" t="s">
        <v>141</v>
      </c>
      <c r="AP91" s="51">
        <f>AP89/AP90</f>
        <v>0.29336585790826325</v>
      </c>
    </row>
    <row r="92" spans="1:42"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v>31033000</v>
      </c>
      <c r="Q92" s="1">
        <v>13843000</v>
      </c>
      <c r="R92" s="1" t="s">
        <v>91</v>
      </c>
      <c r="S92" s="1">
        <v>345000</v>
      </c>
      <c r="T92" s="1" t="s">
        <v>91</v>
      </c>
      <c r="U92" s="1">
        <v>2528000</v>
      </c>
      <c r="V92" s="1" t="s">
        <v>91</v>
      </c>
      <c r="W92" s="1" t="s">
        <v>91</v>
      </c>
      <c r="X92" s="1" t="s">
        <v>91</v>
      </c>
      <c r="Y92" s="1" t="s">
        <v>91</v>
      </c>
      <c r="Z92" s="1" t="s">
        <v>91</v>
      </c>
      <c r="AA92" s="1" t="s">
        <v>91</v>
      </c>
      <c r="AB92" s="1" t="s">
        <v>91</v>
      </c>
      <c r="AC92" s="1" t="s">
        <v>91</v>
      </c>
      <c r="AD92" s="1" t="s">
        <v>91</v>
      </c>
      <c r="AE92" s="1" t="s">
        <v>91</v>
      </c>
      <c r="AF92" s="1" t="s">
        <v>91</v>
      </c>
      <c r="AG92" s="1" t="s">
        <v>91</v>
      </c>
      <c r="AH92" s="1" t="s">
        <v>91</v>
      </c>
      <c r="AO92" s="52" t="s">
        <v>142</v>
      </c>
      <c r="AP92" s="53">
        <f>AP88*(1-AP91)</f>
        <v>1.2211324513984195E-3</v>
      </c>
    </row>
    <row r="93" spans="1:42" ht="19" x14ac:dyDescent="0.25">
      <c r="A93" s="5" t="s">
        <v>78</v>
      </c>
      <c r="B93" s="1">
        <v>-1200000</v>
      </c>
      <c r="C93" s="1">
        <v>-800000</v>
      </c>
      <c r="D93" s="1">
        <v>-200000</v>
      </c>
      <c r="E93" s="1">
        <v>6500000</v>
      </c>
      <c r="F93" s="1">
        <v>9600000</v>
      </c>
      <c r="G93" s="1">
        <v>9900000</v>
      </c>
      <c r="H93" s="1">
        <v>2900000</v>
      </c>
      <c r="I93" s="1">
        <v>14400000</v>
      </c>
      <c r="J93" s="1">
        <v>21800000</v>
      </c>
      <c r="K93" s="1">
        <v>-4800000</v>
      </c>
      <c r="L93" s="1">
        <v>-3892000</v>
      </c>
      <c r="M93" s="1">
        <v>-2645000</v>
      </c>
      <c r="N93" s="1">
        <v>170000</v>
      </c>
      <c r="O93" s="1">
        <v>-44882000</v>
      </c>
      <c r="P93" s="1">
        <v>23347000</v>
      </c>
      <c r="Q93" s="1">
        <v>17870000</v>
      </c>
      <c r="R93" s="1">
        <v>18722000</v>
      </c>
      <c r="S93" s="1">
        <v>17701000</v>
      </c>
      <c r="T93" s="1">
        <v>81964000</v>
      </c>
      <c r="U93" s="1">
        <v>31679000</v>
      </c>
      <c r="V93" s="1">
        <v>72181000</v>
      </c>
      <c r="W93" s="1">
        <v>128011000</v>
      </c>
      <c r="X93" s="1">
        <v>182369000</v>
      </c>
      <c r="Y93" s="1">
        <v>14040000</v>
      </c>
      <c r="Z93" s="1">
        <v>16505000</v>
      </c>
      <c r="AA93" s="1">
        <v>31843000</v>
      </c>
      <c r="AB93" s="1">
        <v>18186000</v>
      </c>
      <c r="AC93" s="1">
        <v>21045000</v>
      </c>
      <c r="AD93" s="1">
        <v>19633000</v>
      </c>
      <c r="AE93" s="1">
        <v>19271000</v>
      </c>
      <c r="AF93" s="1">
        <v>29652000</v>
      </c>
      <c r="AG93" s="1">
        <v>20710000</v>
      </c>
      <c r="AH93" s="1">
        <v>32678000</v>
      </c>
      <c r="AO93" s="48" t="s">
        <v>143</v>
      </c>
      <c r="AP93" s="49"/>
    </row>
    <row r="94" spans="1:42" ht="20" x14ac:dyDescent="0.25">
      <c r="A94" s="6" t="s">
        <v>79</v>
      </c>
      <c r="B94" s="10">
        <v>-12600000</v>
      </c>
      <c r="C94" s="10">
        <v>-14900000</v>
      </c>
      <c r="D94" s="10">
        <v>-23900000</v>
      </c>
      <c r="E94" s="10">
        <v>-23100000</v>
      </c>
      <c r="F94" s="10">
        <v>-21500000</v>
      </c>
      <c r="G94" s="10">
        <v>-32100000</v>
      </c>
      <c r="H94" s="10">
        <v>-54300000</v>
      </c>
      <c r="I94" s="10">
        <v>-45300000</v>
      </c>
      <c r="J94" s="10">
        <v>-50000000</v>
      </c>
      <c r="K94" s="10">
        <v>-77100000</v>
      </c>
      <c r="L94" s="10">
        <v>-103270000</v>
      </c>
      <c r="M94" s="10">
        <v>-122442000</v>
      </c>
      <c r="N94" s="10">
        <v>-141570000</v>
      </c>
      <c r="O94" s="10">
        <v>-125427000</v>
      </c>
      <c r="P94" s="10">
        <v>37264000</v>
      </c>
      <c r="Q94" s="10">
        <v>24348000</v>
      </c>
      <c r="R94" s="10">
        <v>9296000</v>
      </c>
      <c r="S94" s="10">
        <v>-1937392000</v>
      </c>
      <c r="T94" s="10">
        <v>35195000</v>
      </c>
      <c r="U94" s="10">
        <v>18835000</v>
      </c>
      <c r="V94" s="10">
        <v>53504000</v>
      </c>
      <c r="W94" s="10">
        <v>101679000</v>
      </c>
      <c r="X94" s="10">
        <v>165417000</v>
      </c>
      <c r="Y94" s="10">
        <v>7003000</v>
      </c>
      <c r="Z94" s="10">
        <v>10568000</v>
      </c>
      <c r="AA94" s="10">
        <v>25201000</v>
      </c>
      <c r="AB94" s="10">
        <v>12549000</v>
      </c>
      <c r="AC94" s="10">
        <v>7675000</v>
      </c>
      <c r="AD94" s="10">
        <v>-14801000</v>
      </c>
      <c r="AE94" s="10">
        <v>-153000</v>
      </c>
      <c r="AF94" s="10">
        <v>18725000</v>
      </c>
      <c r="AG94" s="10">
        <v>3861000</v>
      </c>
      <c r="AH94" s="10">
        <v>-80904000</v>
      </c>
      <c r="AO94" s="24" t="s">
        <v>144</v>
      </c>
      <c r="AP94" s="54">
        <f>[1]Treasuries!$C$8</f>
        <v>3.7229999999999999E-2</v>
      </c>
    </row>
    <row r="95" spans="1:42"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v>-431179000</v>
      </c>
      <c r="U95" s="1">
        <v>-189937000</v>
      </c>
      <c r="V95" s="1">
        <v>-1794064000</v>
      </c>
      <c r="W95" s="1">
        <v>-279072000</v>
      </c>
      <c r="X95" s="1">
        <v>-276886000</v>
      </c>
      <c r="Y95" s="1">
        <v>-14768000</v>
      </c>
      <c r="Z95" s="1">
        <v>-1275911000</v>
      </c>
      <c r="AA95" s="1">
        <v>-14226000</v>
      </c>
      <c r="AB95" s="1">
        <v>-13978000</v>
      </c>
      <c r="AC95" s="1">
        <v>-16199000</v>
      </c>
      <c r="AD95" s="1">
        <v>-76907000</v>
      </c>
      <c r="AE95" s="1">
        <v>-1322389000</v>
      </c>
      <c r="AF95" s="1">
        <v>-15701000</v>
      </c>
      <c r="AG95" s="1">
        <v>-9750000</v>
      </c>
      <c r="AH95" s="1">
        <v>-54003000</v>
      </c>
      <c r="AO95" s="24" t="s">
        <v>145</v>
      </c>
      <c r="AP95" s="55" cm="1">
        <f t="array" ref="AP95">_FV(A1,"Beta")</f>
        <v>1.8534999999999999</v>
      </c>
    </row>
    <row r="96" spans="1:42" ht="20" x14ac:dyDescent="0.25">
      <c r="A96" s="5" t="s">
        <v>81</v>
      </c>
      <c r="B96" s="1" t="s">
        <v>91</v>
      </c>
      <c r="C96" s="1">
        <v>27600000</v>
      </c>
      <c r="D96" s="1">
        <v>400000</v>
      </c>
      <c r="E96" s="1">
        <v>900000</v>
      </c>
      <c r="F96" s="1">
        <v>700000</v>
      </c>
      <c r="G96" s="1">
        <v>2600000</v>
      </c>
      <c r="H96" s="1">
        <v>900000</v>
      </c>
      <c r="I96" s="1">
        <v>4700000</v>
      </c>
      <c r="J96" s="1">
        <v>3800000</v>
      </c>
      <c r="K96" s="1">
        <v>5000000</v>
      </c>
      <c r="L96" s="1">
        <v>3133000</v>
      </c>
      <c r="M96" s="1">
        <v>7129000</v>
      </c>
      <c r="N96" s="1">
        <v>7561000</v>
      </c>
      <c r="O96" s="1">
        <v>10262000</v>
      </c>
      <c r="P96" s="1">
        <v>5610000</v>
      </c>
      <c r="Q96" s="1" t="s">
        <v>91</v>
      </c>
      <c r="R96" s="1">
        <v>5944000</v>
      </c>
      <c r="S96" s="1">
        <v>231728000</v>
      </c>
      <c r="T96" s="1">
        <v>1135000</v>
      </c>
      <c r="U96" s="1" t="s">
        <v>91</v>
      </c>
      <c r="V96" s="1" t="s">
        <v>91</v>
      </c>
      <c r="W96" s="1" t="s">
        <v>91</v>
      </c>
      <c r="X96" s="1" t="s">
        <v>91</v>
      </c>
      <c r="Y96" s="1" t="s">
        <v>91</v>
      </c>
      <c r="Z96" s="1" t="s">
        <v>91</v>
      </c>
      <c r="AA96" s="1" t="s">
        <v>91</v>
      </c>
      <c r="AB96" s="1" t="s">
        <v>91</v>
      </c>
      <c r="AC96" s="1" t="s">
        <v>91</v>
      </c>
      <c r="AD96" s="1" t="s">
        <v>91</v>
      </c>
      <c r="AE96" s="1" t="s">
        <v>91</v>
      </c>
      <c r="AF96" s="1" t="s">
        <v>91</v>
      </c>
      <c r="AG96" s="1" t="s">
        <v>91</v>
      </c>
      <c r="AH96" s="1" t="s">
        <v>91</v>
      </c>
      <c r="AO96" s="24" t="s">
        <v>146</v>
      </c>
      <c r="AP96" s="54">
        <v>8.4000000000000005E-2</v>
      </c>
    </row>
    <row r="97" spans="1:42" ht="20" x14ac:dyDescent="0.25">
      <c r="A97" s="5" t="s">
        <v>82</v>
      </c>
      <c r="B97" s="1" t="s">
        <v>91</v>
      </c>
      <c r="C97" s="1" t="s">
        <v>91</v>
      </c>
      <c r="D97" s="1" t="s">
        <v>91</v>
      </c>
      <c r="E97" s="1" t="s">
        <v>91</v>
      </c>
      <c r="F97" s="1" t="s">
        <v>91</v>
      </c>
      <c r="G97" s="1" t="s">
        <v>91</v>
      </c>
      <c r="H97" s="1" t="s">
        <v>91</v>
      </c>
      <c r="I97" s="1" t="s">
        <v>91</v>
      </c>
      <c r="J97" s="1" t="s">
        <v>91</v>
      </c>
      <c r="K97" s="1" t="s">
        <v>91</v>
      </c>
      <c r="L97" s="1">
        <v>-6631000</v>
      </c>
      <c r="M97" s="1">
        <v>-23000</v>
      </c>
      <c r="N97" s="1" t="s">
        <v>91</v>
      </c>
      <c r="O97" s="1">
        <v>-18634000</v>
      </c>
      <c r="P97" s="1">
        <v>-63890000</v>
      </c>
      <c r="Q97" s="1">
        <v>-77474000</v>
      </c>
      <c r="R97" s="1">
        <v>-42695000</v>
      </c>
      <c r="S97" s="1">
        <v>-76050000</v>
      </c>
      <c r="T97" s="1">
        <v>-2040000</v>
      </c>
      <c r="U97" s="1">
        <v>-605000</v>
      </c>
      <c r="V97" s="1">
        <v>-1884000</v>
      </c>
      <c r="W97" s="1">
        <v>-26250000</v>
      </c>
      <c r="X97" s="1" t="s">
        <v>91</v>
      </c>
      <c r="Y97" s="1">
        <v>-29698000</v>
      </c>
      <c r="Z97" s="1">
        <v>-32006000</v>
      </c>
      <c r="AA97" s="1">
        <v>-70014000</v>
      </c>
      <c r="AB97" s="1">
        <v>-55343000</v>
      </c>
      <c r="AC97" s="1">
        <v>-10003000</v>
      </c>
      <c r="AD97" s="1">
        <v>-33603000</v>
      </c>
      <c r="AE97" s="1">
        <v>-109698000</v>
      </c>
      <c r="AF97" s="1">
        <v>-29853000</v>
      </c>
      <c r="AG97" s="1">
        <v>-4191000</v>
      </c>
      <c r="AH97" s="1">
        <v>-123319000</v>
      </c>
      <c r="AO97" s="52" t="s">
        <v>147</v>
      </c>
      <c r="AP97" s="53">
        <f>(AP94)+((AP95)*(AP96-AP94))</f>
        <v>0.12391819500000001</v>
      </c>
    </row>
    <row r="98" spans="1:4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-16102000</v>
      </c>
      <c r="P98" s="1">
        <v>-20696000</v>
      </c>
      <c r="Q98" s="1">
        <v>-19550000</v>
      </c>
      <c r="R98" s="1">
        <v>-18138000</v>
      </c>
      <c r="S98" s="1">
        <v>-17293000</v>
      </c>
      <c r="T98" s="1">
        <v>-33362000</v>
      </c>
      <c r="U98" s="1">
        <v>-24091000</v>
      </c>
      <c r="V98" s="1">
        <v>-26117000</v>
      </c>
      <c r="W98" s="1" t="s">
        <v>91</v>
      </c>
      <c r="X98" s="1" t="s">
        <v>91</v>
      </c>
      <c r="Y98" s="1">
        <v>-57445000</v>
      </c>
      <c r="Z98" s="1">
        <v>-42733000</v>
      </c>
      <c r="AA98" s="1">
        <v>-66164000</v>
      </c>
      <c r="AB98" s="1">
        <v>-67429000</v>
      </c>
      <c r="AC98" s="1">
        <v>-69790000</v>
      </c>
      <c r="AD98" s="1">
        <v>-51125000</v>
      </c>
      <c r="AE98" s="1">
        <v>-46859000</v>
      </c>
      <c r="AF98" s="1">
        <v>-23934000</v>
      </c>
      <c r="AG98" s="1" t="s">
        <v>91</v>
      </c>
      <c r="AH98" s="1">
        <v>-30765000</v>
      </c>
      <c r="AO98" s="48" t="s">
        <v>148</v>
      </c>
      <c r="AP98" s="49"/>
    </row>
    <row r="99" spans="1:42" ht="20" x14ac:dyDescent="0.25">
      <c r="A99" s="5" t="s">
        <v>84</v>
      </c>
      <c r="B99" s="1">
        <v>2300000</v>
      </c>
      <c r="C99" s="1">
        <v>-22900000</v>
      </c>
      <c r="D99" s="1">
        <v>8500000</v>
      </c>
      <c r="E99" s="1">
        <v>3100000</v>
      </c>
      <c r="F99" s="1">
        <v>-2200000</v>
      </c>
      <c r="G99" s="1" t="s">
        <v>91</v>
      </c>
      <c r="H99" s="1">
        <v>26600000</v>
      </c>
      <c r="I99" s="1">
        <v>-3700000</v>
      </c>
      <c r="J99" s="1">
        <v>-5100000</v>
      </c>
      <c r="K99" s="1">
        <v>23800000</v>
      </c>
      <c r="L99" s="1">
        <v>42281000</v>
      </c>
      <c r="M99" s="1">
        <v>58677000</v>
      </c>
      <c r="N99" s="1">
        <v>148384000</v>
      </c>
      <c r="O99" s="1">
        <v>7848000</v>
      </c>
      <c r="P99" s="1">
        <v>-9234000</v>
      </c>
      <c r="Q99" s="1">
        <v>-3597000</v>
      </c>
      <c r="R99" s="1">
        <v>-22861000</v>
      </c>
      <c r="S99" s="1">
        <v>1700006000</v>
      </c>
      <c r="T99" s="1">
        <v>407017000</v>
      </c>
      <c r="U99" s="1">
        <v>5821000</v>
      </c>
      <c r="V99" s="1">
        <v>1609274000</v>
      </c>
      <c r="W99" s="1">
        <v>40339000</v>
      </c>
      <c r="X99" s="1">
        <v>62436000</v>
      </c>
      <c r="Y99" s="1">
        <v>8567000</v>
      </c>
      <c r="Z99" s="1">
        <v>1219551000</v>
      </c>
      <c r="AA99" s="1">
        <v>30475000</v>
      </c>
      <c r="AB99" s="1">
        <v>1841000</v>
      </c>
      <c r="AC99" s="1">
        <v>239000</v>
      </c>
      <c r="AD99" s="1">
        <v>73323000</v>
      </c>
      <c r="AE99" s="1">
        <v>1296015000</v>
      </c>
      <c r="AF99" s="1">
        <v>237838000</v>
      </c>
      <c r="AG99" s="1">
        <v>-216455000</v>
      </c>
      <c r="AH99" s="1">
        <v>99286000</v>
      </c>
      <c r="AO99" s="24" t="s">
        <v>149</v>
      </c>
      <c r="AP99" s="25">
        <f>AP86+AP87</f>
        <v>1714024000</v>
      </c>
    </row>
    <row r="100" spans="1:42" ht="20" x14ac:dyDescent="0.25">
      <c r="A100" s="6" t="s">
        <v>85</v>
      </c>
      <c r="B100" s="10">
        <v>2300000</v>
      </c>
      <c r="C100" s="10">
        <v>4700000</v>
      </c>
      <c r="D100" s="10">
        <v>8900000</v>
      </c>
      <c r="E100" s="10">
        <v>4000000</v>
      </c>
      <c r="F100" s="10">
        <v>-1500000</v>
      </c>
      <c r="G100" s="10">
        <v>2600000</v>
      </c>
      <c r="H100" s="10">
        <v>27500000</v>
      </c>
      <c r="I100" s="10">
        <v>1000000</v>
      </c>
      <c r="J100" s="10">
        <v>-1300000</v>
      </c>
      <c r="K100" s="10">
        <v>28800000</v>
      </c>
      <c r="L100" s="10">
        <v>38783000</v>
      </c>
      <c r="M100" s="10">
        <v>65783000</v>
      </c>
      <c r="N100" s="10">
        <v>155945000</v>
      </c>
      <c r="O100" s="10">
        <v>-16626000</v>
      </c>
      <c r="P100" s="10">
        <v>-88210000</v>
      </c>
      <c r="Q100" s="10">
        <v>-100621000</v>
      </c>
      <c r="R100" s="10">
        <v>-77750000</v>
      </c>
      <c r="S100" s="10">
        <v>1838391000</v>
      </c>
      <c r="T100" s="10">
        <v>-58429000</v>
      </c>
      <c r="U100" s="10">
        <v>-208812000</v>
      </c>
      <c r="V100" s="10">
        <v>-212791000</v>
      </c>
      <c r="W100" s="10">
        <v>-264983000</v>
      </c>
      <c r="X100" s="10">
        <v>-214450000</v>
      </c>
      <c r="Y100" s="10">
        <v>-93344000</v>
      </c>
      <c r="Z100" s="10">
        <v>-131099000</v>
      </c>
      <c r="AA100" s="10">
        <v>-119929000</v>
      </c>
      <c r="AB100" s="10">
        <v>-134909000</v>
      </c>
      <c r="AC100" s="10">
        <v>-95753000</v>
      </c>
      <c r="AD100" s="10">
        <v>-88312000</v>
      </c>
      <c r="AE100" s="10">
        <v>-182931000</v>
      </c>
      <c r="AF100" s="10">
        <v>168350000</v>
      </c>
      <c r="AG100" s="10">
        <v>-230396000</v>
      </c>
      <c r="AH100" s="10">
        <v>-108801000</v>
      </c>
      <c r="AO100" s="50" t="s">
        <v>150</v>
      </c>
      <c r="AP100" s="51">
        <f>AP99/AP103</f>
        <v>0.65365699867031668</v>
      </c>
    </row>
    <row r="101" spans="1:42"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O101" s="24" t="s">
        <v>151</v>
      </c>
      <c r="AP101" s="56" cm="1">
        <f t="array" ref="AP101">_FV(A1,"Market cap",TRUE)</f>
        <v>908183065</v>
      </c>
    </row>
    <row r="102" spans="1:42" ht="20" x14ac:dyDescent="0.25">
      <c r="A102" s="6" t="s">
        <v>87</v>
      </c>
      <c r="B102" s="10">
        <v>2300000</v>
      </c>
      <c r="C102" s="10">
        <v>4700000</v>
      </c>
      <c r="D102" s="10">
        <v>8900000</v>
      </c>
      <c r="E102" s="10">
        <v>4000000</v>
      </c>
      <c r="F102" s="10">
        <v>-1500000</v>
      </c>
      <c r="G102" s="10">
        <v>2600000</v>
      </c>
      <c r="H102" s="10">
        <v>27500000</v>
      </c>
      <c r="I102" s="10">
        <v>1000000</v>
      </c>
      <c r="J102" s="10">
        <v>-1300000</v>
      </c>
      <c r="K102" s="10">
        <v>1900000</v>
      </c>
      <c r="L102" s="10">
        <v>3032000</v>
      </c>
      <c r="M102" s="10">
        <v>-956000</v>
      </c>
      <c r="N102" s="10">
        <v>92487000</v>
      </c>
      <c r="O102" s="10">
        <v>-70743000</v>
      </c>
      <c r="P102" s="10">
        <v>16035000</v>
      </c>
      <c r="Q102" s="10">
        <v>-20920000</v>
      </c>
      <c r="R102" s="10">
        <v>-3595000</v>
      </c>
      <c r="S102" s="10">
        <v>7322000</v>
      </c>
      <c r="T102" s="10">
        <v>87605000</v>
      </c>
      <c r="U102" s="10">
        <v>-32129000</v>
      </c>
      <c r="V102" s="10">
        <v>19995000</v>
      </c>
      <c r="W102" s="10">
        <v>-41618000</v>
      </c>
      <c r="X102" s="10">
        <v>3846000</v>
      </c>
      <c r="Y102" s="10">
        <v>41474000</v>
      </c>
      <c r="Z102" s="10">
        <v>-2007000</v>
      </c>
      <c r="AA102" s="10">
        <v>40781000</v>
      </c>
      <c r="AB102" s="10">
        <v>-4250000</v>
      </c>
      <c r="AC102" s="10">
        <v>-22345000</v>
      </c>
      <c r="AD102" s="10">
        <v>37233000</v>
      </c>
      <c r="AE102" s="10">
        <v>-27904000</v>
      </c>
      <c r="AF102" s="10">
        <v>283578000</v>
      </c>
      <c r="AG102" s="10">
        <v>-30700000</v>
      </c>
      <c r="AH102" s="10">
        <v>-100369000</v>
      </c>
      <c r="AO102" s="50" t="s">
        <v>152</v>
      </c>
      <c r="AP102" s="51">
        <f>AP101/AP103</f>
        <v>0.34634300132968332</v>
      </c>
    </row>
    <row r="103" spans="1:42" ht="20" x14ac:dyDescent="0.25">
      <c r="A103" s="5" t="s">
        <v>88</v>
      </c>
      <c r="B103" s="1">
        <v>1300000</v>
      </c>
      <c r="C103" s="1">
        <v>1600000</v>
      </c>
      <c r="D103" s="1">
        <v>2700000</v>
      </c>
      <c r="E103" s="1">
        <v>5700000</v>
      </c>
      <c r="F103" s="1">
        <v>1200000</v>
      </c>
      <c r="G103" s="1">
        <v>2000000</v>
      </c>
      <c r="H103" s="1">
        <v>3900000</v>
      </c>
      <c r="I103" s="1">
        <v>8700000</v>
      </c>
      <c r="J103" s="1">
        <v>6000000</v>
      </c>
      <c r="K103" s="1">
        <v>2300000</v>
      </c>
      <c r="L103" s="1">
        <v>4176000</v>
      </c>
      <c r="M103" s="1">
        <v>7208000</v>
      </c>
      <c r="N103" s="1">
        <v>6252000</v>
      </c>
      <c r="O103" s="1">
        <v>98739000</v>
      </c>
      <c r="P103" s="1">
        <v>27996000</v>
      </c>
      <c r="Q103" s="1">
        <v>44031000</v>
      </c>
      <c r="R103" s="1">
        <v>23111000</v>
      </c>
      <c r="S103" s="1">
        <v>19516000</v>
      </c>
      <c r="T103" s="1">
        <v>26838000</v>
      </c>
      <c r="U103" s="1">
        <v>114443000</v>
      </c>
      <c r="V103" s="1">
        <v>82314000</v>
      </c>
      <c r="W103" s="1">
        <v>102309000</v>
      </c>
      <c r="X103" s="1">
        <v>60691000</v>
      </c>
      <c r="Y103" s="1">
        <v>64537000</v>
      </c>
      <c r="Z103" s="1">
        <v>106011000</v>
      </c>
      <c r="AA103" s="1">
        <v>104004000</v>
      </c>
      <c r="AB103" s="1">
        <v>144785000</v>
      </c>
      <c r="AC103" s="1">
        <v>185491000</v>
      </c>
      <c r="AD103" s="1">
        <v>163146000</v>
      </c>
      <c r="AE103" s="1">
        <v>200379000</v>
      </c>
      <c r="AF103" s="1">
        <v>172475000</v>
      </c>
      <c r="AG103" s="1">
        <v>456053000</v>
      </c>
      <c r="AH103" s="1">
        <v>425353000</v>
      </c>
      <c r="AO103" s="52" t="s">
        <v>153</v>
      </c>
      <c r="AP103" s="57">
        <f>AP99+AP101</f>
        <v>2622207065</v>
      </c>
    </row>
    <row r="104" spans="1:42" ht="20" thickBot="1" x14ac:dyDescent="0.3">
      <c r="A104" s="7" t="s">
        <v>89</v>
      </c>
      <c r="B104" s="11" t="s">
        <v>91</v>
      </c>
      <c r="C104" s="11" t="s">
        <v>91</v>
      </c>
      <c r="D104" s="11" t="s">
        <v>91</v>
      </c>
      <c r="E104" s="11" t="s">
        <v>91</v>
      </c>
      <c r="F104" s="11" t="s">
        <v>91</v>
      </c>
      <c r="G104" s="11" t="s">
        <v>91</v>
      </c>
      <c r="H104" s="11" t="s">
        <v>91</v>
      </c>
      <c r="I104" s="11" t="s">
        <v>91</v>
      </c>
      <c r="J104" s="11" t="s">
        <v>91</v>
      </c>
      <c r="K104" s="11">
        <v>4200000</v>
      </c>
      <c r="L104" s="11">
        <v>7208000</v>
      </c>
      <c r="M104" s="11">
        <v>6252000</v>
      </c>
      <c r="N104" s="11">
        <v>98739000</v>
      </c>
      <c r="O104" s="11">
        <v>27996000</v>
      </c>
      <c r="P104" s="11">
        <v>44031000</v>
      </c>
      <c r="Q104" s="11">
        <v>23111000</v>
      </c>
      <c r="R104" s="11">
        <v>19516000</v>
      </c>
      <c r="S104" s="11">
        <v>26838000</v>
      </c>
      <c r="T104" s="11">
        <v>114443000</v>
      </c>
      <c r="U104" s="11">
        <v>82314000</v>
      </c>
      <c r="V104" s="11">
        <v>102309000</v>
      </c>
      <c r="W104" s="11">
        <v>60691000</v>
      </c>
      <c r="X104" s="11">
        <v>64537000</v>
      </c>
      <c r="Y104" s="11">
        <v>106011000</v>
      </c>
      <c r="Z104" s="11">
        <v>104004000</v>
      </c>
      <c r="AA104" s="11">
        <v>144785000</v>
      </c>
      <c r="AB104" s="11">
        <v>140535000</v>
      </c>
      <c r="AC104" s="11">
        <v>163146000</v>
      </c>
      <c r="AD104" s="11">
        <v>200379000</v>
      </c>
      <c r="AE104" s="11">
        <v>172475000</v>
      </c>
      <c r="AF104" s="11">
        <v>456053000</v>
      </c>
      <c r="AG104" s="11">
        <v>425353000</v>
      </c>
      <c r="AH104" s="11">
        <v>324984000</v>
      </c>
      <c r="AO104" s="48" t="s">
        <v>154</v>
      </c>
      <c r="AP104" s="49"/>
    </row>
    <row r="105" spans="1:42" ht="22" customHeight="1" thickTop="1" x14ac:dyDescent="0.25">
      <c r="A105" s="15" t="s">
        <v>110</v>
      </c>
      <c r="C105" s="1">
        <f t="shared" ref="C105:AG105" si="12">(C22*(1-$AP$91))+C77+C88+C81</f>
        <v>5604624.2975998633</v>
      </c>
      <c r="D105" s="1">
        <f t="shared" si="12"/>
        <v>-8508400.0522716381</v>
      </c>
      <c r="E105" s="1">
        <f t="shared" si="12"/>
        <v>-206575.77209565416</v>
      </c>
      <c r="F105" s="1">
        <f t="shared" si="12"/>
        <v>-1529034.281482771</v>
      </c>
      <c r="G105" s="1">
        <f t="shared" si="12"/>
        <v>1402370.5187960118</v>
      </c>
      <c r="H105" s="1">
        <f t="shared" si="12"/>
        <v>-9127210.0013067871</v>
      </c>
      <c r="I105" s="1">
        <f t="shared" si="12"/>
        <v>3097804.591192238</v>
      </c>
      <c r="J105" s="1">
        <f t="shared" si="12"/>
        <v>-6600673.4329398423</v>
      </c>
      <c r="K105" s="1">
        <f t="shared" si="12"/>
        <v>-13681014.940976605</v>
      </c>
      <c r="L105" s="1">
        <f t="shared" si="12"/>
        <v>-23749141.412205428</v>
      </c>
      <c r="M105" s="1">
        <f t="shared" si="12"/>
        <v>-57227645.728971541</v>
      </c>
      <c r="N105" s="1">
        <f t="shared" si="12"/>
        <v>-56781847.98536393</v>
      </c>
      <c r="O105" s="1">
        <f t="shared" si="12"/>
        <v>21670828.183124989</v>
      </c>
      <c r="P105" s="1">
        <f t="shared" si="12"/>
        <v>74941761.554210052</v>
      </c>
      <c r="Q105" s="1">
        <f t="shared" si="12"/>
        <v>63088787.576773971</v>
      </c>
      <c r="R105" s="1">
        <f t="shared" si="12"/>
        <v>57142890.987498373</v>
      </c>
      <c r="S105" s="1">
        <f t="shared" si="12"/>
        <v>118226480.75968115</v>
      </c>
      <c r="T105" s="1">
        <f t="shared" si="12"/>
        <v>-73484160.273554921</v>
      </c>
      <c r="U105" s="1">
        <f t="shared" si="12"/>
        <v>265556700.36154556</v>
      </c>
      <c r="V105" s="1">
        <f t="shared" si="12"/>
        <v>91175504.029272124</v>
      </c>
      <c r="W105" s="1">
        <f t="shared" si="12"/>
        <v>186278823.46996561</v>
      </c>
      <c r="X105" s="1">
        <f t="shared" si="12"/>
        <v>167557067.17776716</v>
      </c>
      <c r="Y105" s="1">
        <f t="shared" si="12"/>
        <v>204530338.79862353</v>
      </c>
      <c r="Z105" s="1">
        <f t="shared" si="12"/>
        <v>179901950.88208392</v>
      </c>
      <c r="AA105" s="1">
        <f t="shared" si="12"/>
        <v>199020189.64150369</v>
      </c>
      <c r="AB105" s="1">
        <f t="shared" si="12"/>
        <v>168344241.59951216</v>
      </c>
      <c r="AC105" s="1">
        <f t="shared" si="12"/>
        <v>107005588.95326045</v>
      </c>
      <c r="AD105" s="1">
        <f t="shared" si="12"/>
        <v>172911892.61663109</v>
      </c>
      <c r="AE105" s="1">
        <f t="shared" si="12"/>
        <v>173556771.89528251</v>
      </c>
      <c r="AF105" s="1">
        <f t="shared" si="12"/>
        <v>135252521.16565755</v>
      </c>
      <c r="AG105" s="1">
        <f t="shared" si="12"/>
        <v>205733052.25421441</v>
      </c>
      <c r="AH105" s="1">
        <f>(AH22*(1-$AP$91))+AH77+AH88+AH81</f>
        <v>89713410.524023175</v>
      </c>
      <c r="AI105" s="30">
        <f>AH105*(1+$AP$106)</f>
        <v>89410420.482407212</v>
      </c>
      <c r="AJ105" s="30">
        <f t="shared" ref="AJ105:AM105" si="13">AI105*(1+$AP$106)</f>
        <v>89108453.732234329</v>
      </c>
      <c r="AK105" s="30">
        <f t="shared" si="13"/>
        <v>88807506.817531601</v>
      </c>
      <c r="AL105" s="30">
        <f t="shared" si="13"/>
        <v>88507576.293998018</v>
      </c>
      <c r="AM105" s="30">
        <f t="shared" si="13"/>
        <v>88208658.728965029</v>
      </c>
      <c r="AN105" s="27" t="s">
        <v>111</v>
      </c>
      <c r="AO105" s="31" t="s">
        <v>112</v>
      </c>
      <c r="AP105" s="32">
        <f>(AP100*AP92)+(AP102*AP97)</f>
        <v>4.3716401348816977E-2</v>
      </c>
    </row>
    <row r="106" spans="1:42" ht="22" customHeight="1" x14ac:dyDescent="0.25">
      <c r="A106" s="15" t="s">
        <v>107</v>
      </c>
      <c r="B106" s="1"/>
      <c r="C106" s="16">
        <f t="shared" ref="C106:AM106" si="14">(C107/B107)-1</f>
        <v>3.1428571428571432</v>
      </c>
      <c r="D106" s="16">
        <f t="shared" si="14"/>
        <v>0.96551724137931028</v>
      </c>
      <c r="E106" s="16">
        <f t="shared" si="14"/>
        <v>1.6315789473684212</v>
      </c>
      <c r="F106" s="16">
        <f t="shared" si="14"/>
        <v>-0.51333333333333331</v>
      </c>
      <c r="G106" s="16">
        <f t="shared" si="14"/>
        <v>0.46575342465753433</v>
      </c>
      <c r="H106" s="16">
        <f t="shared" si="14"/>
        <v>1.3925233644859811</v>
      </c>
      <c r="I106" s="16">
        <f t="shared" si="14"/>
        <v>-0.29296875</v>
      </c>
      <c r="J106" s="16">
        <f t="shared" si="14"/>
        <v>-1.1049723756906049E-2</v>
      </c>
      <c r="K106" s="16">
        <f t="shared" si="14"/>
        <v>0.23463687150837997</v>
      </c>
      <c r="L106" s="16">
        <f t="shared" si="14"/>
        <v>0.44158371040723976</v>
      </c>
      <c r="M106" s="16">
        <f t="shared" si="14"/>
        <v>1.011802002573841</v>
      </c>
      <c r="N106" s="16">
        <f t="shared" si="14"/>
        <v>-7.2705713483320888E-3</v>
      </c>
      <c r="O106" s="16">
        <f t="shared" si="14"/>
        <v>-0.85485949581945053</v>
      </c>
      <c r="P106" s="16">
        <f t="shared" si="14"/>
        <v>-6.4520844612885764</v>
      </c>
      <c r="Q106" s="16">
        <f t="shared" si="14"/>
        <v>-4.6911618669314814E-2</v>
      </c>
      <c r="R106" s="16">
        <f t="shared" si="14"/>
        <v>0.15514295240476783</v>
      </c>
      <c r="S106" s="16">
        <f t="shared" si="14"/>
        <v>0.7038947919109555</v>
      </c>
      <c r="T106" s="16">
        <f t="shared" si="14"/>
        <v>-0.16281285732435524</v>
      </c>
      <c r="U106" s="16">
        <f t="shared" si="14"/>
        <v>0.80180590333105695</v>
      </c>
      <c r="V106" s="16">
        <f t="shared" si="14"/>
        <v>0.1272424829444958</v>
      </c>
      <c r="W106" s="16">
        <f t="shared" si="14"/>
        <v>-0.40628249431835872</v>
      </c>
      <c r="X106" s="16">
        <f t="shared" si="14"/>
        <v>-0.62322503513224403</v>
      </c>
      <c r="Y106" s="16">
        <f t="shared" si="14"/>
        <v>2.3617613494029559</v>
      </c>
      <c r="Z106" s="16">
        <f t="shared" si="14"/>
        <v>-6.781864246799918E-2</v>
      </c>
      <c r="AA106" s="16">
        <f t="shared" si="14"/>
        <v>0.14459928766198593</v>
      </c>
      <c r="AB106" s="16">
        <f t="shared" si="14"/>
        <v>-0.12721643244585501</v>
      </c>
      <c r="AC106" s="16">
        <f t="shared" si="14"/>
        <v>-0.53443937656148588</v>
      </c>
      <c r="AD106" s="16">
        <f t="shared" si="14"/>
        <v>1.4075587724156371</v>
      </c>
      <c r="AE106" s="16">
        <f t="shared" si="14"/>
        <v>7.6855957546384079E-2</v>
      </c>
      <c r="AF106" s="16">
        <f t="shared" si="14"/>
        <v>-0.3696337546775097</v>
      </c>
      <c r="AG106" s="16">
        <f t="shared" si="14"/>
        <v>1.0915443582312796</v>
      </c>
      <c r="AH106" s="16">
        <f t="shared" si="14"/>
        <v>-0.69819985920686534</v>
      </c>
      <c r="AI106" s="26">
        <v>165200000</v>
      </c>
      <c r="AJ106" s="26">
        <v>185900000</v>
      </c>
      <c r="AK106" s="26">
        <v>195200000</v>
      </c>
      <c r="AL106" s="26">
        <v>200200000</v>
      </c>
      <c r="AM106" s="26">
        <v>204400000</v>
      </c>
      <c r="AN106" s="27" t="s">
        <v>108</v>
      </c>
      <c r="AO106" s="28" t="s">
        <v>109</v>
      </c>
      <c r="AP106" s="29">
        <f>(SUM(AI4:AM4)/5)</f>
        <v>-3.3773104806312571E-3</v>
      </c>
    </row>
    <row r="107" spans="1:42" ht="19" x14ac:dyDescent="0.25">
      <c r="A107" s="14" t="s">
        <v>93</v>
      </c>
      <c r="B107" s="1">
        <v>-700000</v>
      </c>
      <c r="C107" s="1">
        <v>-2900000</v>
      </c>
      <c r="D107" s="1">
        <v>-5700000</v>
      </c>
      <c r="E107" s="1">
        <v>-15000000</v>
      </c>
      <c r="F107" s="1">
        <v>-7300000</v>
      </c>
      <c r="G107" s="1">
        <v>-10700000</v>
      </c>
      <c r="H107" s="1">
        <v>-25600000</v>
      </c>
      <c r="I107" s="1">
        <v>-18100000</v>
      </c>
      <c r="J107" s="1">
        <v>-17900000</v>
      </c>
      <c r="K107" s="1">
        <v>-22100000</v>
      </c>
      <c r="L107" s="1">
        <v>-31859000</v>
      </c>
      <c r="M107" s="1">
        <v>-64094000</v>
      </c>
      <c r="N107" s="1">
        <v>-63628000</v>
      </c>
      <c r="O107" s="1">
        <v>-9235000</v>
      </c>
      <c r="P107" s="1">
        <v>50350000</v>
      </c>
      <c r="Q107" s="1">
        <v>47988000</v>
      </c>
      <c r="R107" s="1">
        <v>55433000</v>
      </c>
      <c r="S107" s="1">
        <v>94452000</v>
      </c>
      <c r="T107" s="1">
        <v>79074000</v>
      </c>
      <c r="U107" s="1">
        <v>142476000</v>
      </c>
      <c r="V107" s="1">
        <v>160605000</v>
      </c>
      <c r="W107" s="1">
        <v>95354000</v>
      </c>
      <c r="X107" s="1">
        <v>35927000</v>
      </c>
      <c r="Y107" s="1">
        <v>120778000</v>
      </c>
      <c r="Z107" s="1">
        <v>112587000</v>
      </c>
      <c r="AA107" s="1">
        <v>128867000</v>
      </c>
      <c r="AB107" s="1">
        <v>112473000</v>
      </c>
      <c r="AC107" s="1">
        <v>52363000</v>
      </c>
      <c r="AD107" s="1">
        <v>126067000</v>
      </c>
      <c r="AE107" s="1">
        <v>135756000</v>
      </c>
      <c r="AF107" s="1">
        <v>85576000</v>
      </c>
      <c r="AG107" s="1">
        <v>178986000</v>
      </c>
      <c r="AH107" s="1">
        <v>54018000</v>
      </c>
      <c r="AI107" s="27"/>
      <c r="AJ107" s="27"/>
      <c r="AK107" s="27"/>
      <c r="AL107" s="27"/>
      <c r="AM107" s="73">
        <f>AM105*(1+AP107)/(AP108-AP107)</f>
        <v>2642356294.0349398</v>
      </c>
      <c r="AN107" s="58" t="s">
        <v>155</v>
      </c>
      <c r="AO107" s="59" t="s">
        <v>156</v>
      </c>
      <c r="AP107" s="60">
        <v>0.01</v>
      </c>
    </row>
    <row r="108" spans="1:42"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73">
        <f t="shared" ref="AI108:AL108" si="15">AI107+AI106</f>
        <v>165200000</v>
      </c>
      <c r="AJ108" s="73">
        <f t="shared" si="15"/>
        <v>185900000</v>
      </c>
      <c r="AK108" s="73">
        <f t="shared" si="15"/>
        <v>195200000</v>
      </c>
      <c r="AL108" s="73">
        <f t="shared" si="15"/>
        <v>200200000</v>
      </c>
      <c r="AM108" s="73">
        <f>AM107+AM105</f>
        <v>2730564952.7639046</v>
      </c>
      <c r="AN108" s="58" t="s">
        <v>153</v>
      </c>
      <c r="AO108" s="61" t="s">
        <v>157</v>
      </c>
      <c r="AP108" s="62">
        <f>AP105</f>
        <v>4.3716401348816977E-2</v>
      </c>
    </row>
    <row r="109" spans="1:42" ht="19" x14ac:dyDescent="0.25">
      <c r="AI109" s="63" t="s">
        <v>158</v>
      </c>
      <c r="AJ109" s="64"/>
    </row>
    <row r="110" spans="1:42" ht="20" x14ac:dyDescent="0.25">
      <c r="AI110" s="65" t="s">
        <v>159</v>
      </c>
      <c r="AJ110" s="56">
        <f>NPV(AP108,AI108,AJ108,AK108,AL108,AM108)</f>
        <v>2873977672.9717579</v>
      </c>
    </row>
    <row r="111" spans="1:42" ht="20" x14ac:dyDescent="0.25">
      <c r="AI111" s="65" t="s">
        <v>160</v>
      </c>
      <c r="AJ111" s="56">
        <f>AG40</f>
        <v>361412000</v>
      </c>
    </row>
    <row r="112" spans="1:42" ht="20" x14ac:dyDescent="0.25">
      <c r="AI112" s="65" t="s">
        <v>149</v>
      </c>
      <c r="AJ112" s="56">
        <f>AP99</f>
        <v>1714024000</v>
      </c>
    </row>
    <row r="113" spans="35:36" ht="20" x14ac:dyDescent="0.25">
      <c r="AI113" s="65" t="s">
        <v>161</v>
      </c>
      <c r="AJ113" s="56">
        <f>AJ110+AJ111-AJ112</f>
        <v>1521365672.9717579</v>
      </c>
    </row>
    <row r="114" spans="35:36" ht="20" x14ac:dyDescent="0.25">
      <c r="AI114" s="65" t="s">
        <v>162</v>
      </c>
      <c r="AJ114" s="66">
        <f>AH34*(1+(5*AN16))</f>
        <v>14200430.677031286</v>
      </c>
    </row>
    <row r="115" spans="35:36" ht="20" x14ac:dyDescent="0.25">
      <c r="AI115" s="67" t="s">
        <v>163</v>
      </c>
      <c r="AJ115" s="68">
        <f>AJ113/AJ114</f>
        <v>107.13517833177519</v>
      </c>
    </row>
    <row r="116" spans="35:36" ht="20" x14ac:dyDescent="0.25">
      <c r="AI116" s="65" t="s">
        <v>164</v>
      </c>
      <c r="AJ116" s="69" cm="1">
        <f t="array" ref="AJ116">_FV(A1,"Price")</f>
        <v>57.98</v>
      </c>
    </row>
    <row r="117" spans="35:36" ht="20" x14ac:dyDescent="0.25">
      <c r="AI117" s="70" t="s">
        <v>165</v>
      </c>
      <c r="AJ117" s="71">
        <f>AJ115/AJ116-1</f>
        <v>0.84779541793334245</v>
      </c>
    </row>
    <row r="118" spans="35:36" ht="20" x14ac:dyDescent="0.25">
      <c r="AI118" s="70" t="s">
        <v>166</v>
      </c>
      <c r="AJ118" s="72" t="str">
        <f>IF(AJ115&gt;AJ116,"BUY","SELL")</f>
        <v>BUY</v>
      </c>
    </row>
  </sheetData>
  <mergeCells count="6">
    <mergeCell ref="AO83:AP83"/>
    <mergeCell ref="AO84:AP84"/>
    <mergeCell ref="AO93:AP93"/>
    <mergeCell ref="AO98:AP98"/>
    <mergeCell ref="AO104:AP104"/>
    <mergeCell ref="AI109:AJ109"/>
  </mergeCells>
  <hyperlinks>
    <hyperlink ref="A1" r:id="rId1" tooltip="https://roic.ai/company/DIN" display="ROIC.AI | DI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9754/0000912057-00-009095-index.html" xr:uid="{00000000-0004-0000-0000-00001C000000}"/>
    <hyperlink ref="K74" r:id="rId21" tooltip="https://www.sec.gov/Archives/edgar/data/49754/0000912057-00-009095-index.html" xr:uid="{00000000-0004-0000-0000-00001D000000}"/>
    <hyperlink ref="L36" r:id="rId22" tooltip="https://www.sec.gov/Archives/edgar/data/49754/000091205701007356/0000912057-01-007356-index.htm" xr:uid="{00000000-0004-0000-0000-00001F000000}"/>
    <hyperlink ref="L74" r:id="rId23" tooltip="https://www.sec.gov/Archives/edgar/data/49754/000091205701007356/0000912057-01-007356-index.htm" xr:uid="{00000000-0004-0000-0000-000020000000}"/>
    <hyperlink ref="M36" r:id="rId24" tooltip="https://www.sec.gov/Archives/edgar/data/49754/000091205702009419/0000912057-02-009419-index.htm" xr:uid="{00000000-0004-0000-0000-000022000000}"/>
    <hyperlink ref="M74" r:id="rId25" tooltip="https://www.sec.gov/Archives/edgar/data/49754/000091205702009419/0000912057-02-009419-index.htm" xr:uid="{00000000-0004-0000-0000-000023000000}"/>
    <hyperlink ref="N36" r:id="rId26" tooltip="https://www.sec.gov/Archives/edgar/data/49754/000104746903010657/0001047469-03-010657-index.htm" xr:uid="{00000000-0004-0000-0000-000025000000}"/>
    <hyperlink ref="N74" r:id="rId27" tooltip="https://www.sec.gov/Archives/edgar/data/49754/000104746903010657/0001047469-03-010657-index.htm" xr:uid="{00000000-0004-0000-0000-000026000000}"/>
    <hyperlink ref="O36" r:id="rId28" tooltip="https://www.sec.gov/Archives/edgar/data/49754/000104746904007675/0001047469-04-007675-index.htm" xr:uid="{00000000-0004-0000-0000-000028000000}"/>
    <hyperlink ref="O74" r:id="rId29" tooltip="https://www.sec.gov/Archives/edgar/data/49754/000104746904007675/0001047469-04-007675-index.htm" xr:uid="{00000000-0004-0000-0000-000029000000}"/>
    <hyperlink ref="P36" r:id="rId30" tooltip="https://www.sec.gov/Archives/edgar/data/49754/000110465905014802/0001104659-05-014802-index.htm" xr:uid="{00000000-0004-0000-0000-00002B000000}"/>
    <hyperlink ref="P74" r:id="rId31" tooltip="https://www.sec.gov/Archives/edgar/data/49754/000110465905014802/0001104659-05-014802-index.htm" xr:uid="{00000000-0004-0000-0000-00002C000000}"/>
    <hyperlink ref="Q36" r:id="rId32" tooltip="https://www.sec.gov/Archives/edgar/data/49754/000110465906016928/0001104659-06-016928-index.htm" xr:uid="{00000000-0004-0000-0000-00002E000000}"/>
    <hyperlink ref="Q74" r:id="rId33" tooltip="https://www.sec.gov/Archives/edgar/data/49754/000110465906016928/0001104659-06-016928-index.htm" xr:uid="{00000000-0004-0000-0000-00002F000000}"/>
    <hyperlink ref="R36" r:id="rId34" tooltip="https://www.sec.gov/Archives/edgar/data/49754/000110465907015373/0001104659-07-015373-index.htm" xr:uid="{00000000-0004-0000-0000-000031000000}"/>
    <hyperlink ref="R74" r:id="rId35" tooltip="https://www.sec.gov/Archives/edgar/data/49754/000110465907015373/0001104659-07-015373-index.htm" xr:uid="{00000000-0004-0000-0000-000032000000}"/>
    <hyperlink ref="S36" r:id="rId36" tooltip="https://www.sec.gov/Archives/edgar/data/49754/000104746908001872/0001047469-08-001872-index.htm" xr:uid="{00000000-0004-0000-0000-000034000000}"/>
    <hyperlink ref="S74" r:id="rId37" tooltip="https://www.sec.gov/Archives/edgar/data/49754/000104746908001872/0001047469-08-001872-index.htm" xr:uid="{00000000-0004-0000-0000-000035000000}"/>
    <hyperlink ref="T36" r:id="rId38" tooltip="https://www.sec.gov/Archives/edgar/data/49754/000104746909001874/0001047469-09-001874-index.htm" xr:uid="{00000000-0004-0000-0000-000037000000}"/>
    <hyperlink ref="T74" r:id="rId39" tooltip="https://www.sec.gov/Archives/edgar/data/49754/000104746909001874/0001047469-09-001874-index.htm" xr:uid="{00000000-0004-0000-0000-000038000000}"/>
    <hyperlink ref="U36" r:id="rId40" tooltip="https://www.sec.gov/Archives/edgar/data/49754/000104746910001766/0001047469-10-001766-index.htm" xr:uid="{00000000-0004-0000-0000-00003A000000}"/>
    <hyperlink ref="U74" r:id="rId41" tooltip="https://www.sec.gov/Archives/edgar/data/49754/000104746910001766/0001047469-10-001766-index.htm" xr:uid="{00000000-0004-0000-0000-00003B000000}"/>
    <hyperlink ref="V36" r:id="rId42" tooltip="https://www.sec.gov/Archives/edgar/data/49754/000104746911001735/0001047469-11-001735-index.htm" xr:uid="{00000000-0004-0000-0000-00003D000000}"/>
    <hyperlink ref="V74" r:id="rId43" tooltip="https://www.sec.gov/Archives/edgar/data/49754/000104746911001735/0001047469-11-001735-index.htm" xr:uid="{00000000-0004-0000-0000-00003E000000}"/>
    <hyperlink ref="W36" r:id="rId44" tooltip="https://www.sec.gov/Archives/edgar/data/49754/000004975412000005/0000049754-12-000005-index.htm" xr:uid="{00000000-0004-0000-0000-000040000000}"/>
    <hyperlink ref="W74" r:id="rId45" tooltip="https://www.sec.gov/Archives/edgar/data/49754/000004975412000005/0000049754-12-000005-index.htm" xr:uid="{00000000-0004-0000-0000-000041000000}"/>
    <hyperlink ref="X36" r:id="rId46" tooltip="https://www.sec.gov/Archives/edgar/data/49754/000004975413000003/0000049754-13-000003-index.htm" xr:uid="{00000000-0004-0000-0000-000043000000}"/>
    <hyperlink ref="X74" r:id="rId47" tooltip="https://www.sec.gov/Archives/edgar/data/49754/000004975413000003/0000049754-13-000003-index.htm" xr:uid="{00000000-0004-0000-0000-000044000000}"/>
    <hyperlink ref="Y36" r:id="rId48" tooltip="https://www.sec.gov/Archives/edgar/data/49754/000004975414000004/0000049754-14-000004-index.htm" xr:uid="{00000000-0004-0000-0000-000046000000}"/>
    <hyperlink ref="Y74" r:id="rId49" tooltip="https://www.sec.gov/Archives/edgar/data/49754/000004975414000004/0000049754-14-000004-index.htm" xr:uid="{00000000-0004-0000-0000-000047000000}"/>
    <hyperlink ref="Z36" r:id="rId50" tooltip="https://www.sec.gov/Archives/edgar/data/49754/000004975415000004/0000049754-15-000004-index.htm" xr:uid="{00000000-0004-0000-0000-000049000000}"/>
    <hyperlink ref="Z74" r:id="rId51" tooltip="https://www.sec.gov/Archives/edgar/data/49754/000004975415000004/0000049754-15-000004-index.htm" xr:uid="{00000000-0004-0000-0000-00004A000000}"/>
    <hyperlink ref="AA36" r:id="rId52" tooltip="https://www.sec.gov/Archives/edgar/data/49754/000004975416000018/0000049754-16-000018-index.htm" xr:uid="{00000000-0004-0000-0000-00004C000000}"/>
    <hyperlink ref="AA74" r:id="rId53" tooltip="https://www.sec.gov/Archives/edgar/data/49754/000004975416000018/0000049754-16-000018-index.htm" xr:uid="{00000000-0004-0000-0000-00004D000000}"/>
    <hyperlink ref="AB36" r:id="rId54" tooltip="https://www.sec.gov/Archives/edgar/data/49754/000004975417000003/0000049754-17-000003-index.htm" xr:uid="{00000000-0004-0000-0000-00004F000000}"/>
    <hyperlink ref="AB74" r:id="rId55" tooltip="https://www.sec.gov/Archives/edgar/data/49754/000004975417000003/0000049754-17-000003-index.htm" xr:uid="{00000000-0004-0000-0000-000050000000}"/>
    <hyperlink ref="AC36" r:id="rId56" tooltip="https://www.sec.gov/Archives/edgar/data/49754/000004975418000003/0000049754-18-000003-index.htm" xr:uid="{00000000-0004-0000-0000-000052000000}"/>
    <hyperlink ref="AC74" r:id="rId57" tooltip="https://www.sec.gov/Archives/edgar/data/49754/000004975418000003/0000049754-18-000003-index.htm" xr:uid="{00000000-0004-0000-0000-000053000000}"/>
    <hyperlink ref="AD36" r:id="rId58" tooltip="https://www.sec.gov/Archives/edgar/data/49754/000004975419000004/0000049754-19-000004-index.htm" xr:uid="{00000000-0004-0000-0000-000055000000}"/>
    <hyperlink ref="AD74" r:id="rId59" tooltip="https://www.sec.gov/Archives/edgar/data/49754/000004975419000004/0000049754-19-000004-index.htm" xr:uid="{00000000-0004-0000-0000-000056000000}"/>
    <hyperlink ref="AE36" r:id="rId60" tooltip="https://www.sec.gov/Archives/edgar/data/49754/000004975420000007/0000049754-20-000007-index.htm" xr:uid="{00000000-0004-0000-0000-000058000000}"/>
    <hyperlink ref="AE74" r:id="rId61" tooltip="https://www.sec.gov/Archives/edgar/data/49754/000004975420000007/0000049754-20-000007-index.htm" xr:uid="{00000000-0004-0000-0000-000059000000}"/>
    <hyperlink ref="AF36" r:id="rId62" tooltip="https://www.sec.gov/Archives/edgar/data/49754/000004975421000007/0000049754-21-000007-index.htm" xr:uid="{00000000-0004-0000-0000-00005B000000}"/>
    <hyperlink ref="AF74" r:id="rId63" tooltip="https://www.sec.gov/Archives/edgar/data/49754/000004975421000007/0000049754-21-000007-index.htm" xr:uid="{00000000-0004-0000-0000-00005C000000}"/>
    <hyperlink ref="AG36" r:id="rId64" tooltip="https://www.sec.gov/Archives/edgar/data/49754/000004975422000008/0000049754-22-000008-index.htm" xr:uid="{00000000-0004-0000-0000-00005E000000}"/>
    <hyperlink ref="AG74" r:id="rId65" tooltip="https://www.sec.gov/Archives/edgar/data/49754/000004975422000008/0000049754-22-000008-index.htm" xr:uid="{00000000-0004-0000-0000-00005F000000}"/>
    <hyperlink ref="AH36" r:id="rId66" tooltip="https://www.sec.gov/Archives/edgar/data/49754/000004975423000004/0000049754-23-000004-index.htm" xr:uid="{00000000-0004-0000-0000-000061000000}"/>
    <hyperlink ref="AH74" r:id="rId67" tooltip="https://www.sec.gov/Archives/edgar/data/49754/000004975423000004/0000049754-23-000004-index.htm" xr:uid="{00000000-0004-0000-0000-000062000000}"/>
    <hyperlink ref="AI1" r:id="rId68" display="https://finbox.com/NYSE:DIN/explorer/revenue_proj" xr:uid="{A4A4419A-3BE6-8645-9979-CD97A67C85B8}"/>
    <hyperlink ref="AN106" r:id="rId69" xr:uid="{5F587EC8-ADAF-FD48-84B8-87B62C920CAA}"/>
  </hyperlinks>
  <pageMargins left="0.7" right="0.7" top="0.75" bottom="0.75" header="0.3" footer="0.3"/>
  <drawing r:id="rId7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2023-05-05T08:08:48Z</dcterms:created>
  <dcterms:modified xsi:type="dcterms:W3CDTF">2023-06-23T17:52:39Z</dcterms:modified>
</cp:coreProperties>
</file>