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F7B0BD07-54B8-A244-8AD5-9B5AE3D5CAD9}" xr6:coauthVersionLast="47" xr6:coauthVersionMax="47" xr10:uidLastSave="{00000000-0000-0000-0000-000000000000}"/>
  <bookViews>
    <workbookView xWindow="19360" yWindow="500" windowWidth="2158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08" i="1" l="1"/>
  <c r="AO108" i="1"/>
  <c r="AP108" i="1"/>
  <c r="AQ108"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U94" i="1"/>
  <c r="AJ88" i="1"/>
  <c r="AO116" i="1" a="1"/>
  <c r="AO116" i="1" s="1"/>
  <c r="AO111" i="1"/>
  <c r="AU101" i="1" a="1"/>
  <c r="AU101" i="1" s="1"/>
  <c r="AU95" i="1" a="1"/>
  <c r="AU95" i="1" s="1"/>
  <c r="AU97" i="1" s="1"/>
  <c r="AU90" i="1"/>
  <c r="AU89" i="1"/>
  <c r="AU91" i="1" s="1"/>
  <c r="AU87" i="1"/>
  <c r="AU86" i="1"/>
  <c r="AU99" i="1" s="1"/>
  <c r="AU85" i="1"/>
  <c r="AU88" i="1" s="1"/>
  <c r="AR30" i="1"/>
  <c r="AQ30" i="1"/>
  <c r="AP30" i="1"/>
  <c r="AO30" i="1"/>
  <c r="AN30" i="1"/>
  <c r="AR29" i="1"/>
  <c r="AQ29" i="1"/>
  <c r="AP29" i="1"/>
  <c r="AO29" i="1"/>
  <c r="AN29" i="1"/>
  <c r="AR21" i="1"/>
  <c r="AQ21" i="1"/>
  <c r="AP21" i="1"/>
  <c r="AO21" i="1"/>
  <c r="AN21" i="1"/>
  <c r="AR20" i="1"/>
  <c r="AQ20" i="1"/>
  <c r="AP20" i="1"/>
  <c r="AO20" i="1"/>
  <c r="AN20" i="1"/>
  <c r="AS19" i="1"/>
  <c r="AS16" i="1"/>
  <c r="AO114" i="1" s="1"/>
  <c r="AV13" i="1"/>
  <c r="AU13" i="1"/>
  <c r="AT13" i="1"/>
  <c r="AS13" i="1"/>
  <c r="AU10" i="1"/>
  <c r="AT10" i="1"/>
  <c r="AV7" i="1"/>
  <c r="AU7" i="1"/>
  <c r="AT7" i="1"/>
  <c r="AS7" i="1"/>
  <c r="AV4" i="1"/>
  <c r="AU4" i="1"/>
  <c r="AT4" i="1"/>
  <c r="AS4" i="1"/>
  <c r="AR4" i="1"/>
  <c r="AQ4" i="1"/>
  <c r="AP4" i="1"/>
  <c r="AO4" i="1"/>
  <c r="AN4"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V10" i="1" s="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S10" i="1" s="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M30" i="1"/>
  <c r="AM26" i="1"/>
  <c r="AM23" i="1"/>
  <c r="AM21" i="1"/>
  <c r="AM6" i="1"/>
  <c r="AM7" i="1" s="1"/>
  <c r="AU106" i="1" l="1"/>
  <c r="AU103" i="1"/>
  <c r="AU102" i="1" s="1"/>
  <c r="AO112" i="1"/>
  <c r="AV16" i="1"/>
  <c r="AT16" i="1"/>
  <c r="AU16" i="1"/>
  <c r="AU19" i="1"/>
  <c r="AV19" i="1"/>
  <c r="AT19" i="1"/>
  <c r="AU92" i="1"/>
  <c r="AU100" i="1" l="1"/>
  <c r="AU105" i="1" s="1"/>
  <c r="AU108" i="1" s="1"/>
  <c r="AN105" i="1"/>
  <c r="AO105" i="1" s="1"/>
  <c r="AR107" i="1" l="1"/>
  <c r="AR108" i="1" s="1"/>
  <c r="AP105" i="1"/>
  <c r="AQ105" i="1" l="1"/>
  <c r="AR105" i="1" l="1"/>
  <c r="AO110" i="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<sst xmlns="http://schemas.openxmlformats.org/spreadsheetml/2006/main" count="1367" uniqueCount="165">
  <si>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</si>
  <si>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</si>
  <si>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</si>
  <si>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</si>
  <si>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</si>
  <si>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</si>
  <si>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</si>
  <si>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</si>
  <si>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</si>
  <si>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</si>
  <si>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</si>
  <si>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</si>
  <si>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</si>
  <si>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</si>
  <si>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</si>
  <si>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</si>
  <si>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</si>
  <si>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</si>
  <si>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</si>
  <si>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</si>
  <si>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</si>
  <si>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</si>
  <si>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</si>
  <si>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</si>
  <si>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</si>
  <si>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</si>
  <si>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</si>
  <si>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</si>
  <si>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</si>
  <si>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</si>
  <si>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</si>
  <si>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</si>
  <si>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</si>
  <si>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</si>
  <si>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</si>
  <si>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</si>
  <si>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</si>
  <si>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</si>
  <si>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</si>
  <si>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</si>
  <si>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</si>
  <si>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</si>
  <si>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</si>
  <si>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</si>
  <si>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</si>
  <si>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</si>
  <si>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</si>
  <si>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</si>
  <si>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</si>
  <si>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</si>
  <si>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</si>
  <si>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</si>
  <si>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</si>
  <si>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</si>
  <si>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</si>
  <si>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</si>
  <si>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</si>
  <si>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</si>
  <si>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</si>
  <si>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</si>
  <si>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</si>
  <si>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</si>
  <si>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</si>
  <si>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</si>
  <si>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</si>
  <si>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</si>
  <si>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</si>
  <si>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</si>
  <si>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</si>
  <si>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</si>
  <si>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</si>
  <si>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</si>
  <si>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</si>
  <si>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</si>
  <si>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</si>
  <si>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</si>
  <si>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</si>
  <si>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</si>
  <si>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</si>
  <si>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</si>
  <si>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</si>
  <si>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</si>
  <si>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</si>
  <si>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</si>
  <si>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</si>
  <si>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</si>
  <si>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</si>
  <si>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</si>
  <si>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</si>
  <si>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</si>
  <si>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</si>
  <si>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</si>
  <si>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</si>
  <si>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</si>
  <si>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</si>
  <si>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</si>
  <si>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</si>
  <si>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</si>
  <si>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</si>
  <si>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</si>
  <si>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</si>
  <si>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</si>
  <si>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</si>
  <si>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</si>
  <si>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</si>
  <si>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</si>
  <si>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</si>
  <si>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</si>
  <si>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</si>
  <si>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</si>
  <si>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</si>
  <si>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</si>
  <si>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</si>
  <si>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</si>
  <si>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</si>
  <si>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</si>
  <si>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</si>
  <si>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</si>
  <si>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</si>
  <si>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</si>
  <si>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</si>
  <si>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</si>
  <si>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</si>
  <si>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</si>
  <si>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</si>
  <si>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</si>
  <si>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</si>
  <si>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</si>
  <si>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</si>
  <si>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</si>
  <si>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</si>
  <si>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</si>
  <si>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</si>
  <si>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</si>
  <si>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</si>
  <si>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</si>
  <si>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</si>
  <si>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</si>
  <si>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</si>
  <si>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</si>
  <si>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</si>
  <si>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</si>
  <si>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</si>
  <si>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</si>
  <si>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</si>
  <si>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</si>
  <si>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</si>
  <si>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</si>
  <si>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Unlevered FCF Proj</t>
  </si>
  <si>
    <t>WACC</t>
  </si>
  <si>
    <t>Unlevered FCF Forecast</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</si>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</sst>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0.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3"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0" fontId="12" fillId="5" borderId="11" xfId="0" applyFont="1" applyFill="1" applyBorder="1" applyAlignment="1">
      <alignment horizontal="left" vertical="center" wrapText="1"/>
    </xf>
    <xf numFmtId="10" fontId="12" fillId="5" borderId="8" xfId="0" applyNumberFormat="1" applyFont="1" applyFill="1" applyBorder="1"/>
    <xf numFmtId="164" fontId="10" fillId="8" borderId="0" xfId="0" applyNumberFormat="1" applyFont="1"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8"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8" fontId="12" fillId="5" borderId="10" xfId="0" applyNumberFormat="1" applyFont="1" applyFill="1" applyBorder="1"/>
    <xf numFmtId="168"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0" borderId="0" xfId="0" applyFont="1" applyAlignment="1">
      <alignment indent="1"/>
    </xf>
    <xf numFmtId="0" fontId="1" fillId="5" borderId="14" xfId="0" applyFont="1" applyFill="1" applyBorder="1" applyAlignment="1">
      <alignment horizontal="center"/>
    </xf>
    <xf numFmtId="0" fontId="1" fillId="5" borderId="15" xfId="0" applyFont="1" applyFill="1" applyBorder="1" applyAlignment="1">
      <alignment horizontal="center"/>
    </xf>
    <xf numFmtId="0" fontId="14" fillId="5" borderId="13" xfId="0" applyFont="1" applyFill="1" applyBorder="1" applyAlignment="1">
      <alignment horizontal="center"/>
    </xf>
    <xf numFmtId="0" fontId="15" fillId="5" borderId="7" xfId="0" applyFont="1" applyFill="1" applyBorder="1" applyAlignment="1">
      <alignment horizontal="center"/>
    </xf>
    <xf numFmtId="0" fontId="12" fillId="6" borderId="13"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GD</a:t>
            </a:r>
            <a:endParaRPr lang="en-US"/>
          </a:p>
        </c:rich>
      </c:tx>
      <c:layout>
        <c:manualLayout>
          <c:xMode val="edge"/>
          <c:yMode val="edge"/>
          <c:x val="0.47730211914171911"/>
          <c:y val="2.450798509451363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712091051729393E-2"/>
          <c:y val="0.13931675526908521"/>
          <c:w val="0.84599120346080126"/>
          <c:h val="0.7228364422686079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8163800000</c:v>
                </c:pt>
                <c:pt idx="1">
                  <c:v>8892000000</c:v>
                </c:pt>
                <c:pt idx="2">
                  <c:v>9344000000</c:v>
                </c:pt>
                <c:pt idx="3">
                  <c:v>9551000000</c:v>
                </c:pt>
                <c:pt idx="4">
                  <c:v>10042900000</c:v>
                </c:pt>
                <c:pt idx="5">
                  <c:v>10173000000</c:v>
                </c:pt>
                <c:pt idx="6">
                  <c:v>8751000000</c:v>
                </c:pt>
                <c:pt idx="7">
                  <c:v>3472000000</c:v>
                </c:pt>
                <c:pt idx="8">
                  <c:v>3187000000</c:v>
                </c:pt>
                <c:pt idx="9">
                  <c:v>3058000000</c:v>
                </c:pt>
                <c:pt idx="10">
                  <c:v>3067000000</c:v>
                </c:pt>
                <c:pt idx="11">
                  <c:v>3581000000</c:v>
                </c:pt>
                <c:pt idx="12">
                  <c:v>4062000000</c:v>
                </c:pt>
                <c:pt idx="13">
                  <c:v>4970000000</c:v>
                </c:pt>
                <c:pt idx="14">
                  <c:v>8959000000</c:v>
                </c:pt>
                <c:pt idx="15">
                  <c:v>10356000000</c:v>
                </c:pt>
                <c:pt idx="16">
                  <c:v>12163000000</c:v>
                </c:pt>
                <c:pt idx="17">
                  <c:v>13829000000</c:v>
                </c:pt>
                <c:pt idx="18">
                  <c:v>16617000000</c:v>
                </c:pt>
                <c:pt idx="19">
                  <c:v>19178000000</c:v>
                </c:pt>
                <c:pt idx="20">
                  <c:v>21244000000</c:v>
                </c:pt>
                <c:pt idx="21">
                  <c:v>24063000000</c:v>
                </c:pt>
                <c:pt idx="22">
                  <c:v>27240000000</c:v>
                </c:pt>
                <c:pt idx="23">
                  <c:v>29300000000</c:v>
                </c:pt>
                <c:pt idx="24">
                  <c:v>31981000000</c:v>
                </c:pt>
                <c:pt idx="25">
                  <c:v>32466000000</c:v>
                </c:pt>
                <c:pt idx="26">
                  <c:v>32677000000</c:v>
                </c:pt>
                <c:pt idx="27">
                  <c:v>31513000000</c:v>
                </c:pt>
                <c:pt idx="28">
                  <c:v>31218000000</c:v>
                </c:pt>
                <c:pt idx="29">
                  <c:v>30852000000</c:v>
                </c:pt>
                <c:pt idx="30">
                  <c:v>31469000000</c:v>
                </c:pt>
                <c:pt idx="31">
                  <c:v>31353000000</c:v>
                </c:pt>
                <c:pt idx="32">
                  <c:v>30973000000</c:v>
                </c:pt>
                <c:pt idx="33">
                  <c:v>36193000000</c:v>
                </c:pt>
                <c:pt idx="34">
                  <c:v>39350000000</c:v>
                </c:pt>
                <c:pt idx="35">
                  <c:v>37925000000</c:v>
                </c:pt>
                <c:pt idx="36">
                  <c:v>38469000000</c:v>
                </c:pt>
                <c:pt idx="37">
                  <c:v>39407000000</c:v>
                </c:pt>
              </c:numCache>
            </c:numRef>
          </c:val>
          <c:extLst>
            <c:ext xmlns:c16="http://schemas.microsoft.com/office/drawing/2014/chart" uri="{C3380CC4-5D6E-409C-BE32-E72D297353CC}">
              <c16:uniqueId val="{00000000-9690-5945-9188-C1B1B379C8EE}"/>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1'!$B$28:$AM$28</c:f>
              <c:numCache>
                <c:formatCode>#,###,,;\(#,###,,\);\ \-\ \-</c:formatCode>
                <c:ptCount val="38"/>
                <c:pt idx="0">
                  <c:v>388300000</c:v>
                </c:pt>
                <c:pt idx="1">
                  <c:v>-52500000</c:v>
                </c:pt>
                <c:pt idx="2">
                  <c:v>437300000</c:v>
                </c:pt>
                <c:pt idx="3">
                  <c:v>379000000</c:v>
                </c:pt>
                <c:pt idx="4">
                  <c:v>293100000</c:v>
                </c:pt>
                <c:pt idx="5">
                  <c:v>-578000000</c:v>
                </c:pt>
                <c:pt idx="6">
                  <c:v>505000000</c:v>
                </c:pt>
                <c:pt idx="7">
                  <c:v>815000000</c:v>
                </c:pt>
                <c:pt idx="8">
                  <c:v>885000000</c:v>
                </c:pt>
                <c:pt idx="9">
                  <c:v>238000000</c:v>
                </c:pt>
                <c:pt idx="10">
                  <c:v>321000000</c:v>
                </c:pt>
                <c:pt idx="11">
                  <c:v>270000000</c:v>
                </c:pt>
                <c:pt idx="12">
                  <c:v>316000000</c:v>
                </c:pt>
                <c:pt idx="13">
                  <c:v>364000000</c:v>
                </c:pt>
                <c:pt idx="14">
                  <c:v>880000000</c:v>
                </c:pt>
                <c:pt idx="15">
                  <c:v>901000000</c:v>
                </c:pt>
                <c:pt idx="16">
                  <c:v>943000000</c:v>
                </c:pt>
                <c:pt idx="17">
                  <c:v>917000000</c:v>
                </c:pt>
                <c:pt idx="18">
                  <c:v>1004000000</c:v>
                </c:pt>
                <c:pt idx="19">
                  <c:v>1227000000</c:v>
                </c:pt>
                <c:pt idx="20">
                  <c:v>1461000000</c:v>
                </c:pt>
                <c:pt idx="21">
                  <c:v>1856000000</c:v>
                </c:pt>
                <c:pt idx="22">
                  <c:v>2072000000</c:v>
                </c:pt>
                <c:pt idx="23">
                  <c:v>2459000000</c:v>
                </c:pt>
                <c:pt idx="24">
                  <c:v>2394000000</c:v>
                </c:pt>
                <c:pt idx="25">
                  <c:v>2624000000</c:v>
                </c:pt>
                <c:pt idx="26">
                  <c:v>2526000000</c:v>
                </c:pt>
                <c:pt idx="27">
                  <c:v>-332000000</c:v>
                </c:pt>
                <c:pt idx="28">
                  <c:v>2357000000</c:v>
                </c:pt>
                <c:pt idx="29">
                  <c:v>2533000000</c:v>
                </c:pt>
                <c:pt idx="30">
                  <c:v>2965000000</c:v>
                </c:pt>
                <c:pt idx="31">
                  <c:v>2955000000</c:v>
                </c:pt>
                <c:pt idx="32">
                  <c:v>2912000000</c:v>
                </c:pt>
                <c:pt idx="33">
                  <c:v>3345000000</c:v>
                </c:pt>
                <c:pt idx="34">
                  <c:v>3484000000</c:v>
                </c:pt>
                <c:pt idx="35">
                  <c:v>3167000000</c:v>
                </c:pt>
                <c:pt idx="36">
                  <c:v>3257000000</c:v>
                </c:pt>
                <c:pt idx="37">
                  <c:v>3390000000</c:v>
                </c:pt>
              </c:numCache>
            </c:numRef>
          </c:val>
          <c:extLst>
            <c:ext xmlns:c16="http://schemas.microsoft.com/office/drawing/2014/chart" uri="{C3380CC4-5D6E-409C-BE32-E72D297353CC}">
              <c16:uniqueId val="{00000001-9690-5945-9188-C1B1B379C8E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-224900000</c:v>
                </c:pt>
                <c:pt idx="5">
                  <c:v>288000000</c:v>
                </c:pt>
                <c:pt idx="6">
                  <c:v>591000000</c:v>
                </c:pt>
                <c:pt idx="7">
                  <c:v>472000000</c:v>
                </c:pt>
                <c:pt idx="8">
                  <c:v>-162000000</c:v>
                </c:pt>
                <c:pt idx="9">
                  <c:v>116000000</c:v>
                </c:pt>
                <c:pt idx="10">
                  <c:v>198000000</c:v>
                </c:pt>
                <c:pt idx="11">
                  <c:v>961000000</c:v>
                </c:pt>
                <c:pt idx="12">
                  <c:v>-756000000</c:v>
                </c:pt>
                <c:pt idx="13">
                  <c:v>-44000000</c:v>
                </c:pt>
                <c:pt idx="14">
                  <c:v>-271000000</c:v>
                </c:pt>
                <c:pt idx="15">
                  <c:v>783000000</c:v>
                </c:pt>
                <c:pt idx="16">
                  <c:v>747000000</c:v>
                </c:pt>
                <c:pt idx="17">
                  <c:v>861000000</c:v>
                </c:pt>
                <c:pt idx="18">
                  <c:v>1499000000</c:v>
                </c:pt>
                <c:pt idx="19">
                  <c:v>1536000000</c:v>
                </c:pt>
                <c:pt idx="20">
                  <c:v>1777000000</c:v>
                </c:pt>
                <c:pt idx="21">
                  <c:v>1794000000</c:v>
                </c:pt>
                <c:pt idx="22">
                  <c:v>2451000000</c:v>
                </c:pt>
                <c:pt idx="23">
                  <c:v>2620000000</c:v>
                </c:pt>
                <c:pt idx="24">
                  <c:v>2455000000</c:v>
                </c:pt>
                <c:pt idx="25">
                  <c:v>2614000000</c:v>
                </c:pt>
                <c:pt idx="26">
                  <c:v>2780000000</c:v>
                </c:pt>
                <c:pt idx="27">
                  <c:v>2237000000</c:v>
                </c:pt>
                <c:pt idx="28">
                  <c:v>2666000000</c:v>
                </c:pt>
                <c:pt idx="29">
                  <c:v>3207000000</c:v>
                </c:pt>
                <c:pt idx="30">
                  <c:v>1930000000</c:v>
                </c:pt>
                <c:pt idx="31">
                  <c:v>1806000000</c:v>
                </c:pt>
                <c:pt idx="32">
                  <c:v>3451000000</c:v>
                </c:pt>
                <c:pt idx="33">
                  <c:v>2458000000</c:v>
                </c:pt>
                <c:pt idx="34">
                  <c:v>1994000000</c:v>
                </c:pt>
                <c:pt idx="35">
                  <c:v>2891000000</c:v>
                </c:pt>
                <c:pt idx="36">
                  <c:v>3384000000</c:v>
                </c:pt>
                <c:pt idx="37">
                  <c:v>3465000000</c:v>
                </c:pt>
              </c:numCache>
            </c:numRef>
          </c:val>
          <c:extLst>
            <c:ext xmlns:c16="http://schemas.microsoft.com/office/drawing/2014/chart" uri="{C3380CC4-5D6E-409C-BE32-E72D297353CC}">
              <c16:uniqueId val="{00000002-9690-5945-9188-C1B1B379C8EE}"/>
            </c:ext>
          </c:extLst>
        </c:ser>
        <c:dLbls>
          <c:showLegendKey val="0"/>
          <c:showVal val="0"/>
          <c:showCatName val="0"/>
          <c:showSerName val="0"/>
          <c:showPercent val="0"/>
          <c:showBubbleSize val="0"/>
        </c:dLbls>
        <c:gapWidth val="100"/>
        <c:overlap val="-24"/>
        <c:axId val="1281913231"/>
        <c:axId val="1281707567"/>
      </c:barChart>
      <c:catAx>
        <c:axId val="128191323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81707567"/>
        <c:crosses val="autoZero"/>
        <c:auto val="1"/>
        <c:lblAlgn val="ctr"/>
        <c:lblOffset val="100"/>
        <c:noMultiLvlLbl val="0"/>
      </c:catAx>
      <c:valAx>
        <c:axId val="128170756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81913231"/>
        <c:crosses val="autoZero"/>
        <c:crossBetween val="between"/>
      </c:valAx>
      <c:spPr>
        <a:noFill/>
        <a:ln>
          <a:noFill/>
        </a:ln>
        <a:effectLst/>
      </c:spPr>
    </c:plotArea>
    <c:legend>
      <c:legendPos val="b"/>
      <c:layout>
        <c:manualLayout>
          <c:xMode val="edge"/>
          <c:yMode val="edge"/>
          <c:x val="0.35804628737721855"/>
          <c:y val="0.92759337726525604"/>
          <c:w val="0.31291831142747467"/>
          <c:h val="4.567063899527436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21166</xdr:colOff>
      <xdr:row>108</xdr:row>
      <xdr:rowOff>46566</xdr:rowOff>
    </xdr:from>
    <xdr:to>
      <xdr:col>46</xdr:col>
      <xdr:colOff>1608665</xdr:colOff>
      <xdr:row>133</xdr:row>
      <xdr:rowOff>52916</xdr:rowOff>
    </xdr:to>
    <xdr:graphicFrame macro="">
      <xdr:nvGraphicFramePr>
        <xdr:cNvPr id="2" name="Chart 1">
          <a:extLst>
            <a:ext uri="{FF2B5EF4-FFF2-40B4-BE49-F238E27FC236}">
              <a16:creationId xmlns:a16="http://schemas.microsoft.com/office/drawing/2014/main" id="{259B039D-035D-96E1-2F26-9CB448A115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3.7450000000000004E-2</v>
          </cell>
        </row>
      </sheetData>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https://www.bing.com/financeapi/forcetrigger?t=a1tppr&amp;q=XNYS%3aGD&amp;form=skydnc</v>
    <v>Learn more on Bing</v>
  </rv>
  <rv s="1">
    <v>0</v>
    <v>GENERAL DYNAMICS CORPORATION (XNYS:GD)</v>
    <v>2</v>
    <v>3</v>
    <v>Finance</v>
    <v>4</v>
    <v>en-US</v>
    <v>a1tppr</v>
    <v>268435456</v>
    <v>1</v>
    <v>Powered by Refinitiv</v>
    <v>256.86</v>
    <v>202.35</v>
    <v>0.83350000000000002</v>
    <v>0.74</v>
    <v>3.473E-3</v>
    <v>-0.5</v>
    <v>-2.3389999999999999E-3</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106500</v>
    <v>New York Stock Exchange</v>
    <v>XNYS</v>
    <v>XNYS</v>
    <v>11011 Sunset Hills Rd, RESTON, VA, 20190 US</v>
    <v>214.66499999999999</v>
    <v>Aerospace &amp; Defense</v>
    <v>Stock</v>
    <v>45090.988192395314</v>
    <v>0</v>
    <v>211.66</v>
    <v>58655694636</v>
    <v>GENERAL DYNAMICS CORPORATION</v>
    <v>GENERAL DYNAMICS CORPORATION</v>
    <v>213</v>
    <v>17.433</v>
    <v>213.07</v>
    <v>213.81</v>
    <v>213.31</v>
    <v>274335600</v>
    <v>GD</v>
    <v>GENERAL DYNAMICS CORPORATION (XNYS:GD)</v>
    <v>995486</v>
    <v>1159035</v>
    <v>1952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40533/000095013395000118/0000950133-95-000118-index.html" TargetMode="External"/><Relationship Id="rId42" Type="http://schemas.openxmlformats.org/officeDocument/2006/relationships/hyperlink" Target="https://www.sec.gov/Archives/edgar/data/40533/000119312506044567/d10k.htm" TargetMode="External"/><Relationship Id="rId47" Type="http://schemas.openxmlformats.org/officeDocument/2006/relationships/hyperlink" Target="https://www.sec.gov/Archives/edgar/data/40533/000119312508035841/d10k.htm" TargetMode="External"/><Relationship Id="rId63" Type="http://schemas.openxmlformats.org/officeDocument/2006/relationships/hyperlink" Target="https://www.sec.gov/Archives/edgar/data/40533/000004053316000056/0000040533-16-000056-index.html" TargetMode="External"/><Relationship Id="rId68" Type="http://schemas.openxmlformats.org/officeDocument/2006/relationships/hyperlink" Target="https://www.sec.gov/Archives/edgar/data/40533/000004053319000010/0000040533-19-000010-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40533/000095013397000914/0000950133-97-000914-index.html" TargetMode="External"/><Relationship Id="rId32" Type="http://schemas.openxmlformats.org/officeDocument/2006/relationships/hyperlink" Target="https://www.sec.gov/Archives/edgar/data/40533/000095013301001070/0000950133-01-001070-index.html" TargetMode="External"/><Relationship Id="rId37" Type="http://schemas.openxmlformats.org/officeDocument/2006/relationships/hyperlink" Target="https://www.sec.gov/Archives/edgar/data/40533/000095013303000882/w84261e10vk.htm" TargetMode="External"/><Relationship Id="rId40" Type="http://schemas.openxmlformats.org/officeDocument/2006/relationships/hyperlink" Target="https://www.sec.gov/Archives/edgar/data/40533/000119312505042255/d10k.htm" TargetMode="External"/><Relationship Id="rId45" Type="http://schemas.openxmlformats.org/officeDocument/2006/relationships/hyperlink" Target="https://www.sec.gov/Archives/edgar/data/40533/000119312507037776/d10k.htm" TargetMode="External"/><Relationship Id="rId53" Type="http://schemas.openxmlformats.org/officeDocument/2006/relationships/hyperlink" Target="https://www.sec.gov/Archives/edgar/data/40533/000119312511039769/d10k.htm" TargetMode="External"/><Relationship Id="rId58" Type="http://schemas.openxmlformats.org/officeDocument/2006/relationships/hyperlink" Target="https://www.sec.gov/Archives/edgar/data/40533/000004053314000002/gd-2013123110k.htm" TargetMode="External"/><Relationship Id="rId66" Type="http://schemas.openxmlformats.org/officeDocument/2006/relationships/hyperlink" Target="https://www.sec.gov/Archives/edgar/data/40533/000004053318000008/0000040533-18-000008-index.html" TargetMode="External"/><Relationship Id="rId74" Type="http://schemas.openxmlformats.org/officeDocument/2006/relationships/hyperlink" Target="https://www.sec.gov/Archives/edgar/data/40533/000004053322000007/0000040533-22-000007-index.htm" TargetMode="External"/><Relationship Id="rId79" Type="http://schemas.openxmlformats.org/officeDocument/2006/relationships/hyperlink" Target="https://finbox.com/NYSE:GD/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40533/000004053315000009/gd-20141231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40533/0000950133-96-000230-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40533/000095013302001284/w58696e10-k405.htm" TargetMode="External"/><Relationship Id="rId43" Type="http://schemas.openxmlformats.org/officeDocument/2006/relationships/hyperlink" Target="https://www.sec.gov/Archives/edgar/data/40533/000119312506044567/d10k.htm" TargetMode="External"/><Relationship Id="rId48" Type="http://schemas.openxmlformats.org/officeDocument/2006/relationships/hyperlink" Target="https://www.sec.gov/Archives/edgar/data/40533/000119312509033556/0001193125-09-033556-index.html" TargetMode="External"/><Relationship Id="rId56" Type="http://schemas.openxmlformats.org/officeDocument/2006/relationships/hyperlink" Target="https://www.sec.gov/Archives/edgar/data/40533/000004053313000005/0000040533-13-000005-index.html" TargetMode="External"/><Relationship Id="rId64" Type="http://schemas.openxmlformats.org/officeDocument/2006/relationships/hyperlink" Target="https://www.sec.gov/Archives/edgar/data/40533/000004053317000006/0000040533-17-000006-index.html" TargetMode="External"/><Relationship Id="rId69" Type="http://schemas.openxmlformats.org/officeDocument/2006/relationships/hyperlink" Target="https://www.sec.gov/Archives/edgar/data/40533/000004053319000010/0000040533-19-000010-index.html" TargetMode="External"/><Relationship Id="rId77" Type="http://schemas.openxmlformats.org/officeDocument/2006/relationships/hyperlink" Target="https://www.sec.gov/Archives/edgar/data/40533/000004053323000014/0000040533-23-000014-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40533/000119312510034883/0001193125-10-034883-index.html" TargetMode="External"/><Relationship Id="rId72" Type="http://schemas.openxmlformats.org/officeDocument/2006/relationships/hyperlink" Target="https://www.sec.gov/Archives/edgar/data/40533/000004053321000010/0000040533-21-000010-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40533/000095013397000914/0000950133-97-000914-index.html" TargetMode="External"/><Relationship Id="rId33" Type="http://schemas.openxmlformats.org/officeDocument/2006/relationships/hyperlink" Target="https://www.sec.gov/Archives/edgar/data/40533/000095013301001070/0000950133-01-001070-index.html" TargetMode="External"/><Relationship Id="rId38" Type="http://schemas.openxmlformats.org/officeDocument/2006/relationships/hyperlink" Target="https://www.sec.gov/Archives/edgar/data/40533/000095013304000738/w94591e10vk.htm" TargetMode="External"/><Relationship Id="rId46" Type="http://schemas.openxmlformats.org/officeDocument/2006/relationships/hyperlink" Target="https://www.sec.gov/Archives/edgar/data/40533/000119312508035841/d10k.htm" TargetMode="External"/><Relationship Id="rId59" Type="http://schemas.openxmlformats.org/officeDocument/2006/relationships/hyperlink" Target="https://www.sec.gov/Archives/edgar/data/40533/000004053314000002/gd-2013123110k.htm" TargetMode="External"/><Relationship Id="rId67" Type="http://schemas.openxmlformats.org/officeDocument/2006/relationships/hyperlink" Target="https://www.sec.gov/Archives/edgar/data/40533/000004053318000008/0000040533-18-000008-index.html" TargetMode="External"/><Relationship Id="rId20" Type="http://schemas.openxmlformats.org/officeDocument/2006/relationships/hyperlink" Target="https://www.sec.gov/Archives/edgar/data/40533/000095013395000118/0000950133-95-000118-index.html" TargetMode="External"/><Relationship Id="rId41" Type="http://schemas.openxmlformats.org/officeDocument/2006/relationships/hyperlink" Target="https://www.sec.gov/Archives/edgar/data/40533/000119312505042255/d10k.htm" TargetMode="External"/><Relationship Id="rId54" Type="http://schemas.openxmlformats.org/officeDocument/2006/relationships/hyperlink" Target="https://www.sec.gov/Archives/edgar/data/40533/000119312512066385/0001193125-12-066385-index.html" TargetMode="External"/><Relationship Id="rId62" Type="http://schemas.openxmlformats.org/officeDocument/2006/relationships/hyperlink" Target="https://www.sec.gov/Archives/edgar/data/40533/000004053316000056/0000040533-16-000056-index.html" TargetMode="External"/><Relationship Id="rId70" Type="http://schemas.openxmlformats.org/officeDocument/2006/relationships/hyperlink" Target="https://www.sec.gov/Archives/edgar/data/40533/000004053320000015/0000040533-20-000015-index.html" TargetMode="External"/><Relationship Id="rId75" Type="http://schemas.openxmlformats.org/officeDocument/2006/relationships/hyperlink" Target="https://www.sec.gov/Archives/edgar/data/40533/000004053322000007/0000040533-22-000007-index.htm" TargetMode="External"/><Relationship Id="rId1" Type="http://schemas.openxmlformats.org/officeDocument/2006/relationships/hyperlink" Target="https://roic.ai/company/GD"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40533/0000950133-96-000230-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40533/000095013303000882/w84261e10vk.htm" TargetMode="External"/><Relationship Id="rId49" Type="http://schemas.openxmlformats.org/officeDocument/2006/relationships/hyperlink" Target="https://www.sec.gov/Archives/edgar/data/40533/000119312509033556/0001193125-09-033556-index.html" TargetMode="External"/><Relationship Id="rId57" Type="http://schemas.openxmlformats.org/officeDocument/2006/relationships/hyperlink" Target="https://www.sec.gov/Archives/edgar/data/40533/000004053313000005/0000040533-13-000005-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40533/000119312507037776/d10k.htm" TargetMode="External"/><Relationship Id="rId52" Type="http://schemas.openxmlformats.org/officeDocument/2006/relationships/hyperlink" Target="https://www.sec.gov/Archives/edgar/data/40533/000119312511039769/d10k.htm" TargetMode="External"/><Relationship Id="rId60" Type="http://schemas.openxmlformats.org/officeDocument/2006/relationships/hyperlink" Target="https://www.sec.gov/Archives/edgar/data/40533/000004053315000009/gd-2014123110k.htm" TargetMode="External"/><Relationship Id="rId65" Type="http://schemas.openxmlformats.org/officeDocument/2006/relationships/hyperlink" Target="https://www.sec.gov/Archives/edgar/data/40533/000004053317000006/0000040533-17-000006-index.html" TargetMode="External"/><Relationship Id="rId73" Type="http://schemas.openxmlformats.org/officeDocument/2006/relationships/hyperlink" Target="https://www.sec.gov/Archives/edgar/data/40533/000004053321000010/0000040533-21-000010-index.htm" TargetMode="External"/><Relationship Id="rId78" Type="http://schemas.openxmlformats.org/officeDocument/2006/relationships/hyperlink" Target="https://finbox.com/NYSE:GD/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40533/000095013304000738/w94591e10vk.htm" TargetMode="External"/><Relationship Id="rId34" Type="http://schemas.openxmlformats.org/officeDocument/2006/relationships/hyperlink" Target="https://www.sec.gov/Archives/edgar/data/40533/000095013302001284/w58696e10-k405.htm" TargetMode="External"/><Relationship Id="rId50" Type="http://schemas.openxmlformats.org/officeDocument/2006/relationships/hyperlink" Target="https://www.sec.gov/Archives/edgar/data/40533/000119312510034883/0001193125-10-034883-index.html" TargetMode="External"/><Relationship Id="rId55" Type="http://schemas.openxmlformats.org/officeDocument/2006/relationships/hyperlink" Target="https://www.sec.gov/Archives/edgar/data/40533/000119312512066385/0001193125-12-066385-index.html" TargetMode="External"/><Relationship Id="rId76" Type="http://schemas.openxmlformats.org/officeDocument/2006/relationships/hyperlink" Target="https://www.sec.gov/Archives/edgar/data/40533/000004053323000014/0000040533-23-000014-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40533/000004053320000015/0000040533-20-000015-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70" zoomScaleNormal="70" workbookViewId="0">
      <pane xSplit="1" ySplit="1" topLeftCell="AL51" activePane="bottomRight" state="frozen"/>
      <selection pane="topRight"/>
      <selection pane="bottomLeft"/>
      <selection pane="bottomRight" activeCell="AO79" sqref="AO79"/>
    </sheetView>
  </sheetViews>
  <sheetFormatPr baseColWidth="10" defaultRowHeight="16" x14ac:dyDescent="0.2"/>
  <cols>
    <col min="1" max="1" width="50" customWidth="1"/>
    <col min="2" max="39" width="15" customWidth="1"/>
    <col min="40" max="48" width="21.1640625"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5">
        <v>2023</v>
      </c>
      <c r="AO1" s="25">
        <v>2024</v>
      </c>
      <c r="AP1" s="25">
        <v>2025</v>
      </c>
      <c r="AQ1" s="25">
        <v>2026</v>
      </c>
      <c r="AR1" s="25">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8163800000</v>
      </c>
      <c r="C3" s="1">
        <v>8892000000</v>
      </c>
      <c r="D3" s="1">
        <v>9344000000</v>
      </c>
      <c r="E3" s="1">
        <v>9551000000</v>
      </c>
      <c r="F3" s="1">
        <v>10042900000</v>
      </c>
      <c r="G3" s="1">
        <v>10173000000</v>
      </c>
      <c r="H3" s="1">
        <v>8751000000</v>
      </c>
      <c r="I3" s="1">
        <v>3472000000</v>
      </c>
      <c r="J3" s="1">
        <v>3187000000</v>
      </c>
      <c r="K3" s="1">
        <v>3058000000</v>
      </c>
      <c r="L3" s="1">
        <v>3067000000</v>
      </c>
      <c r="M3" s="1">
        <v>3581000000</v>
      </c>
      <c r="N3" s="1">
        <v>4062000000</v>
      </c>
      <c r="O3" s="1">
        <v>4970000000</v>
      </c>
      <c r="P3" s="1">
        <v>8959000000</v>
      </c>
      <c r="Q3" s="1">
        <v>10356000000</v>
      </c>
      <c r="R3" s="1">
        <v>12163000000</v>
      </c>
      <c r="S3" s="1">
        <v>13829000000</v>
      </c>
      <c r="T3" s="1">
        <v>16617000000</v>
      </c>
      <c r="U3" s="1">
        <v>19178000000</v>
      </c>
      <c r="V3" s="1">
        <v>21244000000</v>
      </c>
      <c r="W3" s="1">
        <v>24063000000</v>
      </c>
      <c r="X3" s="1">
        <v>27240000000</v>
      </c>
      <c r="Y3" s="1">
        <v>29300000000</v>
      </c>
      <c r="Z3" s="1">
        <v>31981000000</v>
      </c>
      <c r="AA3" s="1">
        <v>32466000000</v>
      </c>
      <c r="AB3" s="1">
        <v>32677000000</v>
      </c>
      <c r="AC3" s="1">
        <v>31513000000</v>
      </c>
      <c r="AD3" s="1">
        <v>31218000000</v>
      </c>
      <c r="AE3" s="1">
        <v>30852000000</v>
      </c>
      <c r="AF3" s="1">
        <v>31469000000</v>
      </c>
      <c r="AG3" s="1">
        <v>31353000000</v>
      </c>
      <c r="AH3" s="1">
        <v>30973000000</v>
      </c>
      <c r="AI3" s="1">
        <v>36193000000</v>
      </c>
      <c r="AJ3" s="1">
        <v>39350000000</v>
      </c>
      <c r="AK3" s="1">
        <v>37925000000</v>
      </c>
      <c r="AL3" s="1">
        <v>38469000000</v>
      </c>
      <c r="AM3" s="1">
        <v>39407000000</v>
      </c>
      <c r="AN3" s="26">
        <v>41392000000</v>
      </c>
      <c r="AO3" s="26">
        <v>44231000000</v>
      </c>
      <c r="AP3" s="26">
        <v>45929000000</v>
      </c>
      <c r="AQ3" s="26">
        <v>47906000000</v>
      </c>
      <c r="AR3" s="26">
        <v>50312000000</v>
      </c>
      <c r="AS3" s="18" t="s">
        <v>108</v>
      </c>
      <c r="AT3" s="19" t="s">
        <v>109</v>
      </c>
      <c r="AU3" s="19" t="s">
        <v>110</v>
      </c>
      <c r="AV3" s="19" t="s">
        <v>111</v>
      </c>
    </row>
    <row r="4" spans="1:48" ht="19" x14ac:dyDescent="0.25">
      <c r="A4" s="14" t="s">
        <v>93</v>
      </c>
      <c r="B4" s="1"/>
      <c r="C4" s="15">
        <f>(C3/B3)-1</f>
        <v>8.919865748793443E-2</v>
      </c>
      <c r="D4" s="15">
        <f>(D3/C3)-1</f>
        <v>5.0832208726945494E-2</v>
      </c>
      <c r="E4" s="15">
        <f>(E3/D3)-1</f>
        <v>2.2153253424657571E-2</v>
      </c>
      <c r="F4" s="15">
        <f t="shared" ref="F4:AR4" si="0">(F3/E3)-1</f>
        <v>5.1502460475342904E-2</v>
      </c>
      <c r="G4" s="15">
        <f t="shared" si="0"/>
        <v>1.2954425514542622E-2</v>
      </c>
      <c r="H4" s="16">
        <f t="shared" si="0"/>
        <v>-0.13978177528752578</v>
      </c>
      <c r="I4" s="16">
        <f t="shared" si="0"/>
        <v>-0.603245343389327</v>
      </c>
      <c r="J4" s="16">
        <f t="shared" si="0"/>
        <v>-8.2085253456221197E-2</v>
      </c>
      <c r="K4" s="16">
        <f t="shared" si="0"/>
        <v>-4.0476937558832748E-2</v>
      </c>
      <c r="L4" s="16">
        <f t="shared" si="0"/>
        <v>2.9431000654023265E-3</v>
      </c>
      <c r="M4" s="16">
        <f t="shared" si="0"/>
        <v>0.16759047929572879</v>
      </c>
      <c r="N4" s="16">
        <f t="shared" si="0"/>
        <v>0.13432002234012841</v>
      </c>
      <c r="O4" s="16">
        <f t="shared" si="0"/>
        <v>0.22353520433284091</v>
      </c>
      <c r="P4" s="16">
        <f t="shared" si="0"/>
        <v>0.80261569416499001</v>
      </c>
      <c r="Q4" s="16">
        <f t="shared" si="0"/>
        <v>0.15593258176135727</v>
      </c>
      <c r="R4" s="16">
        <f t="shared" si="0"/>
        <v>0.1744882193897257</v>
      </c>
      <c r="S4" s="16">
        <f t="shared" si="0"/>
        <v>0.13697278631916476</v>
      </c>
      <c r="T4" s="16">
        <f t="shared" si="0"/>
        <v>0.20160532214910698</v>
      </c>
      <c r="U4" s="16">
        <f t="shared" si="0"/>
        <v>0.15411927544081361</v>
      </c>
      <c r="V4" s="16">
        <f t="shared" si="0"/>
        <v>0.10772760454687669</v>
      </c>
      <c r="W4" s="16">
        <f t="shared" si="0"/>
        <v>0.13269629071737898</v>
      </c>
      <c r="X4" s="16">
        <f t="shared" si="0"/>
        <v>0.13202842538336856</v>
      </c>
      <c r="Y4" s="16">
        <f t="shared" si="0"/>
        <v>7.562408223201178E-2</v>
      </c>
      <c r="Z4" s="16">
        <f t="shared" si="0"/>
        <v>9.1501706484641732E-2</v>
      </c>
      <c r="AA4" s="16">
        <f t="shared" si="0"/>
        <v>1.5165254369782E-2</v>
      </c>
      <c r="AB4" s="16">
        <f t="shared" si="0"/>
        <v>6.499106757839046E-3</v>
      </c>
      <c r="AC4" s="16">
        <f t="shared" si="0"/>
        <v>-3.5621385072069023E-2</v>
      </c>
      <c r="AD4" s="16">
        <f t="shared" si="0"/>
        <v>-9.361216006092743E-3</v>
      </c>
      <c r="AE4" s="16">
        <f t="shared" si="0"/>
        <v>-1.1724005381510638E-2</v>
      </c>
      <c r="AF4" s="16">
        <f t="shared" si="0"/>
        <v>1.9998703487618341E-2</v>
      </c>
      <c r="AG4" s="16">
        <f t="shared" si="0"/>
        <v>-3.6861673392862837E-3</v>
      </c>
      <c r="AH4" s="16">
        <f t="shared" si="0"/>
        <v>-1.2120052307594165E-2</v>
      </c>
      <c r="AI4" s="16">
        <f t="shared" si="0"/>
        <v>0.16853388435088634</v>
      </c>
      <c r="AJ4" s="16">
        <f t="shared" si="0"/>
        <v>8.7226811814439253E-2</v>
      </c>
      <c r="AK4" s="16">
        <f t="shared" si="0"/>
        <v>-3.6213468869123244E-2</v>
      </c>
      <c r="AL4" s="16">
        <f t="shared" si="0"/>
        <v>1.4344100197758669E-2</v>
      </c>
      <c r="AM4" s="16">
        <f t="shared" si="0"/>
        <v>2.438326964568871E-2</v>
      </c>
      <c r="AN4" s="16">
        <f t="shared" si="0"/>
        <v>5.0371761362194567E-2</v>
      </c>
      <c r="AO4" s="16">
        <f t="shared" si="0"/>
        <v>6.858813297255506E-2</v>
      </c>
      <c r="AP4" s="16">
        <f t="shared" si="0"/>
        <v>3.8389364925052627E-2</v>
      </c>
      <c r="AQ4" s="16">
        <f t="shared" si="0"/>
        <v>4.3044699427376987E-2</v>
      </c>
      <c r="AR4" s="16">
        <f t="shared" si="0"/>
        <v>5.0223354068383852E-2</v>
      </c>
      <c r="AS4" s="17">
        <f>(AM4+AL4+AK4)/3</f>
        <v>8.3796699144137821E-4</v>
      </c>
      <c r="AT4" s="17">
        <f>(AM20+AL20+AK20)/3</f>
        <v>-3.5881158401610401E-2</v>
      </c>
      <c r="AU4" s="17">
        <f>(AM29+AL29+AK29)/3</f>
        <v>-7.2447284112827637E-3</v>
      </c>
      <c r="AV4" s="17">
        <f>(AM106+AL106+AK106)/3</f>
        <v>0.21477164916643754</v>
      </c>
    </row>
    <row r="5" spans="1:48" ht="19" x14ac:dyDescent="0.25">
      <c r="A5" s="5" t="s">
        <v>2</v>
      </c>
      <c r="B5" s="1">
        <v>6736200000</v>
      </c>
      <c r="C5" s="1">
        <v>7320400000</v>
      </c>
      <c r="D5" s="1">
        <v>7707000000</v>
      </c>
      <c r="E5" s="1">
        <v>8702500000</v>
      </c>
      <c r="F5" s="1">
        <v>9098100000</v>
      </c>
      <c r="G5" s="1">
        <v>10606000000</v>
      </c>
      <c r="H5" s="1">
        <v>8056000000</v>
      </c>
      <c r="I5" s="1">
        <v>3241000000</v>
      </c>
      <c r="J5" s="1">
        <v>2822000000</v>
      </c>
      <c r="K5" s="1">
        <v>2698000000</v>
      </c>
      <c r="L5" s="1">
        <v>2714000000</v>
      </c>
      <c r="M5" s="1">
        <v>3161000000</v>
      </c>
      <c r="N5" s="1">
        <v>3525000000</v>
      </c>
      <c r="O5" s="1">
        <v>4302000000</v>
      </c>
      <c r="P5" s="1">
        <v>7556000000</v>
      </c>
      <c r="Q5" s="1">
        <v>8154000000</v>
      </c>
      <c r="R5" s="1">
        <v>10678000000</v>
      </c>
      <c r="S5" s="1">
        <v>12247000000</v>
      </c>
      <c r="T5" s="1">
        <v>15150000000</v>
      </c>
      <c r="U5" s="1">
        <v>17237000000</v>
      </c>
      <c r="V5" s="1">
        <v>19047000000</v>
      </c>
      <c r="W5" s="1">
        <v>21438000000</v>
      </c>
      <c r="X5" s="1">
        <v>24127000000</v>
      </c>
      <c r="Y5" s="1">
        <v>25647000000</v>
      </c>
      <c r="Z5" s="1">
        <v>26352000000</v>
      </c>
      <c r="AA5" s="1">
        <v>26557000000</v>
      </c>
      <c r="AB5" s="1">
        <v>26821000000</v>
      </c>
      <c r="AC5" s="1">
        <v>26410000000</v>
      </c>
      <c r="AD5" s="1">
        <v>25454000000</v>
      </c>
      <c r="AE5" s="1">
        <v>24979000000</v>
      </c>
      <c r="AF5" s="1">
        <v>25339000000</v>
      </c>
      <c r="AG5" s="1">
        <v>25104000000</v>
      </c>
      <c r="AH5" s="1">
        <v>24786000000</v>
      </c>
      <c r="AI5" s="1">
        <v>29478000000</v>
      </c>
      <c r="AJ5" s="1">
        <v>32291000000</v>
      </c>
      <c r="AK5" s="1">
        <v>31600000000</v>
      </c>
      <c r="AL5" s="1">
        <v>32061000000</v>
      </c>
      <c r="AM5" s="1">
        <v>32785000000</v>
      </c>
    </row>
    <row r="6" spans="1:48" ht="20" x14ac:dyDescent="0.25">
      <c r="A6" s="6" t="s">
        <v>3</v>
      </c>
      <c r="B6" s="10">
        <v>1427600000</v>
      </c>
      <c r="C6" s="10">
        <v>1571600000</v>
      </c>
      <c r="D6" s="10">
        <v>1637000000</v>
      </c>
      <c r="E6" s="10">
        <v>848500000</v>
      </c>
      <c r="F6" s="10">
        <v>944800000</v>
      </c>
      <c r="G6" s="10">
        <v>-433000000</v>
      </c>
      <c r="H6" s="10">
        <v>695000000</v>
      </c>
      <c r="I6" s="10">
        <v>231000000</v>
      </c>
      <c r="J6" s="10">
        <v>365000000</v>
      </c>
      <c r="K6" s="10">
        <v>360000000</v>
      </c>
      <c r="L6" s="10">
        <v>353000000</v>
      </c>
      <c r="M6" s="10">
        <v>420000000</v>
      </c>
      <c r="N6" s="10">
        <v>537000000</v>
      </c>
      <c r="O6" s="10">
        <v>668000000</v>
      </c>
      <c r="P6" s="10">
        <v>1403000000</v>
      </c>
      <c r="Q6" s="10">
        <v>2202000000</v>
      </c>
      <c r="R6" s="10">
        <v>1485000000</v>
      </c>
      <c r="S6" s="10">
        <v>1582000000</v>
      </c>
      <c r="T6" s="10">
        <v>1467000000</v>
      </c>
      <c r="U6" s="10">
        <v>1941000000</v>
      </c>
      <c r="V6" s="10">
        <v>2197000000</v>
      </c>
      <c r="W6" s="10">
        <v>2625000000</v>
      </c>
      <c r="X6" s="10">
        <v>3113000000</v>
      </c>
      <c r="Y6" s="10">
        <v>3653000000</v>
      </c>
      <c r="Z6" s="10">
        <v>5629000000</v>
      </c>
      <c r="AA6" s="10">
        <v>5909000000</v>
      </c>
      <c r="AB6" s="10">
        <v>5856000000</v>
      </c>
      <c r="AC6" s="10">
        <v>5103000000</v>
      </c>
      <c r="AD6" s="10">
        <v>5764000000</v>
      </c>
      <c r="AE6" s="10">
        <v>5873000000</v>
      </c>
      <c r="AF6" s="10">
        <v>6130000000</v>
      </c>
      <c r="AG6" s="10">
        <v>6249000000</v>
      </c>
      <c r="AH6" s="10">
        <v>6187000000</v>
      </c>
      <c r="AI6" s="10">
        <v>6715000000</v>
      </c>
      <c r="AJ6" s="10">
        <v>7059000000</v>
      </c>
      <c r="AK6" s="10">
        <v>6325000000</v>
      </c>
      <c r="AL6" s="10">
        <v>6408000000</v>
      </c>
      <c r="AM6" s="10">
        <f>AM3-AM5</f>
        <v>6622000000</v>
      </c>
      <c r="AS6" s="18" t="s">
        <v>112</v>
      </c>
      <c r="AT6" s="19" t="s">
        <v>113</v>
      </c>
      <c r="AU6" s="19" t="s">
        <v>114</v>
      </c>
      <c r="AV6" s="19" t="s">
        <v>115</v>
      </c>
    </row>
    <row r="7" spans="1:48" ht="19" x14ac:dyDescent="0.25">
      <c r="A7" s="5" t="s">
        <v>4</v>
      </c>
      <c r="B7" s="2">
        <v>0.1749</v>
      </c>
      <c r="C7" s="2">
        <v>0.1767</v>
      </c>
      <c r="D7" s="2">
        <v>0.17519999999999999</v>
      </c>
      <c r="E7" s="2">
        <v>8.8800000000000004E-2</v>
      </c>
      <c r="F7" s="2">
        <v>9.4100000000000003E-2</v>
      </c>
      <c r="G7" s="2">
        <v>-4.2599999999999999E-2</v>
      </c>
      <c r="H7" s="2">
        <v>7.9399999999999998E-2</v>
      </c>
      <c r="I7" s="2">
        <v>6.6500000000000004E-2</v>
      </c>
      <c r="J7" s="2">
        <v>0.1145</v>
      </c>
      <c r="K7" s="2">
        <v>0.1177</v>
      </c>
      <c r="L7" s="2">
        <v>0.11509999999999999</v>
      </c>
      <c r="M7" s="2">
        <v>0.1173</v>
      </c>
      <c r="N7" s="2">
        <v>0.13220000000000001</v>
      </c>
      <c r="O7" s="2">
        <v>0.13439999999999999</v>
      </c>
      <c r="P7" s="2">
        <v>0.15659999999999999</v>
      </c>
      <c r="Q7" s="2">
        <v>0.21260000000000001</v>
      </c>
      <c r="R7" s="2">
        <v>0.1221</v>
      </c>
      <c r="S7" s="2">
        <v>0.1144</v>
      </c>
      <c r="T7" s="2">
        <v>8.8300000000000003E-2</v>
      </c>
      <c r="U7" s="2">
        <v>0.1012</v>
      </c>
      <c r="V7" s="2">
        <v>0.10340000000000001</v>
      </c>
      <c r="W7" s="2">
        <v>0.1091</v>
      </c>
      <c r="X7" s="2">
        <v>0.1143</v>
      </c>
      <c r="Y7" s="2">
        <v>0.12470000000000001</v>
      </c>
      <c r="Z7" s="2">
        <v>0.17599999999999999</v>
      </c>
      <c r="AA7" s="2">
        <v>0.182</v>
      </c>
      <c r="AB7" s="2">
        <v>0.1792</v>
      </c>
      <c r="AC7" s="2">
        <v>0.16189999999999999</v>
      </c>
      <c r="AD7" s="2">
        <v>0.18459999999999999</v>
      </c>
      <c r="AE7" s="2">
        <v>0.19040000000000001</v>
      </c>
      <c r="AF7" s="2">
        <v>0.1948</v>
      </c>
      <c r="AG7" s="2">
        <v>0.1993</v>
      </c>
      <c r="AH7" s="2">
        <v>0.19980000000000001</v>
      </c>
      <c r="AI7" s="2">
        <v>0.1855</v>
      </c>
      <c r="AJ7" s="2">
        <v>0.1794</v>
      </c>
      <c r="AK7" s="2">
        <v>0.1668</v>
      </c>
      <c r="AL7" s="2">
        <v>0.1666</v>
      </c>
      <c r="AM7" s="2">
        <f>AM6/AM3</f>
        <v>0.16804121095236887</v>
      </c>
      <c r="AS7" s="17">
        <f>AM7</f>
        <v>0.16804121095236887</v>
      </c>
      <c r="AT7" s="20">
        <f>AM21</f>
        <v>0.12485091481208922</v>
      </c>
      <c r="AU7" s="20">
        <f>AM30</f>
        <v>8.6025325449793189E-2</v>
      </c>
      <c r="AV7" s="20">
        <f>AM107/AM3</f>
        <v>8.7928540614611611E-2</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94</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v>2276000000</v>
      </c>
      <c r="AD10" s="1">
        <v>2079000000</v>
      </c>
      <c r="AE10" s="1">
        <v>1984000000</v>
      </c>
      <c r="AF10" s="1">
        <v>1952000000</v>
      </c>
      <c r="AG10" s="1">
        <v>1940000000</v>
      </c>
      <c r="AH10" s="1">
        <v>2010000000</v>
      </c>
      <c r="AI10" s="1">
        <v>2258000000</v>
      </c>
      <c r="AJ10" s="1">
        <v>2411000000</v>
      </c>
      <c r="AK10" s="1">
        <v>2192000000</v>
      </c>
      <c r="AL10" s="1">
        <v>2245000000</v>
      </c>
      <c r="AM10" s="1">
        <v>2411000000</v>
      </c>
      <c r="AS10" s="17">
        <f>AM9</f>
        <v>0</v>
      </c>
      <c r="AT10" s="20">
        <f>AM13</f>
        <v>6.1182023498363235E-2</v>
      </c>
      <c r="AU10" s="20">
        <f>AM80</f>
        <v>4.1870733626005532E-3</v>
      </c>
      <c r="AV10" s="20">
        <f>AM89</f>
        <v>2.8269089248103129E-2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537000000</v>
      </c>
      <c r="C12" s="1">
        <v>652300000</v>
      </c>
      <c r="D12" s="1">
        <v>682000000</v>
      </c>
      <c r="E12" s="1" t="s">
        <v>91</v>
      </c>
      <c r="F12" s="1">
        <v>52000000</v>
      </c>
      <c r="G12" s="1" t="s">
        <v>91</v>
      </c>
      <c r="H12" s="1" t="s">
        <v>91</v>
      </c>
      <c r="I12" s="1" t="s">
        <v>91</v>
      </c>
      <c r="J12" s="1" t="s">
        <v>91</v>
      </c>
      <c r="K12" s="1" t="s">
        <v>91</v>
      </c>
      <c r="L12" s="1" t="s">
        <v>91</v>
      </c>
      <c r="M12" s="1" t="s">
        <v>91</v>
      </c>
      <c r="N12" s="1" t="s">
        <v>91</v>
      </c>
      <c r="O12" s="1" t="s">
        <v>91</v>
      </c>
      <c r="P12" s="1" t="s">
        <v>91</v>
      </c>
      <c r="Q12" s="1">
        <v>647000000</v>
      </c>
      <c r="R12" s="1" t="s">
        <v>91</v>
      </c>
      <c r="S12" s="1" t="s">
        <v>91</v>
      </c>
      <c r="T12" s="1" t="s">
        <v>91</v>
      </c>
      <c r="U12" s="1" t="s">
        <v>91</v>
      </c>
      <c r="V12" s="1" t="s">
        <v>91</v>
      </c>
      <c r="W12" s="1" t="s">
        <v>91</v>
      </c>
      <c r="X12" s="1" t="s">
        <v>91</v>
      </c>
      <c r="Y12" s="1" t="s">
        <v>91</v>
      </c>
      <c r="Z12" s="1">
        <v>1954000000</v>
      </c>
      <c r="AA12" s="1">
        <v>1964000000</v>
      </c>
      <c r="AB12" s="1">
        <v>2030000000</v>
      </c>
      <c r="AC12" s="1">
        <v>2276000000</v>
      </c>
      <c r="AD12" s="1">
        <v>2079000000</v>
      </c>
      <c r="AE12" s="1">
        <v>1984000000</v>
      </c>
      <c r="AF12" s="1">
        <v>1952000000</v>
      </c>
      <c r="AG12" s="1">
        <v>1940000000</v>
      </c>
      <c r="AH12" s="1">
        <v>2010000000</v>
      </c>
      <c r="AI12" s="1">
        <v>2258000000</v>
      </c>
      <c r="AJ12" s="1">
        <v>2411000000</v>
      </c>
      <c r="AK12" s="1">
        <v>2192000000</v>
      </c>
      <c r="AL12" s="1">
        <v>2245000000</v>
      </c>
      <c r="AM12" s="1">
        <v>2411000000</v>
      </c>
      <c r="AS12" s="18" t="s">
        <v>116</v>
      </c>
      <c r="AT12" s="19" t="s">
        <v>117</v>
      </c>
      <c r="AU12" s="19" t="s">
        <v>118</v>
      </c>
      <c r="AV12" s="19" t="s">
        <v>119</v>
      </c>
    </row>
    <row r="13" spans="1:48" ht="19" x14ac:dyDescent="0.25">
      <c r="A13" s="14" t="s">
        <v>99</v>
      </c>
      <c r="B13" s="15">
        <f>B12/B3</f>
        <v>6.5778191528454891E-2</v>
      </c>
      <c r="C13" s="15">
        <f t="shared" ref="C13:AM13" si="2">C12/C3</f>
        <v>7.3358074673864154E-2</v>
      </c>
      <c r="D13" s="15">
        <f t="shared" si="2"/>
        <v>7.298801369863013E-2</v>
      </c>
      <c r="E13" s="15" t="e">
        <f t="shared" si="2"/>
        <v>#VALUE!</v>
      </c>
      <c r="F13" s="15">
        <f t="shared" si="2"/>
        <v>5.1777872925151099E-3</v>
      </c>
      <c r="G13" s="15" t="e">
        <f t="shared" si="2"/>
        <v>#VALUE!</v>
      </c>
      <c r="H13" s="15" t="e">
        <f t="shared" si="2"/>
        <v>#VALUE!</v>
      </c>
      <c r="I13" s="15" t="e">
        <f t="shared" si="2"/>
        <v>#VALUE!</v>
      </c>
      <c r="J13" s="15" t="e">
        <f t="shared" si="2"/>
        <v>#VALUE!</v>
      </c>
      <c r="K13" s="15" t="e">
        <f t="shared" si="2"/>
        <v>#VALUE!</v>
      </c>
      <c r="L13" s="15" t="e">
        <f t="shared" si="2"/>
        <v>#VALUE!</v>
      </c>
      <c r="M13" s="15" t="e">
        <f t="shared" si="2"/>
        <v>#VALUE!</v>
      </c>
      <c r="N13" s="15" t="e">
        <f t="shared" si="2"/>
        <v>#VALUE!</v>
      </c>
      <c r="O13" s="15" t="e">
        <f t="shared" si="2"/>
        <v>#VALUE!</v>
      </c>
      <c r="P13" s="15" t="e">
        <f t="shared" si="2"/>
        <v>#VALUE!</v>
      </c>
      <c r="Q13" s="15">
        <f t="shared" si="2"/>
        <v>6.2475859405175742E-2</v>
      </c>
      <c r="R13" s="15" t="e">
        <f t="shared" si="2"/>
        <v>#VALUE!</v>
      </c>
      <c r="S13" s="15" t="e">
        <f t="shared" si="2"/>
        <v>#VALUE!</v>
      </c>
      <c r="T13" s="15" t="e">
        <f t="shared" si="2"/>
        <v>#VALUE!</v>
      </c>
      <c r="U13" s="15" t="e">
        <f t="shared" si="2"/>
        <v>#VALUE!</v>
      </c>
      <c r="V13" s="15" t="e">
        <f t="shared" si="2"/>
        <v>#VALUE!</v>
      </c>
      <c r="W13" s="15" t="e">
        <f t="shared" si="2"/>
        <v>#VALUE!</v>
      </c>
      <c r="X13" s="15" t="e">
        <f t="shared" si="2"/>
        <v>#VALUE!</v>
      </c>
      <c r="Y13" s="15" t="e">
        <f t="shared" si="2"/>
        <v>#VALUE!</v>
      </c>
      <c r="Z13" s="15">
        <f t="shared" si="2"/>
        <v>6.1098777399080706E-2</v>
      </c>
      <c r="AA13" s="15">
        <f t="shared" si="2"/>
        <v>6.0494055319411079E-2</v>
      </c>
      <c r="AB13" s="15">
        <f t="shared" si="2"/>
        <v>6.2123205924656484E-2</v>
      </c>
      <c r="AC13" s="15">
        <f t="shared" si="2"/>
        <v>7.2224161457176403E-2</v>
      </c>
      <c r="AD13" s="15">
        <f t="shared" si="2"/>
        <v>6.6596194503171252E-2</v>
      </c>
      <c r="AE13" s="15">
        <f t="shared" si="2"/>
        <v>6.430701413198496E-2</v>
      </c>
      <c r="AF13" s="15">
        <f t="shared" si="2"/>
        <v>6.2029298674886393E-2</v>
      </c>
      <c r="AG13" s="15">
        <f t="shared" si="2"/>
        <v>6.1876056517717604E-2</v>
      </c>
      <c r="AH13" s="15">
        <f t="shared" si="2"/>
        <v>6.489523133051367E-2</v>
      </c>
      <c r="AI13" s="15">
        <f t="shared" si="2"/>
        <v>6.2387754538170366E-2</v>
      </c>
      <c r="AJ13" s="15">
        <f t="shared" si="2"/>
        <v>6.1270648030495554E-2</v>
      </c>
      <c r="AK13" s="15">
        <f t="shared" si="2"/>
        <v>5.7798286090969014E-2</v>
      </c>
      <c r="AL13" s="15">
        <f t="shared" si="2"/>
        <v>5.835867841638722E-2</v>
      </c>
      <c r="AM13" s="15">
        <f t="shared" si="2"/>
        <v>6.1182023498363235E-2</v>
      </c>
      <c r="AS13" s="17">
        <f>AM28/AM72</f>
        <v>0.18257216716932356</v>
      </c>
      <c r="AT13" s="20">
        <f>AM28/AM54</f>
        <v>6.571677813317825E-2</v>
      </c>
      <c r="AU13" s="20">
        <f>AM22/(AM72+AM56+AM61)</f>
        <v>0.14488714560968896</v>
      </c>
      <c r="AV13" s="21">
        <f>AM67/AM72</f>
        <v>1.7781667384747954</v>
      </c>
    </row>
    <row r="14" spans="1:48" ht="19" x14ac:dyDescent="0.25">
      <c r="A14" s="5" t="s">
        <v>9</v>
      </c>
      <c r="B14" s="1">
        <v>222600000</v>
      </c>
      <c r="C14" s="1">
        <v>270100000</v>
      </c>
      <c r="D14" s="1">
        <v>320500000</v>
      </c>
      <c r="E14" s="1">
        <v>326400000</v>
      </c>
      <c r="F14" s="1">
        <v>360900000</v>
      </c>
      <c r="G14" s="1">
        <v>378000000</v>
      </c>
      <c r="H14" s="1">
        <v>303000000</v>
      </c>
      <c r="I14" s="1">
        <v>56000000</v>
      </c>
      <c r="J14" s="1">
        <v>56000000</v>
      </c>
      <c r="K14" s="1">
        <v>39000000</v>
      </c>
      <c r="L14" s="1">
        <v>38000000</v>
      </c>
      <c r="M14" s="1">
        <v>67000000</v>
      </c>
      <c r="N14" s="1">
        <v>91000000</v>
      </c>
      <c r="O14" s="1">
        <v>126000000</v>
      </c>
      <c r="P14" s="1">
        <v>200000000</v>
      </c>
      <c r="Q14" s="1">
        <v>226000000</v>
      </c>
      <c r="R14" s="1" t="s">
        <v>91</v>
      </c>
      <c r="S14" s="1" t="s">
        <v>91</v>
      </c>
      <c r="T14" s="1" t="s">
        <v>91</v>
      </c>
      <c r="U14" s="1" t="s">
        <v>91</v>
      </c>
      <c r="V14" s="1" t="s">
        <v>91</v>
      </c>
      <c r="W14" s="1" t="s">
        <v>91</v>
      </c>
      <c r="X14" s="1" t="s">
        <v>91</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c r="AM14" s="1" t="s">
        <v>91</v>
      </c>
    </row>
    <row r="15" spans="1:48" ht="20" x14ac:dyDescent="0.25">
      <c r="A15" s="5" t="s">
        <v>10</v>
      </c>
      <c r="B15" s="1">
        <v>759600000</v>
      </c>
      <c r="C15" s="1">
        <v>922400000</v>
      </c>
      <c r="D15" s="1">
        <v>1002500000</v>
      </c>
      <c r="E15" s="1">
        <v>326400000</v>
      </c>
      <c r="F15" s="1">
        <v>412900000</v>
      </c>
      <c r="G15" s="1">
        <v>378000000</v>
      </c>
      <c r="H15" s="1">
        <v>303000000</v>
      </c>
      <c r="I15" s="1">
        <v>56000000</v>
      </c>
      <c r="J15" s="1">
        <v>56000000</v>
      </c>
      <c r="K15" s="1">
        <v>39000000</v>
      </c>
      <c r="L15" s="1">
        <v>38000000</v>
      </c>
      <c r="M15" s="1">
        <v>67000000</v>
      </c>
      <c r="N15" s="1">
        <v>91000000</v>
      </c>
      <c r="O15" s="1">
        <v>126000000</v>
      </c>
      <c r="P15" s="1">
        <v>200000000</v>
      </c>
      <c r="Q15" s="1">
        <v>873000000</v>
      </c>
      <c r="R15" s="1" t="s">
        <v>91</v>
      </c>
      <c r="S15" s="1" t="s">
        <v>91</v>
      </c>
      <c r="T15" s="1" t="s">
        <v>91</v>
      </c>
      <c r="U15" s="1" t="s">
        <v>91</v>
      </c>
      <c r="V15" s="1" t="s">
        <v>91</v>
      </c>
      <c r="W15" s="1" t="s">
        <v>91</v>
      </c>
      <c r="X15" s="1" t="s">
        <v>91</v>
      </c>
      <c r="Y15" s="1" t="s">
        <v>91</v>
      </c>
      <c r="Z15" s="1">
        <v>1954000000</v>
      </c>
      <c r="AA15" s="1">
        <v>1964000000</v>
      </c>
      <c r="AB15" s="1">
        <v>2030000000</v>
      </c>
      <c r="AC15" s="1">
        <v>2276000000</v>
      </c>
      <c r="AD15" s="1">
        <v>2079000000</v>
      </c>
      <c r="AE15" s="1">
        <v>1984000000</v>
      </c>
      <c r="AF15" s="1">
        <v>1952000000</v>
      </c>
      <c r="AG15" s="1">
        <v>1940000000</v>
      </c>
      <c r="AH15" s="1">
        <v>2010000000</v>
      </c>
      <c r="AI15" s="1">
        <v>2258000000</v>
      </c>
      <c r="AJ15" s="1">
        <v>2411000000</v>
      </c>
      <c r="AK15" s="1">
        <v>2192000000</v>
      </c>
      <c r="AL15" s="1">
        <v>2245000000</v>
      </c>
      <c r="AM15" s="1">
        <v>2411000000</v>
      </c>
      <c r="AS15" s="18" t="s">
        <v>120</v>
      </c>
      <c r="AT15" s="19" t="s">
        <v>121</v>
      </c>
      <c r="AU15" s="19" t="s">
        <v>122</v>
      </c>
      <c r="AV15" s="19" t="s">
        <v>123</v>
      </c>
    </row>
    <row r="16" spans="1:48" ht="19" x14ac:dyDescent="0.25">
      <c r="A16" s="5" t="s">
        <v>11</v>
      </c>
      <c r="B16" s="1">
        <v>7495800000</v>
      </c>
      <c r="C16" s="1">
        <v>8242800000</v>
      </c>
      <c r="D16" s="1">
        <v>8709500000</v>
      </c>
      <c r="E16" s="1">
        <v>9028900000</v>
      </c>
      <c r="F16" s="1">
        <v>9511000000</v>
      </c>
      <c r="G16" s="1">
        <v>10984000000</v>
      </c>
      <c r="H16" s="1">
        <v>8359000000</v>
      </c>
      <c r="I16" s="1">
        <v>3297000000</v>
      </c>
      <c r="J16" s="1">
        <v>2878000000</v>
      </c>
      <c r="K16" s="1">
        <v>2737000000</v>
      </c>
      <c r="L16" s="1">
        <v>2752000000</v>
      </c>
      <c r="M16" s="1">
        <v>3228000000</v>
      </c>
      <c r="N16" s="1">
        <v>3616000000</v>
      </c>
      <c r="O16" s="1">
        <v>4428000000</v>
      </c>
      <c r="P16" s="1">
        <v>7756000000</v>
      </c>
      <c r="Q16" s="1">
        <v>9027000000</v>
      </c>
      <c r="R16" s="1">
        <v>10678000000</v>
      </c>
      <c r="S16" s="1">
        <v>12247000000</v>
      </c>
      <c r="T16" s="1">
        <v>15150000000</v>
      </c>
      <c r="U16" s="1">
        <v>17237000000</v>
      </c>
      <c r="V16" s="1">
        <v>19047000000</v>
      </c>
      <c r="W16" s="1">
        <v>21438000000</v>
      </c>
      <c r="X16" s="1">
        <v>24127000000</v>
      </c>
      <c r="Y16" s="1">
        <v>25647000000</v>
      </c>
      <c r="Z16" s="1">
        <v>28306000000</v>
      </c>
      <c r="AA16" s="1">
        <v>28521000000</v>
      </c>
      <c r="AB16" s="1">
        <v>28851000000</v>
      </c>
      <c r="AC16" s="1">
        <v>28686000000</v>
      </c>
      <c r="AD16" s="1">
        <v>27533000000</v>
      </c>
      <c r="AE16" s="1">
        <v>26963000000</v>
      </c>
      <c r="AF16" s="1">
        <v>27291000000</v>
      </c>
      <c r="AG16" s="1">
        <v>27044000000</v>
      </c>
      <c r="AH16" s="1">
        <v>26796000000</v>
      </c>
      <c r="AI16" s="1">
        <v>31736000000</v>
      </c>
      <c r="AJ16" s="1">
        <v>34702000000</v>
      </c>
      <c r="AK16" s="1">
        <v>33792000000</v>
      </c>
      <c r="AL16" s="1">
        <v>34306000000</v>
      </c>
      <c r="AM16" s="1">
        <v>16215000000</v>
      </c>
      <c r="AS16" s="27">
        <f>(AM35+AL35+AK35+AJ35+AI35)/5</f>
        <v>-1.7948785640584008E-2</v>
      </c>
      <c r="AT16" s="28">
        <f>AU101/AM3</f>
        <v>1.4884587671225924</v>
      </c>
      <c r="AU16" s="28">
        <f>AU101/AM28</f>
        <v>17.302564789380529</v>
      </c>
      <c r="AV16" s="29">
        <f>AU101/AM107</f>
        <v>16.9280504</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v>68000000</v>
      </c>
      <c r="S17" s="1">
        <v>58000000</v>
      </c>
      <c r="T17" s="1">
        <v>108000000</v>
      </c>
      <c r="U17" s="1">
        <v>157000000</v>
      </c>
      <c r="V17" s="1">
        <v>272000000</v>
      </c>
      <c r="W17" s="1">
        <v>257000000</v>
      </c>
      <c r="X17" s="1">
        <v>131000000</v>
      </c>
      <c r="Y17" s="1">
        <v>133000000</v>
      </c>
      <c r="Z17" s="1">
        <v>171000000</v>
      </c>
      <c r="AA17" s="1">
        <v>167000000</v>
      </c>
      <c r="AB17" s="1">
        <v>155000000</v>
      </c>
      <c r="AC17" s="1">
        <v>168000000</v>
      </c>
      <c r="AD17" s="1">
        <v>103000000</v>
      </c>
      <c r="AE17" s="1">
        <v>103000000</v>
      </c>
      <c r="AF17" s="1">
        <v>98000000</v>
      </c>
      <c r="AG17" s="1">
        <v>99000000</v>
      </c>
      <c r="AH17" s="1">
        <v>117000000</v>
      </c>
      <c r="AI17" s="1">
        <v>374000000</v>
      </c>
      <c r="AJ17" s="1">
        <v>472000000</v>
      </c>
      <c r="AK17" s="1">
        <v>489000000</v>
      </c>
      <c r="AL17" s="1">
        <v>431000000</v>
      </c>
      <c r="AM17" s="1">
        <v>391000000</v>
      </c>
    </row>
    <row r="18" spans="1:48" ht="20" x14ac:dyDescent="0.25">
      <c r="A18" s="5" t="s">
        <v>13</v>
      </c>
      <c r="B18" s="1">
        <v>222600000</v>
      </c>
      <c r="C18" s="1">
        <v>270100000</v>
      </c>
      <c r="D18" s="1">
        <v>320500000</v>
      </c>
      <c r="E18" s="1">
        <v>326400000</v>
      </c>
      <c r="F18" s="1">
        <v>360900000</v>
      </c>
      <c r="G18" s="1">
        <v>378000000</v>
      </c>
      <c r="H18" s="1">
        <v>303000000</v>
      </c>
      <c r="I18" s="1">
        <v>56000000</v>
      </c>
      <c r="J18" s="1">
        <v>56000000</v>
      </c>
      <c r="K18" s="1">
        <v>39000000</v>
      </c>
      <c r="L18" s="1">
        <v>38000000</v>
      </c>
      <c r="M18" s="1">
        <v>67000000</v>
      </c>
      <c r="N18" s="1">
        <v>91000000</v>
      </c>
      <c r="O18" s="1">
        <v>126000000</v>
      </c>
      <c r="P18" s="1">
        <v>200000000</v>
      </c>
      <c r="Q18" s="1">
        <v>226000000</v>
      </c>
      <c r="R18" s="1">
        <v>271000000</v>
      </c>
      <c r="S18" s="1">
        <v>213000000</v>
      </c>
      <c r="T18" s="1">
        <v>277000000</v>
      </c>
      <c r="U18" s="1">
        <v>326000000</v>
      </c>
      <c r="V18" s="1">
        <v>342000000</v>
      </c>
      <c r="W18" s="1">
        <v>384000000</v>
      </c>
      <c r="X18" s="1">
        <v>423000000</v>
      </c>
      <c r="Y18" s="1">
        <v>447000000</v>
      </c>
      <c r="Z18" s="1">
        <v>562000000</v>
      </c>
      <c r="AA18" s="1">
        <v>569000000</v>
      </c>
      <c r="AB18" s="1">
        <v>592000000</v>
      </c>
      <c r="AC18" s="1">
        <v>620000000</v>
      </c>
      <c r="AD18" s="1">
        <v>556000000</v>
      </c>
      <c r="AE18" s="1">
        <v>496000000</v>
      </c>
      <c r="AF18" s="1">
        <v>482000000</v>
      </c>
      <c r="AG18" s="1">
        <v>454000000</v>
      </c>
      <c r="AH18" s="1">
        <v>441000000</v>
      </c>
      <c r="AI18" s="1">
        <v>763000000</v>
      </c>
      <c r="AJ18" s="1">
        <v>829000000</v>
      </c>
      <c r="AK18" s="1">
        <v>878000000</v>
      </c>
      <c r="AL18" s="1">
        <v>890000000</v>
      </c>
      <c r="AM18" s="1">
        <v>884000000</v>
      </c>
      <c r="AS18" s="18" t="s">
        <v>124</v>
      </c>
      <c r="AT18" s="19" t="s">
        <v>125</v>
      </c>
      <c r="AU18" s="19" t="s">
        <v>126</v>
      </c>
      <c r="AV18" s="19" t="s">
        <v>127</v>
      </c>
    </row>
    <row r="19" spans="1:48" ht="19" x14ac:dyDescent="0.25">
      <c r="A19" s="6" t="s">
        <v>14</v>
      </c>
      <c r="B19" s="10">
        <v>892800000</v>
      </c>
      <c r="C19" s="10">
        <v>477800000</v>
      </c>
      <c r="D19" s="10">
        <v>912900000</v>
      </c>
      <c r="E19" s="10">
        <v>781400000</v>
      </c>
      <c r="F19" s="10">
        <v>809100000</v>
      </c>
      <c r="G19" s="10">
        <v>-549000000</v>
      </c>
      <c r="H19" s="10">
        <v>765000000</v>
      </c>
      <c r="I19" s="10">
        <v>850000000</v>
      </c>
      <c r="J19" s="10">
        <v>1084000000</v>
      </c>
      <c r="K19" s="10">
        <v>397000000</v>
      </c>
      <c r="L19" s="10">
        <v>487000000</v>
      </c>
      <c r="M19" s="10">
        <v>476000000</v>
      </c>
      <c r="N19" s="10">
        <v>570000000</v>
      </c>
      <c r="O19" s="10">
        <v>675000000</v>
      </c>
      <c r="P19" s="10">
        <v>1326000000</v>
      </c>
      <c r="Q19" s="10">
        <v>1488000000</v>
      </c>
      <c r="R19" s="10">
        <v>1763000000</v>
      </c>
      <c r="S19" s="10">
        <v>1721000000</v>
      </c>
      <c r="T19" s="10">
        <v>1764000000</v>
      </c>
      <c r="U19" s="10">
        <v>2292000000</v>
      </c>
      <c r="V19" s="10">
        <v>2707000000</v>
      </c>
      <c r="W19" s="10">
        <v>3314000000</v>
      </c>
      <c r="X19" s="10">
        <v>3593000000</v>
      </c>
      <c r="Y19" s="10">
        <v>4165000000</v>
      </c>
      <c r="Z19" s="10">
        <v>4233000000</v>
      </c>
      <c r="AA19" s="10">
        <v>4522000000</v>
      </c>
      <c r="AB19" s="10">
        <v>4439000000</v>
      </c>
      <c r="AC19" s="10">
        <v>1329000000</v>
      </c>
      <c r="AD19" s="10">
        <v>4137000000</v>
      </c>
      <c r="AE19" s="10">
        <v>4261000000</v>
      </c>
      <c r="AF19" s="10">
        <v>4682000000</v>
      </c>
      <c r="AG19" s="10">
        <v>4677000000</v>
      </c>
      <c r="AH19" s="10">
        <v>4635000000</v>
      </c>
      <c r="AI19" s="10">
        <v>5209000000</v>
      </c>
      <c r="AJ19" s="10">
        <v>5503000000</v>
      </c>
      <c r="AK19" s="10">
        <v>5105000000</v>
      </c>
      <c r="AL19" s="10">
        <v>5194000000</v>
      </c>
      <c r="AM19" s="10">
        <v>4920000000</v>
      </c>
      <c r="AN19" s="30">
        <v>5395000000</v>
      </c>
      <c r="AO19" s="30">
        <v>6011000000</v>
      </c>
      <c r="AP19" s="30">
        <v>6403000000</v>
      </c>
      <c r="AQ19" s="30">
        <v>6743000000</v>
      </c>
      <c r="AR19" s="30">
        <v>7141000000</v>
      </c>
      <c r="AS19" s="31">
        <f>AM40-AM56-AM61</f>
        <v>-9254000000</v>
      </c>
      <c r="AT19" s="28">
        <f>AU101/AN3</f>
        <v>1.4170780497680711</v>
      </c>
      <c r="AU19" s="28">
        <f>AU101/AN28</f>
        <v>16.782745246351933</v>
      </c>
      <c r="AV19" s="29">
        <f>AU101/AN106</f>
        <v>17.241532814814814</v>
      </c>
    </row>
    <row r="20" spans="1:48" ht="19" customHeight="1" x14ac:dyDescent="0.25">
      <c r="A20" s="14" t="s">
        <v>100</v>
      </c>
      <c r="B20" s="1"/>
      <c r="C20" s="15">
        <f>(C19/B19)-1</f>
        <v>-0.4648297491039427</v>
      </c>
      <c r="D20" s="15">
        <f>(D19/C19)-1</f>
        <v>0.91063206362494764</v>
      </c>
      <c r="E20" s="15">
        <f>(E19/D19)-1</f>
        <v>-0.14404644539379996</v>
      </c>
      <c r="F20" s="15">
        <f t="shared" ref="F20:AR20" si="3">(F19/E19)-1</f>
        <v>3.5449193754799158E-2</v>
      </c>
      <c r="G20" s="15">
        <f t="shared" si="3"/>
        <v>-1.67853170189099</v>
      </c>
      <c r="H20" s="15">
        <f t="shared" si="3"/>
        <v>-2.3934426229508197</v>
      </c>
      <c r="I20" s="15">
        <f t="shared" si="3"/>
        <v>0.11111111111111116</v>
      </c>
      <c r="J20" s="15">
        <f t="shared" si="3"/>
        <v>0.27529411764705891</v>
      </c>
      <c r="K20" s="15">
        <f t="shared" si="3"/>
        <v>-0.6337638376383764</v>
      </c>
      <c r="L20" s="15">
        <f t="shared" si="3"/>
        <v>0.22670025188916876</v>
      </c>
      <c r="M20" s="15">
        <f t="shared" si="3"/>
        <v>-2.2587268993839782E-2</v>
      </c>
      <c r="N20" s="15">
        <f t="shared" si="3"/>
        <v>0.19747899159663862</v>
      </c>
      <c r="O20" s="15">
        <f t="shared" si="3"/>
        <v>0.18421052631578938</v>
      </c>
      <c r="P20" s="15">
        <f t="shared" si="3"/>
        <v>0.96444444444444444</v>
      </c>
      <c r="Q20" s="15">
        <f t="shared" si="3"/>
        <v>0.12217194570135748</v>
      </c>
      <c r="R20" s="15">
        <f t="shared" si="3"/>
        <v>0.18481182795698925</v>
      </c>
      <c r="S20" s="15">
        <f t="shared" si="3"/>
        <v>-2.382302892796373E-2</v>
      </c>
      <c r="T20" s="15">
        <f t="shared" si="3"/>
        <v>2.4985473561882632E-2</v>
      </c>
      <c r="U20" s="15">
        <f t="shared" si="3"/>
        <v>0.29931972789115657</v>
      </c>
      <c r="V20" s="15">
        <f t="shared" si="3"/>
        <v>0.18106457242582907</v>
      </c>
      <c r="W20" s="15">
        <f t="shared" si="3"/>
        <v>0.22423346878463235</v>
      </c>
      <c r="X20" s="15">
        <f t="shared" si="3"/>
        <v>8.4188292094146133E-2</v>
      </c>
      <c r="Y20" s="15">
        <f t="shared" si="3"/>
        <v>0.1591984414138603</v>
      </c>
      <c r="Z20" s="15">
        <f t="shared" si="3"/>
        <v>1.6326530612244872E-2</v>
      </c>
      <c r="AA20" s="15">
        <f t="shared" si="3"/>
        <v>6.8273092369477872E-2</v>
      </c>
      <c r="AB20" s="15">
        <f t="shared" si="3"/>
        <v>-1.835471030517466E-2</v>
      </c>
      <c r="AC20" s="15">
        <f t="shared" si="3"/>
        <v>-0.70060824510024777</v>
      </c>
      <c r="AD20" s="15">
        <f t="shared" si="3"/>
        <v>2.1128668171557563</v>
      </c>
      <c r="AE20" s="15">
        <f t="shared" si="3"/>
        <v>2.9973410684070556E-2</v>
      </c>
      <c r="AF20" s="15">
        <f t="shared" si="3"/>
        <v>9.8803097864351042E-2</v>
      </c>
      <c r="AG20" s="15">
        <f t="shared" si="3"/>
        <v>-1.0679196924391343E-3</v>
      </c>
      <c r="AH20" s="15">
        <f t="shared" si="3"/>
        <v>-8.9801154586273135E-3</v>
      </c>
      <c r="AI20" s="15">
        <f t="shared" si="3"/>
        <v>0.12384034519956844</v>
      </c>
      <c r="AJ20" s="15">
        <f t="shared" si="3"/>
        <v>5.6440775580725688E-2</v>
      </c>
      <c r="AK20" s="15">
        <f t="shared" si="3"/>
        <v>-7.23241868071961E-2</v>
      </c>
      <c r="AL20" s="15">
        <f t="shared" si="3"/>
        <v>1.7433888344760007E-2</v>
      </c>
      <c r="AM20" s="15">
        <f t="shared" si="3"/>
        <v>-5.2753176742395103E-2</v>
      </c>
      <c r="AN20" s="16">
        <f t="shared" si="3"/>
        <v>9.6544715447154372E-2</v>
      </c>
      <c r="AO20" s="16">
        <f t="shared" si="3"/>
        <v>0.11417979610750706</v>
      </c>
      <c r="AP20" s="16">
        <f t="shared" si="3"/>
        <v>6.5213774746298414E-2</v>
      </c>
      <c r="AQ20" s="16">
        <f t="shared" si="3"/>
        <v>5.3100109323754419E-2</v>
      </c>
      <c r="AR20" s="16">
        <f t="shared" si="3"/>
        <v>5.9024173216669196E-2</v>
      </c>
    </row>
    <row r="21" spans="1:48" ht="19" x14ac:dyDescent="0.25">
      <c r="A21" s="5" t="s">
        <v>15</v>
      </c>
      <c r="B21" s="2">
        <v>0.1094</v>
      </c>
      <c r="C21" s="2">
        <v>5.3699999999999998E-2</v>
      </c>
      <c r="D21" s="2">
        <v>9.7699999999999995E-2</v>
      </c>
      <c r="E21" s="2">
        <v>8.1799999999999998E-2</v>
      </c>
      <c r="F21" s="2">
        <v>8.0600000000000005E-2</v>
      </c>
      <c r="G21" s="2">
        <v>-5.3999999999999999E-2</v>
      </c>
      <c r="H21" s="2">
        <v>8.7400000000000005E-2</v>
      </c>
      <c r="I21" s="2">
        <v>0.24479999999999999</v>
      </c>
      <c r="J21" s="2">
        <v>0.34010000000000001</v>
      </c>
      <c r="K21" s="2">
        <v>0.1298</v>
      </c>
      <c r="L21" s="2">
        <v>0.1588</v>
      </c>
      <c r="M21" s="2">
        <v>0.13289999999999999</v>
      </c>
      <c r="N21" s="2">
        <v>0.14030000000000001</v>
      </c>
      <c r="O21" s="2">
        <v>0.1358</v>
      </c>
      <c r="P21" s="2">
        <v>0.14799999999999999</v>
      </c>
      <c r="Q21" s="2">
        <v>0.14369999999999999</v>
      </c>
      <c r="R21" s="2">
        <v>0.1449</v>
      </c>
      <c r="S21" s="2">
        <v>0.1244</v>
      </c>
      <c r="T21" s="2">
        <v>0.1062</v>
      </c>
      <c r="U21" s="2">
        <v>0.1195</v>
      </c>
      <c r="V21" s="2">
        <v>0.12740000000000001</v>
      </c>
      <c r="W21" s="2">
        <v>0.13769999999999999</v>
      </c>
      <c r="X21" s="2">
        <v>0.13189999999999999</v>
      </c>
      <c r="Y21" s="2">
        <v>0.14219999999999999</v>
      </c>
      <c r="Z21" s="2">
        <v>0.13239999999999999</v>
      </c>
      <c r="AA21" s="2">
        <v>0.13930000000000001</v>
      </c>
      <c r="AB21" s="2">
        <v>0.1358</v>
      </c>
      <c r="AC21" s="2">
        <v>4.2200000000000001E-2</v>
      </c>
      <c r="AD21" s="2">
        <v>0.13250000000000001</v>
      </c>
      <c r="AE21" s="2">
        <v>0.1381</v>
      </c>
      <c r="AF21" s="2">
        <v>0.14879999999999999</v>
      </c>
      <c r="AG21" s="2">
        <v>0.1492</v>
      </c>
      <c r="AH21" s="2">
        <v>0.14960000000000001</v>
      </c>
      <c r="AI21" s="2">
        <v>0.1439</v>
      </c>
      <c r="AJ21" s="2">
        <v>0.13980000000000001</v>
      </c>
      <c r="AK21" s="2">
        <v>0.1346</v>
      </c>
      <c r="AL21" s="2">
        <v>0.13500000000000001</v>
      </c>
      <c r="AM21" s="2">
        <f>AM19/AM3</f>
        <v>0.12485091481208922</v>
      </c>
      <c r="AN21" s="32">
        <f>AN19/AN3</f>
        <v>0.13033919597989949</v>
      </c>
      <c r="AO21" s="32">
        <f t="shared" ref="AO21:AR21" si="4">AO19/AO3</f>
        <v>0.13590016052090162</v>
      </c>
      <c r="AP21" s="32">
        <f t="shared" si="4"/>
        <v>0.13941082975897581</v>
      </c>
      <c r="AQ21" s="32">
        <f t="shared" si="4"/>
        <v>0.14075481150586566</v>
      </c>
      <c r="AR21" s="32">
        <f t="shared" si="4"/>
        <v>0.14193432978215934</v>
      </c>
    </row>
    <row r="22" spans="1:48" ht="19" x14ac:dyDescent="0.25">
      <c r="A22" s="6" t="s">
        <v>16</v>
      </c>
      <c r="B22" s="10">
        <v>668000000</v>
      </c>
      <c r="C22" s="10">
        <v>649200000</v>
      </c>
      <c r="D22" s="10">
        <v>634500000</v>
      </c>
      <c r="E22" s="10">
        <v>522100000</v>
      </c>
      <c r="F22" s="10">
        <v>531900000</v>
      </c>
      <c r="G22" s="10">
        <v>-811000000</v>
      </c>
      <c r="H22" s="10">
        <v>392000000</v>
      </c>
      <c r="I22" s="10">
        <v>175000000</v>
      </c>
      <c r="J22" s="10">
        <v>309000000</v>
      </c>
      <c r="K22" s="10">
        <v>321000000</v>
      </c>
      <c r="L22" s="10">
        <v>315000000</v>
      </c>
      <c r="M22" s="10">
        <v>353000000</v>
      </c>
      <c r="N22" s="10">
        <v>446000000</v>
      </c>
      <c r="O22" s="10">
        <v>542000000</v>
      </c>
      <c r="P22" s="10">
        <v>1203000000</v>
      </c>
      <c r="Q22" s="10">
        <v>1329000000</v>
      </c>
      <c r="R22" s="10">
        <v>1485000000</v>
      </c>
      <c r="S22" s="10">
        <v>1582000000</v>
      </c>
      <c r="T22" s="10">
        <v>1467000000</v>
      </c>
      <c r="U22" s="10">
        <v>1941000000</v>
      </c>
      <c r="V22" s="10">
        <v>2197000000</v>
      </c>
      <c r="W22" s="10">
        <v>2625000000</v>
      </c>
      <c r="X22" s="10">
        <v>3113000000</v>
      </c>
      <c r="Y22" s="10">
        <v>3653000000</v>
      </c>
      <c r="Z22" s="10">
        <v>3675000000</v>
      </c>
      <c r="AA22" s="10">
        <v>3945000000</v>
      </c>
      <c r="AB22" s="10">
        <v>3826000000</v>
      </c>
      <c r="AC22" s="10">
        <v>833000000</v>
      </c>
      <c r="AD22" s="10">
        <v>3685000000</v>
      </c>
      <c r="AE22" s="10">
        <v>3889000000</v>
      </c>
      <c r="AF22" s="10">
        <v>4178000000</v>
      </c>
      <c r="AG22" s="10">
        <v>4309000000</v>
      </c>
      <c r="AH22" s="10">
        <v>4177000000</v>
      </c>
      <c r="AI22" s="10">
        <v>4457000000</v>
      </c>
      <c r="AJ22" s="10">
        <v>4648000000</v>
      </c>
      <c r="AK22" s="10">
        <v>4133000000</v>
      </c>
      <c r="AL22" s="10">
        <v>4163000000</v>
      </c>
      <c r="AM22" s="10">
        <v>4211000000</v>
      </c>
    </row>
    <row r="23" spans="1:48" ht="19" x14ac:dyDescent="0.25">
      <c r="A23" s="5" t="s">
        <v>17</v>
      </c>
      <c r="B23" s="2">
        <v>8.1799999999999998E-2</v>
      </c>
      <c r="C23" s="2">
        <v>7.2999999999999995E-2</v>
      </c>
      <c r="D23" s="2">
        <v>6.7900000000000002E-2</v>
      </c>
      <c r="E23" s="2">
        <v>5.4699999999999999E-2</v>
      </c>
      <c r="F23" s="2">
        <v>5.2999999999999999E-2</v>
      </c>
      <c r="G23" s="2">
        <v>-7.9699999999999993E-2</v>
      </c>
      <c r="H23" s="2">
        <v>4.48E-2</v>
      </c>
      <c r="I23" s="2">
        <v>5.04E-2</v>
      </c>
      <c r="J23" s="2">
        <v>9.7000000000000003E-2</v>
      </c>
      <c r="K23" s="2">
        <v>0.105</v>
      </c>
      <c r="L23" s="2">
        <v>0.1027</v>
      </c>
      <c r="M23" s="2">
        <v>9.8599999999999993E-2</v>
      </c>
      <c r="N23" s="2">
        <v>0.10979999999999999</v>
      </c>
      <c r="O23" s="2">
        <v>0.1091</v>
      </c>
      <c r="P23" s="2">
        <v>0.1343</v>
      </c>
      <c r="Q23" s="2">
        <v>0.1283</v>
      </c>
      <c r="R23" s="2">
        <v>0.1221</v>
      </c>
      <c r="S23" s="2">
        <v>0.1144</v>
      </c>
      <c r="T23" s="2">
        <v>8.8300000000000003E-2</v>
      </c>
      <c r="U23" s="2">
        <v>0.1012</v>
      </c>
      <c r="V23" s="2">
        <v>0.10340000000000001</v>
      </c>
      <c r="W23" s="2">
        <v>0.1091</v>
      </c>
      <c r="X23" s="2">
        <v>0.1143</v>
      </c>
      <c r="Y23" s="2">
        <v>0.12470000000000001</v>
      </c>
      <c r="Z23" s="2">
        <v>0.1149</v>
      </c>
      <c r="AA23" s="2">
        <v>0.1215</v>
      </c>
      <c r="AB23" s="2">
        <v>0.1171</v>
      </c>
      <c r="AC23" s="2">
        <v>2.64E-2</v>
      </c>
      <c r="AD23" s="2">
        <v>0.11799999999999999</v>
      </c>
      <c r="AE23" s="2">
        <v>0.12609999999999999</v>
      </c>
      <c r="AF23" s="2">
        <v>0.1328</v>
      </c>
      <c r="AG23" s="2">
        <v>0.13739999999999999</v>
      </c>
      <c r="AH23" s="2">
        <v>0.13489999999999999</v>
      </c>
      <c r="AI23" s="2">
        <v>0.1231</v>
      </c>
      <c r="AJ23" s="2">
        <v>0.1181</v>
      </c>
      <c r="AK23" s="2">
        <v>0.109</v>
      </c>
      <c r="AL23" s="2">
        <v>0.1082</v>
      </c>
      <c r="AM23" s="2">
        <f>AM22/AM3</f>
        <v>0.10685918745400563</v>
      </c>
    </row>
    <row r="24" spans="1:48" ht="19" x14ac:dyDescent="0.25">
      <c r="A24" s="5" t="s">
        <v>18</v>
      </c>
      <c r="B24" s="1">
        <v>-13600000</v>
      </c>
      <c r="C24" s="1">
        <v>-451600000</v>
      </c>
      <c r="D24" s="1">
        <v>-42100000</v>
      </c>
      <c r="E24" s="1">
        <v>-67100000</v>
      </c>
      <c r="F24" s="1">
        <v>-83700000</v>
      </c>
      <c r="G24" s="1">
        <v>-177000000</v>
      </c>
      <c r="H24" s="1">
        <v>-61000000</v>
      </c>
      <c r="I24" s="1">
        <v>52000000</v>
      </c>
      <c r="J24" s="1">
        <v>104000000</v>
      </c>
      <c r="K24" s="1">
        <v>22000000</v>
      </c>
      <c r="L24" s="1">
        <v>60000000</v>
      </c>
      <c r="M24" s="1">
        <v>56000000</v>
      </c>
      <c r="N24" s="1">
        <v>33000000</v>
      </c>
      <c r="O24" s="1">
        <v>7000000</v>
      </c>
      <c r="P24" s="1">
        <v>-77000000</v>
      </c>
      <c r="Q24" s="1">
        <v>-67000000</v>
      </c>
      <c r="R24" s="1">
        <v>-61000000</v>
      </c>
      <c r="S24" s="1">
        <v>2000000</v>
      </c>
      <c r="T24" s="1">
        <v>-95000000</v>
      </c>
      <c r="U24" s="1">
        <v>-156000000</v>
      </c>
      <c r="V24" s="1">
        <v>-97000000</v>
      </c>
      <c r="W24" s="1">
        <v>-98000000</v>
      </c>
      <c r="X24" s="1">
        <v>-66000000</v>
      </c>
      <c r="Y24" s="1">
        <v>-49000000</v>
      </c>
      <c r="Z24" s="1">
        <v>-162000000</v>
      </c>
      <c r="AA24" s="1">
        <v>-155000000</v>
      </c>
      <c r="AB24" s="1">
        <v>-108000000</v>
      </c>
      <c r="AC24" s="1">
        <v>-292000000</v>
      </c>
      <c r="AD24" s="1">
        <v>-78000000</v>
      </c>
      <c r="AE24" s="1">
        <v>-87000000</v>
      </c>
      <c r="AF24" s="1">
        <v>-76000000</v>
      </c>
      <c r="AG24" s="1">
        <v>-78000000</v>
      </c>
      <c r="AH24" s="1">
        <v>-100000000</v>
      </c>
      <c r="AI24" s="1">
        <v>-372000000</v>
      </c>
      <c r="AJ24" s="1">
        <v>-446000000</v>
      </c>
      <c r="AK24" s="1">
        <v>-395000000</v>
      </c>
      <c r="AL24" s="1">
        <v>-290000000</v>
      </c>
      <c r="AM24" s="1">
        <v>-175000000</v>
      </c>
    </row>
    <row r="25" spans="1:48" ht="19" x14ac:dyDescent="0.25">
      <c r="A25" s="6" t="s">
        <v>19</v>
      </c>
      <c r="B25" s="10">
        <v>654400000</v>
      </c>
      <c r="C25" s="10">
        <v>197600000</v>
      </c>
      <c r="D25" s="10">
        <v>592400000</v>
      </c>
      <c r="E25" s="10">
        <v>455000000</v>
      </c>
      <c r="F25" s="10">
        <v>448200000</v>
      </c>
      <c r="G25" s="10">
        <v>-988000000</v>
      </c>
      <c r="H25" s="10">
        <v>331000000</v>
      </c>
      <c r="I25" s="10">
        <v>227000000</v>
      </c>
      <c r="J25" s="10">
        <v>413000000</v>
      </c>
      <c r="K25" s="10">
        <v>343000000</v>
      </c>
      <c r="L25" s="10">
        <v>375000000</v>
      </c>
      <c r="M25" s="10">
        <v>409000000</v>
      </c>
      <c r="N25" s="10">
        <v>479000000</v>
      </c>
      <c r="O25" s="10">
        <v>549000000</v>
      </c>
      <c r="P25" s="10">
        <v>1126000000</v>
      </c>
      <c r="Q25" s="10">
        <v>1262000000</v>
      </c>
      <c r="R25" s="10">
        <v>1424000000</v>
      </c>
      <c r="S25" s="10">
        <v>1584000000</v>
      </c>
      <c r="T25" s="10">
        <v>1372000000</v>
      </c>
      <c r="U25" s="10">
        <v>1785000000</v>
      </c>
      <c r="V25" s="10">
        <v>2100000000</v>
      </c>
      <c r="W25" s="10">
        <v>2527000000</v>
      </c>
      <c r="X25" s="10">
        <v>3047000000</v>
      </c>
      <c r="Y25" s="10">
        <v>3604000000</v>
      </c>
      <c r="Z25" s="10">
        <v>3513000000</v>
      </c>
      <c r="AA25" s="10">
        <v>3790000000</v>
      </c>
      <c r="AB25" s="10">
        <v>3718000000</v>
      </c>
      <c r="AC25" s="10">
        <v>541000000</v>
      </c>
      <c r="AD25" s="10">
        <v>3607000000</v>
      </c>
      <c r="AE25" s="10">
        <v>3802000000</v>
      </c>
      <c r="AF25" s="10">
        <v>4102000000</v>
      </c>
      <c r="AG25" s="10">
        <v>4231000000</v>
      </c>
      <c r="AH25" s="10">
        <v>4077000000</v>
      </c>
      <c r="AI25" s="10">
        <v>4085000000</v>
      </c>
      <c r="AJ25" s="10">
        <v>4202000000</v>
      </c>
      <c r="AK25" s="10">
        <v>3738000000</v>
      </c>
      <c r="AL25" s="10">
        <v>3873000000</v>
      </c>
      <c r="AM25" s="10">
        <v>4036000000</v>
      </c>
    </row>
    <row r="26" spans="1:48" ht="19" x14ac:dyDescent="0.25">
      <c r="A26" s="5" t="s">
        <v>20</v>
      </c>
      <c r="B26" s="2">
        <v>8.0199999999999994E-2</v>
      </c>
      <c r="C26" s="2">
        <v>2.2200000000000001E-2</v>
      </c>
      <c r="D26" s="2">
        <v>6.3399999999999998E-2</v>
      </c>
      <c r="E26" s="2">
        <v>4.7600000000000003E-2</v>
      </c>
      <c r="F26" s="2">
        <v>4.4600000000000001E-2</v>
      </c>
      <c r="G26" s="2">
        <v>-9.7100000000000006E-2</v>
      </c>
      <c r="H26" s="2">
        <v>3.78E-2</v>
      </c>
      <c r="I26" s="2">
        <v>6.54E-2</v>
      </c>
      <c r="J26" s="2">
        <v>0.12959999999999999</v>
      </c>
      <c r="K26" s="2">
        <v>0.11219999999999999</v>
      </c>
      <c r="L26" s="2">
        <v>0.12230000000000001</v>
      </c>
      <c r="M26" s="2">
        <v>0.1142</v>
      </c>
      <c r="N26" s="2">
        <v>0.1179</v>
      </c>
      <c r="O26" s="2">
        <v>0.1105</v>
      </c>
      <c r="P26" s="2">
        <v>0.12570000000000001</v>
      </c>
      <c r="Q26" s="2">
        <v>0.12189999999999999</v>
      </c>
      <c r="R26" s="2">
        <v>0.1171</v>
      </c>
      <c r="S26" s="2">
        <v>0.1145</v>
      </c>
      <c r="T26" s="2">
        <v>8.2600000000000007E-2</v>
      </c>
      <c r="U26" s="2">
        <v>9.3100000000000002E-2</v>
      </c>
      <c r="V26" s="2">
        <v>9.8900000000000002E-2</v>
      </c>
      <c r="W26" s="2">
        <v>0.105</v>
      </c>
      <c r="X26" s="2">
        <v>0.1119</v>
      </c>
      <c r="Y26" s="2">
        <v>0.123</v>
      </c>
      <c r="Z26" s="2">
        <v>0.10979999999999999</v>
      </c>
      <c r="AA26" s="2">
        <v>0.1167</v>
      </c>
      <c r="AB26" s="2">
        <v>0.1138</v>
      </c>
      <c r="AC26" s="2">
        <v>1.72E-2</v>
      </c>
      <c r="AD26" s="2">
        <v>0.11550000000000001</v>
      </c>
      <c r="AE26" s="2">
        <v>0.1232</v>
      </c>
      <c r="AF26" s="2">
        <v>0.13039999999999999</v>
      </c>
      <c r="AG26" s="2">
        <v>0.13489999999999999</v>
      </c>
      <c r="AH26" s="2">
        <v>0.13159999999999999</v>
      </c>
      <c r="AI26" s="2">
        <v>0.1129</v>
      </c>
      <c r="AJ26" s="2">
        <v>0.10680000000000001</v>
      </c>
      <c r="AK26" s="2">
        <v>9.8599999999999993E-2</v>
      </c>
      <c r="AL26" s="2">
        <v>0.1007</v>
      </c>
      <c r="AM26" s="2">
        <f>AM25/AM3</f>
        <v>0.10241835206942929</v>
      </c>
    </row>
    <row r="27" spans="1:48" ht="19" x14ac:dyDescent="0.25">
      <c r="A27" s="5" t="s">
        <v>21</v>
      </c>
      <c r="B27" s="1">
        <v>281900000</v>
      </c>
      <c r="C27" s="1">
        <v>260200000</v>
      </c>
      <c r="D27" s="1">
        <v>155100000</v>
      </c>
      <c r="E27" s="1">
        <v>76000000</v>
      </c>
      <c r="F27" s="1">
        <v>155100000</v>
      </c>
      <c r="G27" s="1">
        <v>-349000000</v>
      </c>
      <c r="H27" s="1">
        <v>-43000000</v>
      </c>
      <c r="I27" s="1">
        <v>-21000000</v>
      </c>
      <c r="J27" s="1">
        <v>143000000</v>
      </c>
      <c r="K27" s="1">
        <v>120000000</v>
      </c>
      <c r="L27" s="1">
        <v>128000000</v>
      </c>
      <c r="M27" s="1">
        <v>139000000</v>
      </c>
      <c r="N27" s="1">
        <v>163000000</v>
      </c>
      <c r="O27" s="1">
        <v>185000000</v>
      </c>
      <c r="P27" s="1">
        <v>246000000</v>
      </c>
      <c r="Q27" s="1">
        <v>361000000</v>
      </c>
      <c r="R27" s="1">
        <v>481000000</v>
      </c>
      <c r="S27" s="1">
        <v>533000000</v>
      </c>
      <c r="T27" s="1">
        <v>375000000</v>
      </c>
      <c r="U27" s="1">
        <v>582000000</v>
      </c>
      <c r="V27" s="1">
        <v>632000000</v>
      </c>
      <c r="W27" s="1">
        <v>817000000</v>
      </c>
      <c r="X27" s="1">
        <v>967000000</v>
      </c>
      <c r="Y27" s="1">
        <v>1126000000</v>
      </c>
      <c r="Z27" s="1">
        <v>1106000000</v>
      </c>
      <c r="AA27" s="1">
        <v>1162000000</v>
      </c>
      <c r="AB27" s="1">
        <v>1166000000</v>
      </c>
      <c r="AC27" s="1">
        <v>873000000</v>
      </c>
      <c r="AD27" s="1">
        <v>1121000000</v>
      </c>
      <c r="AE27" s="1">
        <v>1129000000</v>
      </c>
      <c r="AF27" s="1">
        <v>1137000000</v>
      </c>
      <c r="AG27" s="1">
        <v>1169000000</v>
      </c>
      <c r="AH27" s="1">
        <v>1165000000</v>
      </c>
      <c r="AI27" s="1">
        <v>727000000</v>
      </c>
      <c r="AJ27" s="1">
        <v>718000000</v>
      </c>
      <c r="AK27" s="1">
        <v>571000000</v>
      </c>
      <c r="AL27" s="1">
        <v>616000000</v>
      </c>
      <c r="AM27" s="1">
        <v>646000000</v>
      </c>
    </row>
    <row r="28" spans="1:48" ht="20" thickBot="1" x14ac:dyDescent="0.3">
      <c r="A28" s="7" t="s">
        <v>22</v>
      </c>
      <c r="B28" s="11">
        <v>388300000</v>
      </c>
      <c r="C28" s="11">
        <v>-52500000</v>
      </c>
      <c r="D28" s="11">
        <v>437300000</v>
      </c>
      <c r="E28" s="11">
        <v>379000000</v>
      </c>
      <c r="F28" s="11">
        <v>293100000</v>
      </c>
      <c r="G28" s="11">
        <v>-578000000</v>
      </c>
      <c r="H28" s="11">
        <v>505000000</v>
      </c>
      <c r="I28" s="11">
        <v>815000000</v>
      </c>
      <c r="J28" s="11">
        <v>885000000</v>
      </c>
      <c r="K28" s="11">
        <v>238000000</v>
      </c>
      <c r="L28" s="11">
        <v>321000000</v>
      </c>
      <c r="M28" s="11">
        <v>270000000</v>
      </c>
      <c r="N28" s="11">
        <v>316000000</v>
      </c>
      <c r="O28" s="11">
        <v>364000000</v>
      </c>
      <c r="P28" s="11">
        <v>880000000</v>
      </c>
      <c r="Q28" s="11">
        <v>901000000</v>
      </c>
      <c r="R28" s="11">
        <v>943000000</v>
      </c>
      <c r="S28" s="11">
        <v>917000000</v>
      </c>
      <c r="T28" s="11">
        <v>1004000000</v>
      </c>
      <c r="U28" s="11">
        <v>1227000000</v>
      </c>
      <c r="V28" s="11">
        <v>1461000000</v>
      </c>
      <c r="W28" s="11">
        <v>1856000000</v>
      </c>
      <c r="X28" s="11">
        <v>2072000000</v>
      </c>
      <c r="Y28" s="11">
        <v>2459000000</v>
      </c>
      <c r="Z28" s="11">
        <v>2394000000</v>
      </c>
      <c r="AA28" s="11">
        <v>2624000000</v>
      </c>
      <c r="AB28" s="11">
        <v>2526000000</v>
      </c>
      <c r="AC28" s="11">
        <v>-332000000</v>
      </c>
      <c r="AD28" s="11">
        <v>2357000000</v>
      </c>
      <c r="AE28" s="11">
        <v>2533000000</v>
      </c>
      <c r="AF28" s="11">
        <v>2965000000</v>
      </c>
      <c r="AG28" s="11">
        <v>2955000000</v>
      </c>
      <c r="AH28" s="11">
        <v>2912000000</v>
      </c>
      <c r="AI28" s="11">
        <v>3345000000</v>
      </c>
      <c r="AJ28" s="11">
        <v>3484000000</v>
      </c>
      <c r="AK28" s="11">
        <v>3167000000</v>
      </c>
      <c r="AL28" s="11">
        <v>3257000000</v>
      </c>
      <c r="AM28" s="11">
        <v>3390000000</v>
      </c>
      <c r="AN28" s="33">
        <v>3495000000</v>
      </c>
      <c r="AO28" s="33">
        <v>4058000000</v>
      </c>
      <c r="AP28" s="33">
        <v>4291000000</v>
      </c>
      <c r="AQ28" s="33">
        <v>4558000000</v>
      </c>
      <c r="AR28" s="33">
        <v>4905000000</v>
      </c>
    </row>
    <row r="29" spans="1:48" ht="20" customHeight="1" thickTop="1" x14ac:dyDescent="0.25">
      <c r="A29" s="14" t="s">
        <v>101</v>
      </c>
      <c r="B29" s="1"/>
      <c r="C29" s="15">
        <f>(C28/B28)-1</f>
        <v>-1.1352047386041719</v>
      </c>
      <c r="D29" s="15">
        <f>(D28/C28)-1</f>
        <v>-9.3295238095238098</v>
      </c>
      <c r="E29" s="15">
        <f>(E28/D28)-1</f>
        <v>-0.13331808826892289</v>
      </c>
      <c r="F29" s="15">
        <f t="shared" ref="F29:AR29" si="5">(F28/E28)-1</f>
        <v>-0.22664907651715038</v>
      </c>
      <c r="G29" s="15">
        <f t="shared" si="5"/>
        <v>-2.9720232002729441</v>
      </c>
      <c r="H29" s="15">
        <f t="shared" si="5"/>
        <v>-1.8737024221453287</v>
      </c>
      <c r="I29" s="15">
        <f t="shared" si="5"/>
        <v>0.61386138613861396</v>
      </c>
      <c r="J29" s="15">
        <f t="shared" si="5"/>
        <v>8.5889570552147187E-2</v>
      </c>
      <c r="K29" s="15">
        <f t="shared" si="5"/>
        <v>-0.73107344632768356</v>
      </c>
      <c r="L29" s="15">
        <f t="shared" si="5"/>
        <v>0.34873949579831942</v>
      </c>
      <c r="M29" s="15">
        <f t="shared" si="5"/>
        <v>-0.15887850467289721</v>
      </c>
      <c r="N29" s="15">
        <f t="shared" si="5"/>
        <v>0.17037037037037028</v>
      </c>
      <c r="O29" s="15">
        <f t="shared" si="5"/>
        <v>0.15189873417721511</v>
      </c>
      <c r="P29" s="15">
        <f t="shared" si="5"/>
        <v>1.4175824175824174</v>
      </c>
      <c r="Q29" s="15">
        <f t="shared" si="5"/>
        <v>2.386363636363642E-2</v>
      </c>
      <c r="R29" s="15">
        <f t="shared" si="5"/>
        <v>4.661487236404005E-2</v>
      </c>
      <c r="S29" s="15">
        <f t="shared" si="5"/>
        <v>-2.7571580063626699E-2</v>
      </c>
      <c r="T29" s="15">
        <f t="shared" si="5"/>
        <v>9.4874591057797275E-2</v>
      </c>
      <c r="U29" s="15">
        <f t="shared" si="5"/>
        <v>0.22211155378486058</v>
      </c>
      <c r="V29" s="15">
        <f t="shared" si="5"/>
        <v>0.19070904645476783</v>
      </c>
      <c r="W29" s="15">
        <f t="shared" si="5"/>
        <v>0.27036276522929503</v>
      </c>
      <c r="X29" s="15">
        <f t="shared" si="5"/>
        <v>0.11637931034482762</v>
      </c>
      <c r="Y29" s="15">
        <f t="shared" si="5"/>
        <v>0.18677606177606187</v>
      </c>
      <c r="Z29" s="15">
        <f t="shared" si="5"/>
        <v>-2.6433509556730406E-2</v>
      </c>
      <c r="AA29" s="15">
        <f t="shared" si="5"/>
        <v>9.6073517126148644E-2</v>
      </c>
      <c r="AB29" s="15">
        <f t="shared" si="5"/>
        <v>-3.7347560975609762E-2</v>
      </c>
      <c r="AC29" s="15">
        <f t="shared" si="5"/>
        <v>-1.131433095803642</v>
      </c>
      <c r="AD29" s="15">
        <f t="shared" si="5"/>
        <v>-8.0993975903614448</v>
      </c>
      <c r="AE29" s="15">
        <f t="shared" si="5"/>
        <v>7.4671192193466185E-2</v>
      </c>
      <c r="AF29" s="15">
        <f t="shared" si="5"/>
        <v>0.17054875641531786</v>
      </c>
      <c r="AG29" s="15">
        <f t="shared" si="5"/>
        <v>-3.3726812816189389E-3</v>
      </c>
      <c r="AH29" s="15">
        <f t="shared" si="5"/>
        <v>-1.4551607445008496E-2</v>
      </c>
      <c r="AI29" s="15">
        <f t="shared" si="5"/>
        <v>0.14869505494505497</v>
      </c>
      <c r="AJ29" s="15">
        <f t="shared" si="5"/>
        <v>4.1554559043348371E-2</v>
      </c>
      <c r="AK29" s="15">
        <f t="shared" si="5"/>
        <v>-9.0987370838117143E-2</v>
      </c>
      <c r="AL29" s="15">
        <f t="shared" si="5"/>
        <v>2.8418061256709759E-2</v>
      </c>
      <c r="AM29" s="15">
        <f t="shared" si="5"/>
        <v>4.0835124347559093E-2</v>
      </c>
      <c r="AN29" s="16">
        <f t="shared" si="5"/>
        <v>3.0973451327433565E-2</v>
      </c>
      <c r="AO29" s="16">
        <f t="shared" si="5"/>
        <v>0.16108726752503566</v>
      </c>
      <c r="AP29" s="16">
        <f t="shared" si="5"/>
        <v>5.741744701823559E-2</v>
      </c>
      <c r="AQ29" s="16">
        <f t="shared" si="5"/>
        <v>6.2223257981822488E-2</v>
      </c>
      <c r="AR29" s="16">
        <f t="shared" si="5"/>
        <v>7.6129881526985521E-2</v>
      </c>
    </row>
    <row r="30" spans="1:48" ht="19" x14ac:dyDescent="0.25">
      <c r="A30" s="5" t="s">
        <v>23</v>
      </c>
      <c r="B30" s="2">
        <v>4.7600000000000003E-2</v>
      </c>
      <c r="C30" s="2">
        <v>-5.8999999999999999E-3</v>
      </c>
      <c r="D30" s="2">
        <v>4.6800000000000001E-2</v>
      </c>
      <c r="E30" s="2">
        <v>3.9699999999999999E-2</v>
      </c>
      <c r="F30" s="2">
        <v>2.92E-2</v>
      </c>
      <c r="G30" s="2">
        <v>-5.6800000000000003E-2</v>
      </c>
      <c r="H30" s="2">
        <v>5.7700000000000001E-2</v>
      </c>
      <c r="I30" s="2">
        <v>0.23469999999999999</v>
      </c>
      <c r="J30" s="2">
        <v>0.2777</v>
      </c>
      <c r="K30" s="2">
        <v>7.7799999999999994E-2</v>
      </c>
      <c r="L30" s="2">
        <v>0.1047</v>
      </c>
      <c r="M30" s="2">
        <v>7.5399999999999995E-2</v>
      </c>
      <c r="N30" s="2">
        <v>7.7799999999999994E-2</v>
      </c>
      <c r="O30" s="2">
        <v>7.3200000000000001E-2</v>
      </c>
      <c r="P30" s="2">
        <v>9.8199999999999996E-2</v>
      </c>
      <c r="Q30" s="2">
        <v>8.6999999999999994E-2</v>
      </c>
      <c r="R30" s="2">
        <v>7.7499999999999999E-2</v>
      </c>
      <c r="S30" s="2">
        <v>6.6299999999999998E-2</v>
      </c>
      <c r="T30" s="2">
        <v>6.0400000000000002E-2</v>
      </c>
      <c r="U30" s="2">
        <v>6.4000000000000001E-2</v>
      </c>
      <c r="V30" s="2">
        <v>6.88E-2</v>
      </c>
      <c r="W30" s="2">
        <v>7.7100000000000002E-2</v>
      </c>
      <c r="X30" s="2">
        <v>7.6100000000000001E-2</v>
      </c>
      <c r="Y30" s="2">
        <v>8.3900000000000002E-2</v>
      </c>
      <c r="Z30" s="2">
        <v>7.4899999999999994E-2</v>
      </c>
      <c r="AA30" s="2">
        <v>8.0799999999999997E-2</v>
      </c>
      <c r="AB30" s="2">
        <v>7.7299999999999994E-2</v>
      </c>
      <c r="AC30" s="2">
        <v>-1.0500000000000001E-2</v>
      </c>
      <c r="AD30" s="2">
        <v>7.5499999999999998E-2</v>
      </c>
      <c r="AE30" s="2">
        <v>8.2100000000000006E-2</v>
      </c>
      <c r="AF30" s="2">
        <v>9.4200000000000006E-2</v>
      </c>
      <c r="AG30" s="2">
        <v>9.4200000000000006E-2</v>
      </c>
      <c r="AH30" s="2">
        <v>9.4E-2</v>
      </c>
      <c r="AI30" s="2">
        <v>9.2399999999999996E-2</v>
      </c>
      <c r="AJ30" s="2">
        <v>8.8499999999999995E-2</v>
      </c>
      <c r="AK30" s="2">
        <v>8.3500000000000005E-2</v>
      </c>
      <c r="AL30" s="2">
        <v>8.4699999999999998E-2</v>
      </c>
      <c r="AM30" s="2">
        <f>AM28/AM3</f>
        <v>8.6025325449793189E-2</v>
      </c>
      <c r="AN30" s="34">
        <f>AN28/AN3</f>
        <v>8.4436606107460385E-2</v>
      </c>
      <c r="AO30" s="34">
        <f t="shared" ref="AO30:AR30" si="6">AO28/AO3</f>
        <v>9.1745608283782865E-2</v>
      </c>
      <c r="AP30" s="34">
        <f t="shared" si="6"/>
        <v>9.3426810947331754E-2</v>
      </c>
      <c r="AQ30" s="34">
        <f t="shared" si="6"/>
        <v>9.5144658289149586E-2</v>
      </c>
      <c r="AR30" s="34">
        <f t="shared" si="6"/>
        <v>9.7491652090952452E-2</v>
      </c>
    </row>
    <row r="31" spans="1:48" ht="19" x14ac:dyDescent="0.25">
      <c r="A31" s="5" t="s">
        <v>24</v>
      </c>
      <c r="B31" s="12">
        <v>1.1499999999999999</v>
      </c>
      <c r="C31" s="12">
        <v>-0.15</v>
      </c>
      <c r="D31" s="12">
        <v>1.28</v>
      </c>
      <c r="E31" s="12">
        <v>1.1299999999999999</v>
      </c>
      <c r="F31" s="12">
        <v>0.88</v>
      </c>
      <c r="G31" s="12">
        <v>-1.74</v>
      </c>
      <c r="H31" s="12">
        <v>1.51</v>
      </c>
      <c r="I31" s="12">
        <v>4.46</v>
      </c>
      <c r="J31" s="12">
        <v>1.08</v>
      </c>
      <c r="K31" s="12">
        <v>0.94</v>
      </c>
      <c r="L31" s="12">
        <v>1.27</v>
      </c>
      <c r="M31" s="12">
        <v>1.07</v>
      </c>
      <c r="N31" s="12">
        <v>1.25</v>
      </c>
      <c r="O31" s="12">
        <v>1.44</v>
      </c>
      <c r="P31" s="12">
        <v>2.2000000000000002</v>
      </c>
      <c r="Q31" s="12">
        <v>2.25</v>
      </c>
      <c r="R31" s="12">
        <v>2.35</v>
      </c>
      <c r="S31" s="12">
        <v>2.27</v>
      </c>
      <c r="T31" s="12">
        <v>2.54</v>
      </c>
      <c r="U31" s="12">
        <v>3.08</v>
      </c>
      <c r="V31" s="12">
        <v>3.64</v>
      </c>
      <c r="W31" s="12">
        <v>4.5999999999999996</v>
      </c>
      <c r="X31" s="12">
        <v>5.12</v>
      </c>
      <c r="Y31" s="12">
        <v>6.21</v>
      </c>
      <c r="Z31" s="12">
        <v>6.21</v>
      </c>
      <c r="AA31" s="12">
        <v>6.88</v>
      </c>
      <c r="AB31" s="12">
        <v>6.94</v>
      </c>
      <c r="AC31" s="12">
        <v>-0.94</v>
      </c>
      <c r="AD31" s="12">
        <v>6.72</v>
      </c>
      <c r="AE31" s="12">
        <v>7.56</v>
      </c>
      <c r="AF31" s="12">
        <v>9.23</v>
      </c>
      <c r="AG31" s="12">
        <v>9.6999999999999993</v>
      </c>
      <c r="AH31" s="12">
        <v>9.73</v>
      </c>
      <c r="AI31" s="12">
        <v>11.33</v>
      </c>
      <c r="AJ31" s="12">
        <v>12.09</v>
      </c>
      <c r="AK31" s="12">
        <v>11.04</v>
      </c>
      <c r="AL31" s="12">
        <v>11.61</v>
      </c>
      <c r="AM31" s="12">
        <v>12.09</v>
      </c>
      <c r="AN31" s="35">
        <v>12.76</v>
      </c>
      <c r="AO31" s="35">
        <v>14.82</v>
      </c>
      <c r="AP31" s="35">
        <v>15.67</v>
      </c>
      <c r="AQ31" s="35">
        <v>16.64</v>
      </c>
      <c r="AR31" s="35">
        <v>17.91</v>
      </c>
    </row>
    <row r="32" spans="1:48" ht="19" x14ac:dyDescent="0.25">
      <c r="A32" s="5" t="s">
        <v>25</v>
      </c>
      <c r="B32" s="12">
        <v>1.1499999999999999</v>
      </c>
      <c r="C32" s="12">
        <v>-0.15</v>
      </c>
      <c r="D32" s="12">
        <v>1.28</v>
      </c>
      <c r="E32" s="12">
        <v>1.1299999999999999</v>
      </c>
      <c r="F32" s="12">
        <v>0.88</v>
      </c>
      <c r="G32" s="12">
        <v>-1.74</v>
      </c>
      <c r="H32" s="12">
        <v>1.51</v>
      </c>
      <c r="I32" s="12">
        <v>4.46</v>
      </c>
      <c r="J32" s="12">
        <v>1.06</v>
      </c>
      <c r="K32" s="12">
        <v>0.94</v>
      </c>
      <c r="L32" s="12">
        <v>1.27</v>
      </c>
      <c r="M32" s="12">
        <v>1.06</v>
      </c>
      <c r="N32" s="12">
        <v>1.25</v>
      </c>
      <c r="O32" s="12">
        <v>1.43</v>
      </c>
      <c r="P32" s="12">
        <v>2.1800000000000002</v>
      </c>
      <c r="Q32" s="12">
        <v>2.2400000000000002</v>
      </c>
      <c r="R32" s="12">
        <v>2.33</v>
      </c>
      <c r="S32" s="12">
        <v>2.2599999999999998</v>
      </c>
      <c r="T32" s="12">
        <v>2.52</v>
      </c>
      <c r="U32" s="12">
        <v>3.04</v>
      </c>
      <c r="V32" s="12">
        <v>3.61</v>
      </c>
      <c r="W32" s="12">
        <v>4.5599999999999996</v>
      </c>
      <c r="X32" s="12">
        <v>5.08</v>
      </c>
      <c r="Y32" s="12">
        <v>6.17</v>
      </c>
      <c r="Z32" s="12">
        <v>6.17</v>
      </c>
      <c r="AA32" s="12">
        <v>6.81</v>
      </c>
      <c r="AB32" s="12">
        <v>6.87</v>
      </c>
      <c r="AC32" s="12">
        <v>-0.94</v>
      </c>
      <c r="AD32" s="12">
        <v>6.67</v>
      </c>
      <c r="AE32" s="12">
        <v>7.42</v>
      </c>
      <c r="AF32" s="12">
        <v>9.08</v>
      </c>
      <c r="AG32" s="12">
        <v>9.52</v>
      </c>
      <c r="AH32" s="12">
        <v>9.56</v>
      </c>
      <c r="AI32" s="12">
        <v>11.18</v>
      </c>
      <c r="AJ32" s="12">
        <v>11.98</v>
      </c>
      <c r="AK32" s="12">
        <v>11</v>
      </c>
      <c r="AL32" s="12">
        <v>11.55</v>
      </c>
      <c r="AM32" s="12">
        <v>12.02</v>
      </c>
    </row>
    <row r="33" spans="1:39" ht="19" x14ac:dyDescent="0.25">
      <c r="A33" s="5" t="s">
        <v>26</v>
      </c>
      <c r="B33" s="1">
        <v>337652174</v>
      </c>
      <c r="C33" s="1">
        <v>338709677</v>
      </c>
      <c r="D33" s="1">
        <v>340311284</v>
      </c>
      <c r="E33" s="1">
        <v>335398230</v>
      </c>
      <c r="F33" s="1">
        <v>333068182</v>
      </c>
      <c r="G33" s="1">
        <v>333141210</v>
      </c>
      <c r="H33" s="1">
        <v>333333333</v>
      </c>
      <c r="I33" s="1">
        <v>182530795</v>
      </c>
      <c r="J33" s="1">
        <v>251840491</v>
      </c>
      <c r="K33" s="1">
        <v>252273312</v>
      </c>
      <c r="L33" s="1">
        <v>251970232</v>
      </c>
      <c r="M33" s="1">
        <v>252686500</v>
      </c>
      <c r="N33" s="1">
        <v>251348000</v>
      </c>
      <c r="O33" s="1">
        <v>252754000</v>
      </c>
      <c r="P33" s="1">
        <v>399976000</v>
      </c>
      <c r="Q33" s="1">
        <v>399680000</v>
      </c>
      <c r="R33" s="1">
        <v>402284000</v>
      </c>
      <c r="S33" s="1">
        <v>402714000</v>
      </c>
      <c r="T33" s="1">
        <v>395580000</v>
      </c>
      <c r="U33" s="1">
        <v>399126000</v>
      </c>
      <c r="V33" s="1">
        <v>401638000</v>
      </c>
      <c r="W33" s="1">
        <v>403424000</v>
      </c>
      <c r="X33" s="1">
        <v>404417000</v>
      </c>
      <c r="Y33" s="1">
        <v>396200000</v>
      </c>
      <c r="Z33" s="1">
        <v>385500000</v>
      </c>
      <c r="AA33" s="1">
        <v>381200000</v>
      </c>
      <c r="AB33" s="1">
        <v>364100000</v>
      </c>
      <c r="AC33" s="1">
        <v>353300000</v>
      </c>
      <c r="AD33" s="1">
        <v>350700000</v>
      </c>
      <c r="AE33" s="1">
        <v>335200000</v>
      </c>
      <c r="AF33" s="1">
        <v>321300000</v>
      </c>
      <c r="AG33" s="1">
        <v>304700000</v>
      </c>
      <c r="AH33" s="1">
        <v>299200000</v>
      </c>
      <c r="AI33" s="1">
        <v>295300000</v>
      </c>
      <c r="AJ33" s="1">
        <v>288300000</v>
      </c>
      <c r="AK33" s="1">
        <v>286900000</v>
      </c>
      <c r="AL33" s="1">
        <v>280400000</v>
      </c>
      <c r="AM33" s="1">
        <v>275300000</v>
      </c>
    </row>
    <row r="34" spans="1:39" ht="19" x14ac:dyDescent="0.25">
      <c r="A34" s="5" t="s">
        <v>27</v>
      </c>
      <c r="B34" s="1">
        <v>337652174</v>
      </c>
      <c r="C34" s="1">
        <v>338709677</v>
      </c>
      <c r="D34" s="1">
        <v>340311284</v>
      </c>
      <c r="E34" s="1">
        <v>335398230</v>
      </c>
      <c r="F34" s="1">
        <v>333068182</v>
      </c>
      <c r="G34" s="1">
        <v>333141210</v>
      </c>
      <c r="H34" s="1">
        <v>333333333</v>
      </c>
      <c r="I34" s="1">
        <v>182530795</v>
      </c>
      <c r="J34" s="1">
        <v>251840491</v>
      </c>
      <c r="K34" s="1">
        <v>253703100</v>
      </c>
      <c r="L34" s="1">
        <v>253456592</v>
      </c>
      <c r="M34" s="1">
        <v>253720668</v>
      </c>
      <c r="N34" s="1">
        <v>253160000</v>
      </c>
      <c r="O34" s="1">
        <v>254420000</v>
      </c>
      <c r="P34" s="1">
        <v>404114000</v>
      </c>
      <c r="Q34" s="1">
        <v>402524000</v>
      </c>
      <c r="R34" s="1">
        <v>405814000</v>
      </c>
      <c r="S34" s="1">
        <v>405704000</v>
      </c>
      <c r="T34" s="1">
        <v>398304000</v>
      </c>
      <c r="U34" s="1">
        <v>402934000</v>
      </c>
      <c r="V34" s="1">
        <v>404848000</v>
      </c>
      <c r="W34" s="1">
        <v>406827000</v>
      </c>
      <c r="X34" s="1">
        <v>408145000</v>
      </c>
      <c r="Y34" s="1">
        <v>398700000</v>
      </c>
      <c r="Z34" s="1">
        <v>387900000</v>
      </c>
      <c r="AA34" s="1">
        <v>385200000</v>
      </c>
      <c r="AB34" s="1">
        <v>367500000</v>
      </c>
      <c r="AC34" s="1">
        <v>353300000</v>
      </c>
      <c r="AD34" s="1">
        <v>353500000</v>
      </c>
      <c r="AE34" s="1">
        <v>341300000</v>
      </c>
      <c r="AF34" s="1">
        <v>326700000</v>
      </c>
      <c r="AG34" s="1">
        <v>310400000</v>
      </c>
      <c r="AH34" s="1">
        <v>304600000</v>
      </c>
      <c r="AI34" s="1">
        <v>299200000</v>
      </c>
      <c r="AJ34" s="1">
        <v>290800000</v>
      </c>
      <c r="AK34" s="1">
        <v>287900000</v>
      </c>
      <c r="AL34" s="1">
        <v>282000000</v>
      </c>
      <c r="AM34" s="1">
        <v>278200000</v>
      </c>
    </row>
    <row r="35" spans="1:39" ht="20" customHeight="1" x14ac:dyDescent="0.25">
      <c r="A35" s="14" t="s">
        <v>102</v>
      </c>
      <c r="B35" s="1"/>
      <c r="C35" s="22">
        <f>(C34-B34)/B34</f>
        <v>3.1319300790286042E-3</v>
      </c>
      <c r="D35" s="22">
        <f t="shared" ref="D35:AM35" si="7">(D34-C34)/C34</f>
        <v>4.7285540058544006E-3</v>
      </c>
      <c r="E35" s="22">
        <f t="shared" si="7"/>
        <v>-1.4436941209389931E-2</v>
      </c>
      <c r="F35" s="22">
        <f t="shared" si="7"/>
        <v>-6.9471088144979175E-3</v>
      </c>
      <c r="G35" s="22">
        <f t="shared" si="7"/>
        <v>2.1925840997925165E-4</v>
      </c>
      <c r="H35" s="22">
        <f t="shared" si="7"/>
        <v>5.7670139338210369E-4</v>
      </c>
      <c r="I35" s="22">
        <f t="shared" si="7"/>
        <v>-0.45240761445240762</v>
      </c>
      <c r="J35" s="22">
        <f t="shared" si="7"/>
        <v>0.37971508314528518</v>
      </c>
      <c r="K35" s="22">
        <f t="shared" si="7"/>
        <v>7.3959870098887319E-3</v>
      </c>
      <c r="L35" s="22">
        <f t="shared" si="7"/>
        <v>-9.7163968433968686E-4</v>
      </c>
      <c r="M35" s="22">
        <f t="shared" si="7"/>
        <v>1.041898330267141E-3</v>
      </c>
      <c r="N35" s="22">
        <f t="shared" si="7"/>
        <v>-2.209784502065082E-3</v>
      </c>
      <c r="O35" s="22">
        <f t="shared" si="7"/>
        <v>4.9770895876125772E-3</v>
      </c>
      <c r="P35" s="22">
        <f t="shared" si="7"/>
        <v>0.58837355553808668</v>
      </c>
      <c r="Q35" s="22">
        <f t="shared" si="7"/>
        <v>-3.9345333247548962E-3</v>
      </c>
      <c r="R35" s="22">
        <f t="shared" si="7"/>
        <v>8.1734256839343742E-3</v>
      </c>
      <c r="S35" s="22">
        <f t="shared" si="7"/>
        <v>-2.7106014085270591E-4</v>
      </c>
      <c r="T35" s="22">
        <f t="shared" si="7"/>
        <v>-1.8239899039693964E-2</v>
      </c>
      <c r="U35" s="22">
        <f t="shared" si="7"/>
        <v>1.1624286976781554E-2</v>
      </c>
      <c r="V35" s="22">
        <f t="shared" si="7"/>
        <v>4.7501575940476605E-3</v>
      </c>
      <c r="W35" s="22">
        <f t="shared" si="7"/>
        <v>4.8882543571908471E-3</v>
      </c>
      <c r="X35" s="22">
        <f t="shared" si="7"/>
        <v>3.239706312511215E-3</v>
      </c>
      <c r="Y35" s="22">
        <f t="shared" si="7"/>
        <v>-2.3141285572529372E-2</v>
      </c>
      <c r="Z35" s="22">
        <f t="shared" si="7"/>
        <v>-2.7088036117381489E-2</v>
      </c>
      <c r="AA35" s="22">
        <f t="shared" si="7"/>
        <v>-6.9605568445475635E-3</v>
      </c>
      <c r="AB35" s="22">
        <f t="shared" si="7"/>
        <v>-4.5950155763239874E-2</v>
      </c>
      <c r="AC35" s="22">
        <f t="shared" si="7"/>
        <v>-3.8639455782312926E-2</v>
      </c>
      <c r="AD35" s="22">
        <f t="shared" si="7"/>
        <v>5.6609114067364841E-4</v>
      </c>
      <c r="AE35" s="22">
        <f t="shared" si="7"/>
        <v>-3.4512022630834513E-2</v>
      </c>
      <c r="AF35" s="22">
        <f t="shared" si="7"/>
        <v>-4.2777615001464986E-2</v>
      </c>
      <c r="AG35" s="22">
        <f t="shared" si="7"/>
        <v>-4.9892868074686257E-2</v>
      </c>
      <c r="AH35" s="22">
        <f t="shared" si="7"/>
        <v>-1.8685567010309278E-2</v>
      </c>
      <c r="AI35" s="22">
        <f t="shared" si="7"/>
        <v>-1.772816808929744E-2</v>
      </c>
      <c r="AJ35" s="22">
        <f t="shared" si="7"/>
        <v>-2.8074866310160429E-2</v>
      </c>
      <c r="AK35" s="22">
        <f t="shared" si="7"/>
        <v>-9.9724896836313609E-3</v>
      </c>
      <c r="AL35" s="22">
        <f t="shared" si="7"/>
        <v>-2.0493226814866271E-2</v>
      </c>
      <c r="AM35" s="22">
        <f t="shared" si="7"/>
        <v>-1.3475177304964539E-2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v>382000000</v>
      </c>
      <c r="L38" s="1">
        <v>215000000</v>
      </c>
      <c r="M38" s="1">
        <v>516000000</v>
      </c>
      <c r="N38" s="1">
        <v>336000000</v>
      </c>
      <c r="O38" s="1">
        <v>127000000</v>
      </c>
      <c r="P38" s="1">
        <v>270000000</v>
      </c>
      <c r="Q38" s="1">
        <v>177000000</v>
      </c>
      <c r="R38" s="1">
        <v>442000000</v>
      </c>
      <c r="S38" s="1">
        <v>328000000</v>
      </c>
      <c r="T38" s="1">
        <v>860000000</v>
      </c>
      <c r="U38" s="1">
        <v>976000000</v>
      </c>
      <c r="V38" s="1">
        <v>2331000000</v>
      </c>
      <c r="W38" s="1">
        <v>1604000000</v>
      </c>
      <c r="X38" s="1">
        <v>2891000000</v>
      </c>
      <c r="Y38" s="1">
        <v>1621000000</v>
      </c>
      <c r="Z38" s="1">
        <v>2263000000</v>
      </c>
      <c r="AA38" s="1">
        <v>2613000000</v>
      </c>
      <c r="AB38" s="1">
        <v>2649000000</v>
      </c>
      <c r="AC38" s="1">
        <v>3296000000</v>
      </c>
      <c r="AD38" s="1">
        <v>5301000000</v>
      </c>
      <c r="AE38" s="1">
        <v>4388000000</v>
      </c>
      <c r="AF38" s="1">
        <v>2785000000</v>
      </c>
      <c r="AG38" s="1">
        <v>2334000000</v>
      </c>
      <c r="AH38" s="1">
        <v>2983000000</v>
      </c>
      <c r="AI38" s="1">
        <v>963000000</v>
      </c>
      <c r="AJ38" s="1">
        <v>902000000</v>
      </c>
      <c r="AK38" s="1">
        <v>2824000000</v>
      </c>
      <c r="AL38" s="1">
        <v>1603000000</v>
      </c>
      <c r="AM38" s="1">
        <v>1242000000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t="s">
        <v>91</v>
      </c>
      <c r="AA39" s="1" t="s">
        <v>91</v>
      </c>
      <c r="AB39" s="1" t="s">
        <v>91</v>
      </c>
      <c r="AC39" s="1" t="s">
        <v>91</v>
      </c>
      <c r="AD39" s="1" t="s">
        <v>91</v>
      </c>
      <c r="AE39" s="1" t="s">
        <v>91</v>
      </c>
      <c r="AF39" s="1" t="s">
        <v>91</v>
      </c>
      <c r="AG39" s="1" t="s">
        <v>91</v>
      </c>
      <c r="AH39" s="1" t="s">
        <v>91</v>
      </c>
      <c r="AI39" s="1" t="s">
        <v>91</v>
      </c>
      <c r="AJ39" s="1" t="s">
        <v>91</v>
      </c>
      <c r="AK39" s="1" t="s">
        <v>91</v>
      </c>
      <c r="AL39" s="1" t="s">
        <v>91</v>
      </c>
      <c r="AM39" s="1" t="s">
        <v>91</v>
      </c>
    </row>
    <row r="40" spans="1:39" ht="19" x14ac:dyDescent="0.25">
      <c r="A40" s="5" t="s">
        <v>32</v>
      </c>
      <c r="B40" s="1" t="s">
        <v>91</v>
      </c>
      <c r="C40" s="1" t="s">
        <v>91</v>
      </c>
      <c r="D40" s="1" t="s">
        <v>91</v>
      </c>
      <c r="E40" s="1" t="s">
        <v>91</v>
      </c>
      <c r="F40" s="1" t="s">
        <v>91</v>
      </c>
      <c r="G40" s="1" t="s">
        <v>91</v>
      </c>
      <c r="H40" s="1" t="s">
        <v>91</v>
      </c>
      <c r="I40" s="1" t="s">
        <v>91</v>
      </c>
      <c r="J40" s="1" t="s">
        <v>91</v>
      </c>
      <c r="K40" s="1">
        <v>382000000</v>
      </c>
      <c r="L40" s="1">
        <v>215000000</v>
      </c>
      <c r="M40" s="1">
        <v>516000000</v>
      </c>
      <c r="N40" s="1">
        <v>336000000</v>
      </c>
      <c r="O40" s="1">
        <v>127000000</v>
      </c>
      <c r="P40" s="1">
        <v>270000000</v>
      </c>
      <c r="Q40" s="1">
        <v>177000000</v>
      </c>
      <c r="R40" s="1">
        <v>442000000</v>
      </c>
      <c r="S40" s="1">
        <v>328000000</v>
      </c>
      <c r="T40" s="1">
        <v>860000000</v>
      </c>
      <c r="U40" s="1">
        <v>976000000</v>
      </c>
      <c r="V40" s="1">
        <v>2331000000</v>
      </c>
      <c r="W40" s="1">
        <v>1604000000</v>
      </c>
      <c r="X40" s="1">
        <v>2891000000</v>
      </c>
      <c r="Y40" s="1">
        <v>1621000000</v>
      </c>
      <c r="Z40" s="1">
        <v>2263000000</v>
      </c>
      <c r="AA40" s="1">
        <v>2613000000</v>
      </c>
      <c r="AB40" s="1">
        <v>2649000000</v>
      </c>
      <c r="AC40" s="1">
        <v>3296000000</v>
      </c>
      <c r="AD40" s="1">
        <v>5301000000</v>
      </c>
      <c r="AE40" s="1">
        <v>4388000000</v>
      </c>
      <c r="AF40" s="1">
        <v>2785000000</v>
      </c>
      <c r="AG40" s="1">
        <v>2334000000</v>
      </c>
      <c r="AH40" s="1">
        <v>2983000000</v>
      </c>
      <c r="AI40" s="1">
        <v>963000000</v>
      </c>
      <c r="AJ40" s="1">
        <v>902000000</v>
      </c>
      <c r="AK40" s="1">
        <v>2824000000</v>
      </c>
      <c r="AL40" s="1">
        <v>1603000000</v>
      </c>
      <c r="AM40" s="1">
        <v>1242000000</v>
      </c>
    </row>
    <row r="41" spans="1:39" ht="19" x14ac:dyDescent="0.25">
      <c r="A41" s="5" t="s">
        <v>33</v>
      </c>
      <c r="B41" s="1" t="s">
        <v>91</v>
      </c>
      <c r="C41" s="1" t="s">
        <v>91</v>
      </c>
      <c r="D41" s="1" t="s">
        <v>91</v>
      </c>
      <c r="E41" s="1" t="s">
        <v>91</v>
      </c>
      <c r="F41" s="1" t="s">
        <v>91</v>
      </c>
      <c r="G41" s="1" t="s">
        <v>91</v>
      </c>
      <c r="H41" s="1" t="s">
        <v>91</v>
      </c>
      <c r="I41" s="1" t="s">
        <v>91</v>
      </c>
      <c r="J41" s="1" t="s">
        <v>91</v>
      </c>
      <c r="K41" s="1">
        <v>104000000</v>
      </c>
      <c r="L41" s="1">
        <v>105000000</v>
      </c>
      <c r="M41" s="1">
        <v>97000000</v>
      </c>
      <c r="N41" s="1">
        <v>234000000</v>
      </c>
      <c r="O41" s="1">
        <v>316000000</v>
      </c>
      <c r="P41" s="1">
        <v>1950000000</v>
      </c>
      <c r="Q41" s="1">
        <v>798000000</v>
      </c>
      <c r="R41" s="1">
        <v>996000000</v>
      </c>
      <c r="S41" s="1">
        <v>1074000000</v>
      </c>
      <c r="T41" s="1">
        <v>1378000000</v>
      </c>
      <c r="U41" s="1">
        <v>1459000000</v>
      </c>
      <c r="V41" s="1">
        <v>2034000000</v>
      </c>
      <c r="W41" s="1">
        <v>2341000000</v>
      </c>
      <c r="X41" s="1">
        <v>2874000000</v>
      </c>
      <c r="Y41" s="1">
        <v>3469000000</v>
      </c>
      <c r="Z41" s="1">
        <v>3678000000</v>
      </c>
      <c r="AA41" s="1">
        <v>3848000000</v>
      </c>
      <c r="AB41" s="1">
        <v>4452000000</v>
      </c>
      <c r="AC41" s="1">
        <v>4204000000</v>
      </c>
      <c r="AD41" s="1">
        <v>4402000000</v>
      </c>
      <c r="AE41" s="1">
        <v>4050000000</v>
      </c>
      <c r="AF41" s="1">
        <v>3446000000</v>
      </c>
      <c r="AG41" s="1">
        <v>3611000000</v>
      </c>
      <c r="AH41" s="1">
        <v>8857000000</v>
      </c>
      <c r="AI41" s="1">
        <v>10335000000</v>
      </c>
      <c r="AJ41" s="1">
        <v>11401000000</v>
      </c>
      <c r="AK41" s="1">
        <v>11185000000</v>
      </c>
      <c r="AL41" s="1">
        <v>11539000000</v>
      </c>
      <c r="AM41" s="1">
        <v>3008000000</v>
      </c>
    </row>
    <row r="42" spans="1:39" ht="19" x14ac:dyDescent="0.25">
      <c r="A42" s="5" t="s">
        <v>34</v>
      </c>
      <c r="B42" s="1" t="s">
        <v>91</v>
      </c>
      <c r="C42" s="1" t="s">
        <v>91</v>
      </c>
      <c r="D42" s="1" t="s">
        <v>91</v>
      </c>
      <c r="E42" s="1" t="s">
        <v>91</v>
      </c>
      <c r="F42" s="1" t="s">
        <v>91</v>
      </c>
      <c r="G42" s="1" t="s">
        <v>91</v>
      </c>
      <c r="H42" s="1" t="s">
        <v>91</v>
      </c>
      <c r="I42" s="1" t="s">
        <v>91</v>
      </c>
      <c r="J42" s="1" t="s">
        <v>91</v>
      </c>
      <c r="K42" s="1">
        <v>351000000</v>
      </c>
      <c r="L42" s="1">
        <v>567000000</v>
      </c>
      <c r="M42" s="1">
        <v>558000000</v>
      </c>
      <c r="N42" s="1">
        <v>702000000</v>
      </c>
      <c r="O42" s="1">
        <v>952000000</v>
      </c>
      <c r="P42" s="1">
        <v>961000000</v>
      </c>
      <c r="Q42" s="1">
        <v>2191000000</v>
      </c>
      <c r="R42" s="1">
        <v>3026000000</v>
      </c>
      <c r="S42" s="1">
        <v>3319000000</v>
      </c>
      <c r="T42" s="1">
        <v>3708000000</v>
      </c>
      <c r="U42" s="1">
        <v>4100000000</v>
      </c>
      <c r="V42" s="1">
        <v>4391000000</v>
      </c>
      <c r="W42" s="1">
        <v>5472000000</v>
      </c>
      <c r="X42" s="1">
        <v>5958000000</v>
      </c>
      <c r="Y42" s="1">
        <v>6318000000</v>
      </c>
      <c r="Z42" s="1">
        <v>6575000000</v>
      </c>
      <c r="AA42" s="1">
        <v>2158000000</v>
      </c>
      <c r="AB42" s="1">
        <v>2310000000</v>
      </c>
      <c r="AC42" s="1">
        <v>7740000000</v>
      </c>
      <c r="AD42" s="1">
        <v>7748000000</v>
      </c>
      <c r="AE42" s="1">
        <v>7812000000</v>
      </c>
      <c r="AF42" s="1">
        <v>7723000000</v>
      </c>
      <c r="AG42" s="1">
        <v>8805000000</v>
      </c>
      <c r="AH42" s="1">
        <v>5303000000</v>
      </c>
      <c r="AI42" s="1">
        <v>5977000000</v>
      </c>
      <c r="AJ42" s="1">
        <v>6306000000</v>
      </c>
      <c r="AK42" s="1">
        <v>5745000000</v>
      </c>
      <c r="AL42" s="1">
        <v>5340000000</v>
      </c>
      <c r="AM42" s="1">
        <v>6322000000</v>
      </c>
    </row>
    <row r="43" spans="1:39" ht="19" x14ac:dyDescent="0.25">
      <c r="A43" s="5" t="s">
        <v>35</v>
      </c>
      <c r="B43" s="1" t="s">
        <v>91</v>
      </c>
      <c r="C43" s="1" t="s">
        <v>91</v>
      </c>
      <c r="D43" s="1" t="s">
        <v>91</v>
      </c>
      <c r="E43" s="1" t="s">
        <v>91</v>
      </c>
      <c r="F43" s="1" t="s">
        <v>91</v>
      </c>
      <c r="G43" s="1" t="s">
        <v>91</v>
      </c>
      <c r="H43" s="1" t="s">
        <v>91</v>
      </c>
      <c r="I43" s="1" t="s">
        <v>91</v>
      </c>
      <c r="J43" s="1" t="s">
        <v>91</v>
      </c>
      <c r="K43" s="1">
        <v>960000000</v>
      </c>
      <c r="L43" s="1">
        <v>1126000000</v>
      </c>
      <c r="M43" s="1">
        <v>687000000</v>
      </c>
      <c r="N43" s="1">
        <v>417000000</v>
      </c>
      <c r="O43" s="1">
        <v>478000000</v>
      </c>
      <c r="P43" s="1">
        <v>310000000</v>
      </c>
      <c r="Q43" s="1">
        <v>385000000</v>
      </c>
      <c r="R43" s="1">
        <v>429000000</v>
      </c>
      <c r="S43" s="1">
        <v>377000000</v>
      </c>
      <c r="T43" s="1">
        <v>448000000</v>
      </c>
      <c r="U43" s="1">
        <v>752000000</v>
      </c>
      <c r="V43" s="1">
        <v>417000000</v>
      </c>
      <c r="W43" s="1">
        <v>463000000</v>
      </c>
      <c r="X43" s="1">
        <v>575000000</v>
      </c>
      <c r="Y43" s="1">
        <v>542000000</v>
      </c>
      <c r="Z43" s="1">
        <v>733000000</v>
      </c>
      <c r="AA43" s="1">
        <v>5567000000</v>
      </c>
      <c r="AB43" s="1">
        <v>5957000000</v>
      </c>
      <c r="AC43" s="1">
        <v>504000000</v>
      </c>
      <c r="AD43" s="1">
        <v>435000000</v>
      </c>
      <c r="AE43" s="1">
        <v>1157000000</v>
      </c>
      <c r="AF43" s="1">
        <v>617000000</v>
      </c>
      <c r="AG43" s="1">
        <v>697000000</v>
      </c>
      <c r="AH43" s="1">
        <v>1185000000</v>
      </c>
      <c r="AI43" s="1">
        <v>914000000</v>
      </c>
      <c r="AJ43" s="1">
        <v>1171000000</v>
      </c>
      <c r="AK43" s="1">
        <v>1789000000</v>
      </c>
      <c r="AL43" s="1">
        <v>1505000000</v>
      </c>
      <c r="AM43" s="1">
        <v>10491000000</v>
      </c>
    </row>
    <row r="44" spans="1:39" ht="19" x14ac:dyDescent="0.25">
      <c r="A44" s="6" t="s">
        <v>36</v>
      </c>
      <c r="B44" s="10" t="s">
        <v>91</v>
      </c>
      <c r="C44" s="10" t="s">
        <v>91</v>
      </c>
      <c r="D44" s="10" t="s">
        <v>91</v>
      </c>
      <c r="E44" s="10" t="s">
        <v>91</v>
      </c>
      <c r="F44" s="10" t="s">
        <v>91</v>
      </c>
      <c r="G44" s="10" t="s">
        <v>91</v>
      </c>
      <c r="H44" s="10" t="s">
        <v>91</v>
      </c>
      <c r="I44" s="10" t="s">
        <v>91</v>
      </c>
      <c r="J44" s="10" t="s">
        <v>91</v>
      </c>
      <c r="K44" s="10">
        <v>1797000000</v>
      </c>
      <c r="L44" s="10">
        <v>2013000000</v>
      </c>
      <c r="M44" s="10">
        <v>1858000000</v>
      </c>
      <c r="N44" s="10">
        <v>1689000000</v>
      </c>
      <c r="O44" s="10">
        <v>1873000000</v>
      </c>
      <c r="P44" s="10">
        <v>3491000000</v>
      </c>
      <c r="Q44" s="10">
        <v>3551000000</v>
      </c>
      <c r="R44" s="10">
        <v>4893000000</v>
      </c>
      <c r="S44" s="10">
        <v>5098000000</v>
      </c>
      <c r="T44" s="10">
        <v>6394000000</v>
      </c>
      <c r="U44" s="10">
        <v>7287000000</v>
      </c>
      <c r="V44" s="10">
        <v>9173000000</v>
      </c>
      <c r="W44" s="10">
        <v>9880000000</v>
      </c>
      <c r="X44" s="10">
        <v>12298000000</v>
      </c>
      <c r="Y44" s="10">
        <v>11950000000</v>
      </c>
      <c r="Z44" s="10">
        <v>13249000000</v>
      </c>
      <c r="AA44" s="10">
        <v>14186000000</v>
      </c>
      <c r="AB44" s="10">
        <v>15368000000</v>
      </c>
      <c r="AC44" s="10">
        <v>15744000000</v>
      </c>
      <c r="AD44" s="10">
        <v>17886000000</v>
      </c>
      <c r="AE44" s="10">
        <v>17407000000</v>
      </c>
      <c r="AF44" s="10">
        <v>14571000000</v>
      </c>
      <c r="AG44" s="10">
        <v>15447000000</v>
      </c>
      <c r="AH44" s="10">
        <v>18328000000</v>
      </c>
      <c r="AI44" s="10">
        <v>18189000000</v>
      </c>
      <c r="AJ44" s="10">
        <v>19780000000</v>
      </c>
      <c r="AK44" s="10">
        <v>21543000000</v>
      </c>
      <c r="AL44" s="10">
        <v>19987000000</v>
      </c>
      <c r="AM44" s="10">
        <v>21063000000</v>
      </c>
    </row>
    <row r="45" spans="1:39" ht="19" x14ac:dyDescent="0.25">
      <c r="A45" s="5" t="s">
        <v>37</v>
      </c>
      <c r="B45" s="1" t="s">
        <v>91</v>
      </c>
      <c r="C45" s="1" t="s">
        <v>91</v>
      </c>
      <c r="D45" s="1" t="s">
        <v>91</v>
      </c>
      <c r="E45" s="1" t="s">
        <v>91</v>
      </c>
      <c r="F45" s="1" t="s">
        <v>91</v>
      </c>
      <c r="G45" s="1" t="s">
        <v>91</v>
      </c>
      <c r="H45" s="1" t="s">
        <v>91</v>
      </c>
      <c r="I45" s="1" t="s">
        <v>91</v>
      </c>
      <c r="J45" s="1" t="s">
        <v>91</v>
      </c>
      <c r="K45" s="1">
        <v>264000000</v>
      </c>
      <c r="L45" s="1">
        <v>398000000</v>
      </c>
      <c r="M45" s="1">
        <v>441000000</v>
      </c>
      <c r="N45" s="1">
        <v>592000000</v>
      </c>
      <c r="O45" s="1">
        <v>698000000</v>
      </c>
      <c r="P45" s="1">
        <v>1169000000</v>
      </c>
      <c r="Q45" s="1">
        <v>1294000000</v>
      </c>
      <c r="R45" s="1">
        <v>1768000000</v>
      </c>
      <c r="S45" s="1">
        <v>1856000000</v>
      </c>
      <c r="T45" s="1">
        <v>2085000000</v>
      </c>
      <c r="U45" s="1">
        <v>2169000000</v>
      </c>
      <c r="V45" s="1">
        <v>2125000000</v>
      </c>
      <c r="W45" s="1">
        <v>2168000000</v>
      </c>
      <c r="X45" s="1">
        <v>2472000000</v>
      </c>
      <c r="Y45" s="1">
        <v>2872000000</v>
      </c>
      <c r="Z45" s="1">
        <v>2912000000</v>
      </c>
      <c r="AA45" s="1">
        <v>2971000000</v>
      </c>
      <c r="AB45" s="1">
        <v>3284000000</v>
      </c>
      <c r="AC45" s="1">
        <v>3403000000</v>
      </c>
      <c r="AD45" s="1">
        <v>3415000000</v>
      </c>
      <c r="AE45" s="1">
        <v>3329000000</v>
      </c>
      <c r="AF45" s="1">
        <v>3466000000</v>
      </c>
      <c r="AG45" s="1">
        <v>3467000000</v>
      </c>
      <c r="AH45" s="1">
        <v>3517000000</v>
      </c>
      <c r="AI45" s="1">
        <v>4348000000</v>
      </c>
      <c r="AJ45" s="1">
        <v>4475000000</v>
      </c>
      <c r="AK45" s="1">
        <v>5100000000</v>
      </c>
      <c r="AL45" s="1">
        <v>5417000000</v>
      </c>
      <c r="AM45" s="1">
        <v>5900000000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v>3110000000</v>
      </c>
      <c r="S46" s="1">
        <v>3510000000</v>
      </c>
      <c r="T46" s="1">
        <v>6083000000</v>
      </c>
      <c r="U46" s="1">
        <v>6451000000</v>
      </c>
      <c r="V46" s="1">
        <v>6687000000</v>
      </c>
      <c r="W46" s="1">
        <v>8541000000</v>
      </c>
      <c r="X46" s="1">
        <v>8942000000</v>
      </c>
      <c r="Y46" s="1">
        <v>11413000000</v>
      </c>
      <c r="Z46" s="1">
        <v>12269000000</v>
      </c>
      <c r="AA46" s="1">
        <v>12649000000</v>
      </c>
      <c r="AB46" s="1">
        <v>13576000000</v>
      </c>
      <c r="AC46" s="1">
        <v>12048000000</v>
      </c>
      <c r="AD46" s="1">
        <v>11977000000</v>
      </c>
      <c r="AE46" s="1">
        <v>11731000000</v>
      </c>
      <c r="AF46" s="1">
        <v>11443000000</v>
      </c>
      <c r="AG46" s="1">
        <v>11445000000</v>
      </c>
      <c r="AH46" s="1">
        <v>11914000000</v>
      </c>
      <c r="AI46" s="1">
        <v>19594000000</v>
      </c>
      <c r="AJ46" s="1">
        <v>19677000000</v>
      </c>
      <c r="AK46" s="1">
        <v>20053000000</v>
      </c>
      <c r="AL46" s="1">
        <v>20098000000</v>
      </c>
      <c r="AM46" s="1">
        <v>20334000000</v>
      </c>
    </row>
    <row r="47" spans="1:39"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v>1204000000</v>
      </c>
      <c r="O47" s="1">
        <v>1525000000</v>
      </c>
      <c r="P47" s="1">
        <v>2513000000</v>
      </c>
      <c r="Q47" s="1">
        <v>2531000000</v>
      </c>
      <c r="R47" s="1">
        <v>648000000</v>
      </c>
      <c r="S47" s="1">
        <v>560000000</v>
      </c>
      <c r="T47" s="1">
        <v>1030000000</v>
      </c>
      <c r="U47" s="1">
        <v>954000000</v>
      </c>
      <c r="V47" s="1">
        <v>898000000</v>
      </c>
      <c r="W47" s="1">
        <v>1184000000</v>
      </c>
      <c r="X47" s="1">
        <v>972000000</v>
      </c>
      <c r="Y47" s="1">
        <v>1617000000</v>
      </c>
      <c r="Z47" s="1">
        <v>2098000000</v>
      </c>
      <c r="AA47" s="1">
        <v>1992000000</v>
      </c>
      <c r="AB47" s="1">
        <v>1813000000</v>
      </c>
      <c r="AC47" s="1">
        <v>1383000000</v>
      </c>
      <c r="AD47" s="1">
        <v>1217000000</v>
      </c>
      <c r="AE47" s="1">
        <v>912000000</v>
      </c>
      <c r="AF47" s="1">
        <v>763000000</v>
      </c>
      <c r="AG47" s="1">
        <v>678000000</v>
      </c>
      <c r="AH47" s="1">
        <v>702000000</v>
      </c>
      <c r="AI47" s="1">
        <v>2585000000</v>
      </c>
      <c r="AJ47" s="1">
        <v>2315000000</v>
      </c>
      <c r="AK47" s="1">
        <v>2117000000</v>
      </c>
      <c r="AL47" s="1">
        <v>1978000000</v>
      </c>
      <c r="AM47" s="1">
        <v>1824000000</v>
      </c>
    </row>
    <row r="48" spans="1:39"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v>1204000000</v>
      </c>
      <c r="O48" s="1">
        <v>1525000000</v>
      </c>
      <c r="P48" s="1">
        <v>2513000000</v>
      </c>
      <c r="Q48" s="1">
        <v>2531000000</v>
      </c>
      <c r="R48" s="1">
        <v>3758000000</v>
      </c>
      <c r="S48" s="1">
        <v>4070000000</v>
      </c>
      <c r="T48" s="1">
        <v>7113000000</v>
      </c>
      <c r="U48" s="1">
        <v>7405000000</v>
      </c>
      <c r="V48" s="1">
        <v>7585000000</v>
      </c>
      <c r="W48" s="1">
        <v>9725000000</v>
      </c>
      <c r="X48" s="1">
        <v>9914000000</v>
      </c>
      <c r="Y48" s="1">
        <v>13030000000</v>
      </c>
      <c r="Z48" s="1">
        <v>14367000000</v>
      </c>
      <c r="AA48" s="1">
        <v>14641000000</v>
      </c>
      <c r="AB48" s="1">
        <v>15389000000</v>
      </c>
      <c r="AC48" s="1">
        <v>13431000000</v>
      </c>
      <c r="AD48" s="1">
        <v>13194000000</v>
      </c>
      <c r="AE48" s="1">
        <v>12643000000</v>
      </c>
      <c r="AF48" s="1">
        <v>12206000000</v>
      </c>
      <c r="AG48" s="1">
        <v>12123000000</v>
      </c>
      <c r="AH48" s="1">
        <v>12616000000</v>
      </c>
      <c r="AI48" s="1">
        <v>22179000000</v>
      </c>
      <c r="AJ48" s="1">
        <v>21992000000</v>
      </c>
      <c r="AK48" s="1">
        <v>22170000000</v>
      </c>
      <c r="AL48" s="1">
        <v>22076000000</v>
      </c>
      <c r="AM48" s="1">
        <v>22158000000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t="s">
        <v>91</v>
      </c>
      <c r="AB49" s="1" t="s">
        <v>91</v>
      </c>
      <c r="AC49" s="1" t="s">
        <v>91</v>
      </c>
      <c r="AD49" s="1" t="s">
        <v>91</v>
      </c>
      <c r="AE49" s="1" t="s">
        <v>91</v>
      </c>
      <c r="AF49" s="1" t="s">
        <v>91</v>
      </c>
      <c r="AG49" s="1" t="s">
        <v>91</v>
      </c>
      <c r="AH49" s="1" t="s">
        <v>91</v>
      </c>
      <c r="AI49" s="1" t="s">
        <v>91</v>
      </c>
      <c r="AJ49" s="1" t="s">
        <v>91</v>
      </c>
      <c r="AK49" s="1" t="s">
        <v>91</v>
      </c>
      <c r="AL49" s="1" t="s">
        <v>91</v>
      </c>
      <c r="AM49" s="1" t="s">
        <v>91</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c r="AM50" s="1" t="s">
        <v>91</v>
      </c>
    </row>
    <row r="51" spans="1:39" ht="19" x14ac:dyDescent="0.25">
      <c r="A51" s="5" t="s">
        <v>43</v>
      </c>
      <c r="B51" s="1" t="s">
        <v>91</v>
      </c>
      <c r="C51" s="1" t="s">
        <v>91</v>
      </c>
      <c r="D51" s="1" t="s">
        <v>91</v>
      </c>
      <c r="E51" s="1" t="s">
        <v>91</v>
      </c>
      <c r="F51" s="1" t="s">
        <v>91</v>
      </c>
      <c r="G51" s="1" t="s">
        <v>91</v>
      </c>
      <c r="H51" s="1" t="s">
        <v>91</v>
      </c>
      <c r="I51" s="1" t="s">
        <v>91</v>
      </c>
      <c r="J51" s="1" t="s">
        <v>91</v>
      </c>
      <c r="K51" s="1">
        <v>612000000</v>
      </c>
      <c r="L51" s="1">
        <v>753000000</v>
      </c>
      <c r="M51" s="1">
        <v>1000000000</v>
      </c>
      <c r="N51" s="1">
        <v>606000000</v>
      </c>
      <c r="O51" s="1">
        <v>476000000</v>
      </c>
      <c r="P51" s="1">
        <v>601000000</v>
      </c>
      <c r="Q51" s="1">
        <v>611000000</v>
      </c>
      <c r="R51" s="1">
        <v>650000000</v>
      </c>
      <c r="S51" s="1">
        <v>707000000</v>
      </c>
      <c r="T51" s="1">
        <v>591000000</v>
      </c>
      <c r="U51" s="1">
        <v>683000000</v>
      </c>
      <c r="V51" s="1">
        <v>708000000</v>
      </c>
      <c r="W51" s="1">
        <v>603000000</v>
      </c>
      <c r="X51" s="1">
        <v>1049000000</v>
      </c>
      <c r="Y51" s="1">
        <v>521000000</v>
      </c>
      <c r="Z51" s="1">
        <v>549000000</v>
      </c>
      <c r="AA51" s="1">
        <v>747000000</v>
      </c>
      <c r="AB51" s="1">
        <v>842000000</v>
      </c>
      <c r="AC51" s="1">
        <v>1731000000</v>
      </c>
      <c r="AD51" s="1">
        <v>953000000</v>
      </c>
      <c r="AE51" s="1">
        <v>1976000000</v>
      </c>
      <c r="AF51" s="1">
        <v>1754000000</v>
      </c>
      <c r="AG51" s="1">
        <v>1835000000</v>
      </c>
      <c r="AH51" s="1">
        <v>585000000</v>
      </c>
      <c r="AI51" s="1">
        <v>692000000</v>
      </c>
      <c r="AJ51" s="1">
        <v>2594000000</v>
      </c>
      <c r="AK51" s="1">
        <v>2495000000</v>
      </c>
      <c r="AL51" s="1">
        <v>2593000000</v>
      </c>
      <c r="AM51" s="1">
        <v>2464000000</v>
      </c>
    </row>
    <row r="52" spans="1:39" ht="19" x14ac:dyDescent="0.25">
      <c r="A52" s="5" t="s">
        <v>44</v>
      </c>
      <c r="B52" s="1" t="s">
        <v>91</v>
      </c>
      <c r="C52" s="1" t="s">
        <v>91</v>
      </c>
      <c r="D52" s="1" t="s">
        <v>91</v>
      </c>
      <c r="E52" s="1" t="s">
        <v>91</v>
      </c>
      <c r="F52" s="1" t="s">
        <v>91</v>
      </c>
      <c r="G52" s="1" t="s">
        <v>91</v>
      </c>
      <c r="H52" s="1" t="s">
        <v>91</v>
      </c>
      <c r="I52" s="1" t="s">
        <v>91</v>
      </c>
      <c r="J52" s="1" t="s">
        <v>91</v>
      </c>
      <c r="K52" s="1">
        <v>876000000</v>
      </c>
      <c r="L52" s="1">
        <v>1151000000</v>
      </c>
      <c r="M52" s="1">
        <v>1441000000</v>
      </c>
      <c r="N52" s="1">
        <v>2402000000</v>
      </c>
      <c r="O52" s="1">
        <v>2699000000</v>
      </c>
      <c r="P52" s="1">
        <v>4283000000</v>
      </c>
      <c r="Q52" s="1">
        <v>4436000000</v>
      </c>
      <c r="R52" s="1">
        <v>6176000000</v>
      </c>
      <c r="S52" s="1">
        <v>6633000000</v>
      </c>
      <c r="T52" s="1">
        <v>9789000000</v>
      </c>
      <c r="U52" s="1">
        <v>10257000000</v>
      </c>
      <c r="V52" s="1">
        <v>10418000000</v>
      </c>
      <c r="W52" s="1">
        <v>12496000000</v>
      </c>
      <c r="X52" s="1">
        <v>13435000000</v>
      </c>
      <c r="Y52" s="1">
        <v>16423000000</v>
      </c>
      <c r="Z52" s="1">
        <v>17828000000</v>
      </c>
      <c r="AA52" s="1">
        <v>18359000000</v>
      </c>
      <c r="AB52" s="1">
        <v>19515000000</v>
      </c>
      <c r="AC52" s="1">
        <v>18565000000</v>
      </c>
      <c r="AD52" s="1">
        <v>17562000000</v>
      </c>
      <c r="AE52" s="1">
        <v>17948000000</v>
      </c>
      <c r="AF52" s="1">
        <v>17426000000</v>
      </c>
      <c r="AG52" s="1">
        <v>17425000000</v>
      </c>
      <c r="AH52" s="1">
        <v>16718000000</v>
      </c>
      <c r="AI52" s="1">
        <v>27219000000</v>
      </c>
      <c r="AJ52" s="1">
        <v>29061000000</v>
      </c>
      <c r="AK52" s="1">
        <v>29765000000</v>
      </c>
      <c r="AL52" s="1">
        <v>30086000000</v>
      </c>
      <c r="AM52" s="1">
        <v>30522000000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v>2673000000</v>
      </c>
      <c r="L54" s="11">
        <v>3164000000</v>
      </c>
      <c r="M54" s="11">
        <v>3299000000</v>
      </c>
      <c r="N54" s="11">
        <v>4091000000</v>
      </c>
      <c r="O54" s="11">
        <v>4572000000</v>
      </c>
      <c r="P54" s="11">
        <v>7774000000</v>
      </c>
      <c r="Q54" s="11">
        <v>7987000000</v>
      </c>
      <c r="R54" s="11">
        <v>11069000000</v>
      </c>
      <c r="S54" s="11">
        <v>11731000000</v>
      </c>
      <c r="T54" s="11">
        <v>16183000000</v>
      </c>
      <c r="U54" s="11">
        <v>17544000000</v>
      </c>
      <c r="V54" s="11">
        <v>19591000000</v>
      </c>
      <c r="W54" s="11">
        <v>22376000000</v>
      </c>
      <c r="X54" s="11">
        <v>25733000000</v>
      </c>
      <c r="Y54" s="11">
        <v>28373000000</v>
      </c>
      <c r="Z54" s="11">
        <v>31077000000</v>
      </c>
      <c r="AA54" s="11">
        <v>32545000000</v>
      </c>
      <c r="AB54" s="11">
        <v>34883000000</v>
      </c>
      <c r="AC54" s="11">
        <v>34309000000</v>
      </c>
      <c r="AD54" s="11">
        <v>35448000000</v>
      </c>
      <c r="AE54" s="11">
        <v>35355000000</v>
      </c>
      <c r="AF54" s="11">
        <v>31997000000</v>
      </c>
      <c r="AG54" s="11">
        <v>32872000000</v>
      </c>
      <c r="AH54" s="11">
        <v>35046000000</v>
      </c>
      <c r="AI54" s="11">
        <v>45408000000</v>
      </c>
      <c r="AJ54" s="11">
        <v>48841000000</v>
      </c>
      <c r="AK54" s="11">
        <v>51308000000</v>
      </c>
      <c r="AL54" s="11">
        <v>50073000000</v>
      </c>
      <c r="AM54" s="11">
        <v>51585000000</v>
      </c>
    </row>
    <row r="55" spans="1:39" ht="20" thickTop="1" x14ac:dyDescent="0.25">
      <c r="A55" s="5" t="s">
        <v>47</v>
      </c>
      <c r="B55" s="1" t="s">
        <v>91</v>
      </c>
      <c r="C55" s="1" t="s">
        <v>91</v>
      </c>
      <c r="D55" s="1" t="s">
        <v>91</v>
      </c>
      <c r="E55" s="1" t="s">
        <v>91</v>
      </c>
      <c r="F55" s="1" t="s">
        <v>91</v>
      </c>
      <c r="G55" s="1" t="s">
        <v>91</v>
      </c>
      <c r="H55" s="1" t="s">
        <v>91</v>
      </c>
      <c r="I55" s="1" t="s">
        <v>91</v>
      </c>
      <c r="J55" s="1" t="s">
        <v>91</v>
      </c>
      <c r="K55" s="1">
        <v>134000000</v>
      </c>
      <c r="L55" s="1">
        <v>130000000</v>
      </c>
      <c r="M55" s="1">
        <v>182000000</v>
      </c>
      <c r="N55" s="1">
        <v>255000000</v>
      </c>
      <c r="O55" s="1">
        <v>295000000</v>
      </c>
      <c r="P55" s="1">
        <v>631000000</v>
      </c>
      <c r="Q55" s="1">
        <v>717000000</v>
      </c>
      <c r="R55" s="1">
        <v>904000000</v>
      </c>
      <c r="S55" s="1">
        <v>1056000000</v>
      </c>
      <c r="T55" s="1">
        <v>1317000000</v>
      </c>
      <c r="U55" s="1">
        <v>1508000000</v>
      </c>
      <c r="V55" s="1">
        <v>1710000000</v>
      </c>
      <c r="W55" s="1">
        <v>1956000000</v>
      </c>
      <c r="X55" s="1">
        <v>2318000000</v>
      </c>
      <c r="Y55" s="1">
        <v>2443000000</v>
      </c>
      <c r="Z55" s="1">
        <v>2365000000</v>
      </c>
      <c r="AA55" s="1">
        <v>2736000000</v>
      </c>
      <c r="AB55" s="1">
        <v>2895000000</v>
      </c>
      <c r="AC55" s="1">
        <v>2469000000</v>
      </c>
      <c r="AD55" s="1">
        <v>2248000000</v>
      </c>
      <c r="AE55" s="1">
        <v>2057000000</v>
      </c>
      <c r="AF55" s="1">
        <v>1964000000</v>
      </c>
      <c r="AG55" s="1">
        <v>2538000000</v>
      </c>
      <c r="AH55" s="1">
        <v>3207000000</v>
      </c>
      <c r="AI55" s="1">
        <v>3179000000</v>
      </c>
      <c r="AJ55" s="1">
        <v>3162000000</v>
      </c>
      <c r="AK55" s="1">
        <v>2952000000</v>
      </c>
      <c r="AL55" s="1">
        <v>3167000000</v>
      </c>
      <c r="AM55" s="1">
        <v>3398000000</v>
      </c>
    </row>
    <row r="56" spans="1:39"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v>108000000</v>
      </c>
      <c r="O56" s="1">
        <v>60000000</v>
      </c>
      <c r="P56" s="1">
        <v>853000000</v>
      </c>
      <c r="Q56" s="1">
        <v>340000000</v>
      </c>
      <c r="R56" s="1">
        <v>1211000000</v>
      </c>
      <c r="S56" s="1">
        <v>732000000</v>
      </c>
      <c r="T56" s="1">
        <v>747000000</v>
      </c>
      <c r="U56" s="1">
        <v>6000000</v>
      </c>
      <c r="V56" s="1">
        <v>510000000</v>
      </c>
      <c r="W56" s="1">
        <v>7000000</v>
      </c>
      <c r="X56" s="1">
        <v>673000000</v>
      </c>
      <c r="Y56" s="1">
        <v>911000000</v>
      </c>
      <c r="Z56" s="1">
        <v>705000000</v>
      </c>
      <c r="AA56" s="1">
        <v>773000000</v>
      </c>
      <c r="AB56" s="1">
        <v>23000000</v>
      </c>
      <c r="AC56" s="1">
        <v>1000000</v>
      </c>
      <c r="AD56" s="1" t="s">
        <v>91</v>
      </c>
      <c r="AE56" s="1">
        <v>501000000</v>
      </c>
      <c r="AF56" s="1">
        <v>501000000</v>
      </c>
      <c r="AG56" s="1">
        <v>900000000</v>
      </c>
      <c r="AH56" s="1">
        <v>2000000</v>
      </c>
      <c r="AI56" s="1">
        <v>973000000</v>
      </c>
      <c r="AJ56" s="1">
        <v>3172000000</v>
      </c>
      <c r="AK56" s="1">
        <v>3265000000</v>
      </c>
      <c r="AL56" s="1">
        <v>1342000000</v>
      </c>
      <c r="AM56" s="1">
        <v>1253000000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v>1631000000</v>
      </c>
      <c r="W58" s="1">
        <v>2949000000</v>
      </c>
      <c r="X58" s="1">
        <v>3440000000</v>
      </c>
      <c r="Y58" s="1">
        <v>4154000000</v>
      </c>
      <c r="Z58" s="1">
        <v>4313000000</v>
      </c>
      <c r="AA58" s="1">
        <v>4465000000</v>
      </c>
      <c r="AB58" s="1">
        <v>5011000000</v>
      </c>
      <c r="AC58" s="1">
        <v>6042000000</v>
      </c>
      <c r="AD58" s="1">
        <v>6584000000</v>
      </c>
      <c r="AE58" s="1">
        <v>7335000000</v>
      </c>
      <c r="AF58" s="1">
        <v>5674000000</v>
      </c>
      <c r="AG58" s="1">
        <v>4939000000</v>
      </c>
      <c r="AH58" s="1">
        <v>6992000000</v>
      </c>
      <c r="AI58" s="1">
        <v>7270000000</v>
      </c>
      <c r="AJ58" s="1">
        <v>7148000000</v>
      </c>
      <c r="AK58" s="1">
        <v>6276000000</v>
      </c>
      <c r="AL58" s="1">
        <v>6266000000</v>
      </c>
      <c r="AM58" s="1">
        <v>7436000000</v>
      </c>
    </row>
    <row r="59" spans="1:39" ht="19" x14ac:dyDescent="0.25">
      <c r="A59" s="5" t="s">
        <v>51</v>
      </c>
      <c r="B59" s="1" t="s">
        <v>91</v>
      </c>
      <c r="C59" s="1" t="s">
        <v>91</v>
      </c>
      <c r="D59" s="1" t="s">
        <v>91</v>
      </c>
      <c r="E59" s="1" t="s">
        <v>91</v>
      </c>
      <c r="F59" s="1" t="s">
        <v>91</v>
      </c>
      <c r="G59" s="1" t="s">
        <v>91</v>
      </c>
      <c r="H59" s="1" t="s">
        <v>91</v>
      </c>
      <c r="I59" s="1" t="s">
        <v>91</v>
      </c>
      <c r="J59" s="1" t="s">
        <v>91</v>
      </c>
      <c r="K59" s="1">
        <v>492000000</v>
      </c>
      <c r="L59" s="1">
        <v>729000000</v>
      </c>
      <c r="M59" s="1">
        <v>651000000</v>
      </c>
      <c r="N59" s="1">
        <v>928000000</v>
      </c>
      <c r="O59" s="1">
        <v>1106000000</v>
      </c>
      <c r="P59" s="1">
        <v>1969000000</v>
      </c>
      <c r="Q59" s="1">
        <v>1844000000</v>
      </c>
      <c r="R59" s="1">
        <v>2464000000</v>
      </c>
      <c r="S59" s="1">
        <v>2794000000</v>
      </c>
      <c r="T59" s="1">
        <v>3552000000</v>
      </c>
      <c r="U59" s="1">
        <v>3860000000</v>
      </c>
      <c r="V59" s="1">
        <v>3056000000</v>
      </c>
      <c r="W59" s="1">
        <v>2912000000</v>
      </c>
      <c r="X59" s="1">
        <v>2733000000</v>
      </c>
      <c r="Y59" s="1">
        <v>2852000000</v>
      </c>
      <c r="Z59" s="1">
        <v>2988000000</v>
      </c>
      <c r="AA59" s="1">
        <v>3203000000</v>
      </c>
      <c r="AB59" s="1">
        <v>3216000000</v>
      </c>
      <c r="AC59" s="1">
        <v>3108000000</v>
      </c>
      <c r="AD59" s="1">
        <v>3362000000</v>
      </c>
      <c r="AE59" s="1">
        <v>3858000000</v>
      </c>
      <c r="AF59" s="1">
        <v>4306000000</v>
      </c>
      <c r="AG59" s="1">
        <v>4469000000</v>
      </c>
      <c r="AH59" s="1">
        <v>2898000000</v>
      </c>
      <c r="AI59" s="1">
        <v>3317000000</v>
      </c>
      <c r="AJ59" s="1">
        <v>3319000000</v>
      </c>
      <c r="AK59" s="1">
        <v>3471000000</v>
      </c>
      <c r="AL59" s="1">
        <v>3203000000</v>
      </c>
      <c r="AM59" s="1">
        <v>3254000000</v>
      </c>
    </row>
    <row r="60" spans="1:39" ht="19" x14ac:dyDescent="0.25">
      <c r="A60" s="6" t="s">
        <v>52</v>
      </c>
      <c r="B60" s="10" t="s">
        <v>91</v>
      </c>
      <c r="C60" s="10" t="s">
        <v>91</v>
      </c>
      <c r="D60" s="10" t="s">
        <v>91</v>
      </c>
      <c r="E60" s="10" t="s">
        <v>91</v>
      </c>
      <c r="F60" s="10" t="s">
        <v>91</v>
      </c>
      <c r="G60" s="10" t="s">
        <v>91</v>
      </c>
      <c r="H60" s="10" t="s">
        <v>91</v>
      </c>
      <c r="I60" s="10" t="s">
        <v>91</v>
      </c>
      <c r="J60" s="10" t="s">
        <v>91</v>
      </c>
      <c r="K60" s="10">
        <v>626000000</v>
      </c>
      <c r="L60" s="10">
        <v>859000000</v>
      </c>
      <c r="M60" s="10">
        <v>833000000</v>
      </c>
      <c r="N60" s="10">
        <v>1291000000</v>
      </c>
      <c r="O60" s="10">
        <v>1461000000</v>
      </c>
      <c r="P60" s="10">
        <v>3453000000</v>
      </c>
      <c r="Q60" s="10">
        <v>2901000000</v>
      </c>
      <c r="R60" s="10">
        <v>4579000000</v>
      </c>
      <c r="S60" s="10">
        <v>4582000000</v>
      </c>
      <c r="T60" s="10">
        <v>5616000000</v>
      </c>
      <c r="U60" s="10">
        <v>5374000000</v>
      </c>
      <c r="V60" s="10">
        <v>6907000000</v>
      </c>
      <c r="W60" s="10">
        <v>7824000000</v>
      </c>
      <c r="X60" s="10">
        <v>9164000000</v>
      </c>
      <c r="Y60" s="10">
        <v>10360000000</v>
      </c>
      <c r="Z60" s="10">
        <v>10371000000</v>
      </c>
      <c r="AA60" s="10">
        <v>11177000000</v>
      </c>
      <c r="AB60" s="10">
        <v>11145000000</v>
      </c>
      <c r="AC60" s="10">
        <v>11620000000</v>
      </c>
      <c r="AD60" s="10">
        <v>12194000000</v>
      </c>
      <c r="AE60" s="10">
        <v>13751000000</v>
      </c>
      <c r="AF60" s="10">
        <v>12445000000</v>
      </c>
      <c r="AG60" s="10">
        <v>12846000000</v>
      </c>
      <c r="AH60" s="10">
        <v>13099000000</v>
      </c>
      <c r="AI60" s="10">
        <v>14739000000</v>
      </c>
      <c r="AJ60" s="10">
        <v>16801000000</v>
      </c>
      <c r="AK60" s="10">
        <v>15964000000</v>
      </c>
      <c r="AL60" s="10">
        <v>13978000000</v>
      </c>
      <c r="AM60" s="10">
        <v>15341000000</v>
      </c>
    </row>
    <row r="61" spans="1:39" ht="19" x14ac:dyDescent="0.25">
      <c r="A61" s="5" t="s">
        <v>53</v>
      </c>
      <c r="B61" s="1" t="s">
        <v>91</v>
      </c>
      <c r="C61" s="1" t="s">
        <v>91</v>
      </c>
      <c r="D61" s="1" t="s">
        <v>91</v>
      </c>
      <c r="E61" s="1" t="s">
        <v>91</v>
      </c>
      <c r="F61" s="1" t="s">
        <v>91</v>
      </c>
      <c r="G61" s="1" t="s">
        <v>91</v>
      </c>
      <c r="H61" s="1" t="s">
        <v>91</v>
      </c>
      <c r="I61" s="1" t="s">
        <v>91</v>
      </c>
      <c r="J61" s="1" t="s">
        <v>91</v>
      </c>
      <c r="K61" s="1">
        <v>196000000</v>
      </c>
      <c r="L61" s="1">
        <v>170000000</v>
      </c>
      <c r="M61" s="1">
        <v>156000000</v>
      </c>
      <c r="N61" s="1">
        <v>257000000</v>
      </c>
      <c r="O61" s="1">
        <v>249000000</v>
      </c>
      <c r="P61" s="1">
        <v>169000000</v>
      </c>
      <c r="Q61" s="1">
        <v>162000000</v>
      </c>
      <c r="R61" s="1">
        <v>724000000</v>
      </c>
      <c r="S61" s="1">
        <v>718000000</v>
      </c>
      <c r="T61" s="1">
        <v>3296000000</v>
      </c>
      <c r="U61" s="1">
        <v>3291000000</v>
      </c>
      <c r="V61" s="1">
        <v>2781000000</v>
      </c>
      <c r="W61" s="1">
        <v>2774000000</v>
      </c>
      <c r="X61" s="1">
        <v>2118000000</v>
      </c>
      <c r="Y61" s="1">
        <v>3113000000</v>
      </c>
      <c r="Z61" s="1">
        <v>3159000000</v>
      </c>
      <c r="AA61" s="1">
        <v>2430000000</v>
      </c>
      <c r="AB61" s="1">
        <v>3907000000</v>
      </c>
      <c r="AC61" s="1">
        <v>3908000000</v>
      </c>
      <c r="AD61" s="1">
        <v>3908000000</v>
      </c>
      <c r="AE61" s="1">
        <v>3410000000</v>
      </c>
      <c r="AF61" s="1">
        <v>2898000000</v>
      </c>
      <c r="AG61" s="1">
        <v>2988000000</v>
      </c>
      <c r="AH61" s="1">
        <v>3980000000</v>
      </c>
      <c r="AI61" s="1">
        <v>11444000000</v>
      </c>
      <c r="AJ61" s="1">
        <v>10261000000</v>
      </c>
      <c r="AK61" s="1">
        <v>11144000000</v>
      </c>
      <c r="AL61" s="1">
        <v>11833000000</v>
      </c>
      <c r="AM61" s="1">
        <v>9243000000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v>849000000</v>
      </c>
      <c r="AD62" s="1">
        <v>677000000</v>
      </c>
      <c r="AE62" s="1">
        <v>617000000</v>
      </c>
      <c r="AF62" s="1">
        <v>506000000</v>
      </c>
      <c r="AG62" s="1">
        <v>418000000</v>
      </c>
      <c r="AH62" s="1">
        <v>814000000</v>
      </c>
      <c r="AI62" s="1">
        <v>726000000</v>
      </c>
      <c r="AJ62" s="1">
        <v>709000000</v>
      </c>
      <c r="AK62" s="1">
        <v>872000000</v>
      </c>
      <c r="AL62" s="1">
        <v>1250000000</v>
      </c>
      <c r="AM62" s="1" t="s">
        <v>91</v>
      </c>
    </row>
    <row r="63" spans="1:39"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v>144000000</v>
      </c>
      <c r="AD63" s="1">
        <v>137000000</v>
      </c>
      <c r="AE63" s="1">
        <v>82000000</v>
      </c>
      <c r="AF63" s="1">
        <v>75000000</v>
      </c>
      <c r="AG63" s="1">
        <v>72000000</v>
      </c>
      <c r="AH63" s="1">
        <v>244000000</v>
      </c>
      <c r="AI63" s="1">
        <v>577000000</v>
      </c>
      <c r="AJ63" s="1">
        <v>481000000</v>
      </c>
      <c r="AK63" s="1">
        <v>461000000</v>
      </c>
      <c r="AL63" s="1" t="s">
        <v>91</v>
      </c>
      <c r="AM63" s="1" t="s">
        <v>91</v>
      </c>
    </row>
    <row r="64" spans="1:39" ht="19" x14ac:dyDescent="0.25">
      <c r="A64" s="5" t="s">
        <v>55</v>
      </c>
      <c r="B64" s="1" t="s">
        <v>91</v>
      </c>
      <c r="C64" s="1" t="s">
        <v>91</v>
      </c>
      <c r="D64" s="1" t="s">
        <v>91</v>
      </c>
      <c r="E64" s="1" t="s">
        <v>91</v>
      </c>
      <c r="F64" s="1" t="s">
        <v>91</v>
      </c>
      <c r="G64" s="1" t="s">
        <v>91</v>
      </c>
      <c r="H64" s="1" t="s">
        <v>91</v>
      </c>
      <c r="I64" s="1" t="s">
        <v>91</v>
      </c>
      <c r="J64" s="1" t="s">
        <v>91</v>
      </c>
      <c r="K64" s="1">
        <v>535000000</v>
      </c>
      <c r="L64" s="1">
        <v>568000000</v>
      </c>
      <c r="M64" s="1">
        <v>596000000</v>
      </c>
      <c r="N64" s="1">
        <v>628000000</v>
      </c>
      <c r="O64" s="1">
        <v>643000000</v>
      </c>
      <c r="P64" s="1">
        <v>981000000</v>
      </c>
      <c r="Q64" s="1">
        <v>1104000000</v>
      </c>
      <c r="R64" s="1">
        <v>1238000000</v>
      </c>
      <c r="S64" s="1">
        <v>1232000000</v>
      </c>
      <c r="T64" s="1">
        <v>1350000000</v>
      </c>
      <c r="U64" s="1">
        <v>1690000000</v>
      </c>
      <c r="V64" s="1">
        <v>1758000000</v>
      </c>
      <c r="W64" s="1">
        <v>1951000000</v>
      </c>
      <c r="X64" s="1">
        <v>2683000000</v>
      </c>
      <c r="Y64" s="1">
        <v>4847000000</v>
      </c>
      <c r="Z64" s="1">
        <v>5124000000</v>
      </c>
      <c r="AA64" s="1">
        <v>5622000000</v>
      </c>
      <c r="AB64" s="1">
        <v>6599000000</v>
      </c>
      <c r="AC64" s="1">
        <v>6398000000</v>
      </c>
      <c r="AD64" s="1">
        <v>4031000000</v>
      </c>
      <c r="AE64" s="1">
        <v>5666000000</v>
      </c>
      <c r="AF64" s="1">
        <v>5335000000</v>
      </c>
      <c r="AG64" s="1">
        <v>5572000000</v>
      </c>
      <c r="AH64" s="1">
        <v>5474000000</v>
      </c>
      <c r="AI64" s="1">
        <v>6190000000</v>
      </c>
      <c r="AJ64" s="1">
        <v>7012000000</v>
      </c>
      <c r="AK64" s="1">
        <v>7206000000</v>
      </c>
      <c r="AL64" s="1">
        <v>5371000000</v>
      </c>
      <c r="AM64" s="1">
        <v>8433000000</v>
      </c>
    </row>
    <row r="65" spans="1:39" ht="19" x14ac:dyDescent="0.25">
      <c r="A65" s="5" t="s">
        <v>56</v>
      </c>
      <c r="B65" s="1" t="s">
        <v>91</v>
      </c>
      <c r="C65" s="1" t="s">
        <v>91</v>
      </c>
      <c r="D65" s="1" t="s">
        <v>91</v>
      </c>
      <c r="E65" s="1" t="s">
        <v>91</v>
      </c>
      <c r="F65" s="1" t="s">
        <v>91</v>
      </c>
      <c r="G65" s="1" t="s">
        <v>91</v>
      </c>
      <c r="H65" s="1" t="s">
        <v>91</v>
      </c>
      <c r="I65" s="1" t="s">
        <v>91</v>
      </c>
      <c r="J65" s="1" t="s">
        <v>91</v>
      </c>
      <c r="K65" s="1">
        <v>731000000</v>
      </c>
      <c r="L65" s="1">
        <v>738000000</v>
      </c>
      <c r="M65" s="1">
        <v>752000000</v>
      </c>
      <c r="N65" s="1">
        <v>885000000</v>
      </c>
      <c r="O65" s="1">
        <v>892000000</v>
      </c>
      <c r="P65" s="1">
        <v>1150000000</v>
      </c>
      <c r="Q65" s="1">
        <v>1266000000</v>
      </c>
      <c r="R65" s="1">
        <v>1962000000</v>
      </c>
      <c r="S65" s="1">
        <v>1950000000</v>
      </c>
      <c r="T65" s="1">
        <v>4646000000</v>
      </c>
      <c r="U65" s="1">
        <v>4981000000</v>
      </c>
      <c r="V65" s="1">
        <v>4539000000</v>
      </c>
      <c r="W65" s="1">
        <v>4725000000</v>
      </c>
      <c r="X65" s="1">
        <v>4801000000</v>
      </c>
      <c r="Y65" s="1">
        <v>7960000000</v>
      </c>
      <c r="Z65" s="1">
        <v>8283000000</v>
      </c>
      <c r="AA65" s="1">
        <v>8052000000</v>
      </c>
      <c r="AB65" s="1">
        <v>10506000000</v>
      </c>
      <c r="AC65" s="1">
        <v>11299000000</v>
      </c>
      <c r="AD65" s="1">
        <v>8753000000</v>
      </c>
      <c r="AE65" s="1">
        <v>9775000000</v>
      </c>
      <c r="AF65" s="1">
        <v>8814000000</v>
      </c>
      <c r="AG65" s="1">
        <v>9050000000</v>
      </c>
      <c r="AH65" s="1">
        <v>10512000000</v>
      </c>
      <c r="AI65" s="1">
        <v>18937000000</v>
      </c>
      <c r="AJ65" s="1">
        <v>18463000000</v>
      </c>
      <c r="AK65" s="1">
        <v>19683000000</v>
      </c>
      <c r="AL65" s="1">
        <v>18454000000</v>
      </c>
      <c r="AM65" s="1">
        <v>17676000000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v>1357000000</v>
      </c>
      <c r="L67" s="10">
        <v>1597000000</v>
      </c>
      <c r="M67" s="10">
        <v>1585000000</v>
      </c>
      <c r="N67" s="10">
        <v>2176000000</v>
      </c>
      <c r="O67" s="10">
        <v>2353000000</v>
      </c>
      <c r="P67" s="10">
        <v>4603000000</v>
      </c>
      <c r="Q67" s="10">
        <v>4167000000</v>
      </c>
      <c r="R67" s="10">
        <v>6541000000</v>
      </c>
      <c r="S67" s="10">
        <v>6532000000</v>
      </c>
      <c r="T67" s="10">
        <v>10262000000</v>
      </c>
      <c r="U67" s="10">
        <v>10355000000</v>
      </c>
      <c r="V67" s="10">
        <v>11446000000</v>
      </c>
      <c r="W67" s="10">
        <v>12549000000</v>
      </c>
      <c r="X67" s="10">
        <v>13965000000</v>
      </c>
      <c r="Y67" s="10">
        <v>18320000000</v>
      </c>
      <c r="Z67" s="10">
        <v>18654000000</v>
      </c>
      <c r="AA67" s="10">
        <v>19229000000</v>
      </c>
      <c r="AB67" s="10">
        <v>21651000000</v>
      </c>
      <c r="AC67" s="10">
        <v>22919000000</v>
      </c>
      <c r="AD67" s="10">
        <v>20947000000</v>
      </c>
      <c r="AE67" s="10">
        <v>23526000000</v>
      </c>
      <c r="AF67" s="10">
        <v>21259000000</v>
      </c>
      <c r="AG67" s="10">
        <v>21896000000</v>
      </c>
      <c r="AH67" s="10">
        <v>23611000000</v>
      </c>
      <c r="AI67" s="10">
        <v>33676000000</v>
      </c>
      <c r="AJ67" s="10">
        <v>35264000000</v>
      </c>
      <c r="AK67" s="10">
        <v>35647000000</v>
      </c>
      <c r="AL67" s="10">
        <v>32432000000</v>
      </c>
      <c r="AM67" s="10">
        <v>33017000000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v>487000000</v>
      </c>
      <c r="Q68" s="1">
        <v>619000000</v>
      </c>
      <c r="R68" s="1">
        <v>694000000</v>
      </c>
      <c r="S68" s="1">
        <v>757000000</v>
      </c>
      <c r="T68" s="1">
        <v>838000000</v>
      </c>
      <c r="U68" s="1">
        <v>998000000</v>
      </c>
      <c r="V68" s="1">
        <v>1127000000</v>
      </c>
      <c r="W68" s="1">
        <v>482000000</v>
      </c>
      <c r="X68" s="1">
        <v>482000000</v>
      </c>
      <c r="Y68" s="1">
        <v>482000000</v>
      </c>
      <c r="Z68" s="1">
        <v>482000000</v>
      </c>
      <c r="AA68" s="1">
        <v>482000000</v>
      </c>
      <c r="AB68" s="1">
        <v>482000000</v>
      </c>
      <c r="AC68" s="1">
        <v>482000000</v>
      </c>
      <c r="AD68" s="1">
        <v>482000000</v>
      </c>
      <c r="AE68" s="1">
        <v>482000000</v>
      </c>
      <c r="AF68" s="1">
        <v>482000000</v>
      </c>
      <c r="AG68" s="1">
        <v>482000000</v>
      </c>
      <c r="AH68" s="1">
        <v>482000000</v>
      </c>
      <c r="AI68" s="1">
        <v>482000000</v>
      </c>
      <c r="AJ68" s="1">
        <v>482000000</v>
      </c>
      <c r="AK68" s="1">
        <v>482000000</v>
      </c>
      <c r="AL68" s="1">
        <v>482000000</v>
      </c>
      <c r="AM68" s="1">
        <v>482000000</v>
      </c>
    </row>
    <row r="69" spans="1:39" ht="19" x14ac:dyDescent="0.25">
      <c r="A69" s="5" t="s">
        <v>60</v>
      </c>
      <c r="B69" s="1" t="s">
        <v>91</v>
      </c>
      <c r="C69" s="1" t="s">
        <v>91</v>
      </c>
      <c r="D69" s="1" t="s">
        <v>91</v>
      </c>
      <c r="E69" s="1" t="s">
        <v>91</v>
      </c>
      <c r="F69" s="1" t="s">
        <v>91</v>
      </c>
      <c r="G69" s="1" t="s">
        <v>91</v>
      </c>
      <c r="H69" s="1" t="s">
        <v>91</v>
      </c>
      <c r="I69" s="1" t="s">
        <v>91</v>
      </c>
      <c r="J69" s="1" t="s">
        <v>91</v>
      </c>
      <c r="K69" s="1">
        <v>1860000000</v>
      </c>
      <c r="L69" s="1">
        <v>2087000000</v>
      </c>
      <c r="M69" s="1">
        <v>2254000000</v>
      </c>
      <c r="N69" s="1">
        <v>2386000000</v>
      </c>
      <c r="O69" s="1">
        <v>2640000000</v>
      </c>
      <c r="P69" s="1">
        <v>3363000000</v>
      </c>
      <c r="Q69" s="1">
        <v>4059000000</v>
      </c>
      <c r="R69" s="1">
        <v>4778000000</v>
      </c>
      <c r="S69" s="1">
        <v>5455000000</v>
      </c>
      <c r="T69" s="1">
        <v>6206000000</v>
      </c>
      <c r="U69" s="1">
        <v>7146000000</v>
      </c>
      <c r="V69" s="1">
        <v>8285000000</v>
      </c>
      <c r="W69" s="1">
        <v>9769000000</v>
      </c>
      <c r="X69" s="1">
        <v>11379000000</v>
      </c>
      <c r="Y69" s="1">
        <v>13287000000</v>
      </c>
      <c r="Z69" s="1">
        <v>15093000000</v>
      </c>
      <c r="AA69" s="1">
        <v>17076000000</v>
      </c>
      <c r="AB69" s="1">
        <v>18917000000</v>
      </c>
      <c r="AC69" s="1">
        <v>17860000000</v>
      </c>
      <c r="AD69" s="1">
        <v>19428000000</v>
      </c>
      <c r="AE69" s="1">
        <v>21127000000</v>
      </c>
      <c r="AF69" s="1">
        <v>23204000000</v>
      </c>
      <c r="AG69" s="1">
        <v>25227000000</v>
      </c>
      <c r="AH69" s="1">
        <v>26444000000</v>
      </c>
      <c r="AI69" s="1">
        <v>29326000000</v>
      </c>
      <c r="AJ69" s="1">
        <v>31633000000</v>
      </c>
      <c r="AK69" s="1">
        <v>33498000000</v>
      </c>
      <c r="AL69" s="1">
        <v>35420000000</v>
      </c>
      <c r="AM69" s="1">
        <v>37403000000</v>
      </c>
    </row>
    <row r="70" spans="1:39" ht="19" x14ac:dyDescent="0.25">
      <c r="A70" s="5" t="s">
        <v>61</v>
      </c>
      <c r="B70" s="1" t="s">
        <v>91</v>
      </c>
      <c r="C70" s="1" t="s">
        <v>91</v>
      </c>
      <c r="D70" s="1" t="s">
        <v>91</v>
      </c>
      <c r="E70" s="1" t="s">
        <v>91</v>
      </c>
      <c r="F70" s="1" t="s">
        <v>91</v>
      </c>
      <c r="G70" s="1" t="s">
        <v>91</v>
      </c>
      <c r="H70" s="1" t="s">
        <v>91</v>
      </c>
      <c r="I70" s="1" t="s">
        <v>91</v>
      </c>
      <c r="J70" s="1" t="s">
        <v>91</v>
      </c>
      <c r="K70" s="1">
        <v>-809000000</v>
      </c>
      <c r="L70" s="1">
        <v>-810000000</v>
      </c>
      <c r="M70" s="1">
        <v>-954000000</v>
      </c>
      <c r="N70" s="1">
        <v>-1100000000</v>
      </c>
      <c r="O70" s="1">
        <v>-1028000000</v>
      </c>
      <c r="P70" s="1">
        <v>-1219000000</v>
      </c>
      <c r="Q70" s="1">
        <v>-1346000000</v>
      </c>
      <c r="R70" s="1">
        <v>-1770000000</v>
      </c>
      <c r="S70" s="1">
        <v>3000000</v>
      </c>
      <c r="T70" s="1">
        <v>156000000</v>
      </c>
      <c r="U70" s="1">
        <v>251000000</v>
      </c>
      <c r="V70" s="1">
        <v>226000000</v>
      </c>
      <c r="W70" s="1">
        <v>151000000</v>
      </c>
      <c r="X70" s="1">
        <v>647000000</v>
      </c>
      <c r="Y70" s="1">
        <v>-1713000000</v>
      </c>
      <c r="Z70" s="1">
        <v>-1207000000</v>
      </c>
      <c r="AA70" s="1">
        <v>-1436000000</v>
      </c>
      <c r="AB70" s="1">
        <v>-2312000000</v>
      </c>
      <c r="AC70" s="1">
        <v>-2775000000</v>
      </c>
      <c r="AD70" s="1">
        <v>-1185000000</v>
      </c>
      <c r="AE70" s="1">
        <v>-2932000000</v>
      </c>
      <c r="AF70" s="1">
        <v>-3286000000</v>
      </c>
      <c r="AG70" s="1">
        <v>-3396000000</v>
      </c>
      <c r="AH70" s="1">
        <v>-2820000000</v>
      </c>
      <c r="AI70" s="1">
        <v>-3778000000</v>
      </c>
      <c r="AJ70" s="1">
        <v>-4219000000</v>
      </c>
      <c r="AK70" s="1">
        <v>-3550000000</v>
      </c>
      <c r="AL70" s="1">
        <v>-1920000000</v>
      </c>
      <c r="AM70" s="1">
        <v>-2152000000</v>
      </c>
    </row>
    <row r="71" spans="1:39" ht="19" x14ac:dyDescent="0.25">
      <c r="A71" s="5" t="s">
        <v>62</v>
      </c>
      <c r="B71" s="1" t="s">
        <v>91</v>
      </c>
      <c r="C71" s="1" t="s">
        <v>91</v>
      </c>
      <c r="D71" s="1" t="s">
        <v>91</v>
      </c>
      <c r="E71" s="1" t="s">
        <v>91</v>
      </c>
      <c r="F71" s="1" t="s">
        <v>91</v>
      </c>
      <c r="G71" s="1" t="s">
        <v>91</v>
      </c>
      <c r="H71" s="1" t="s">
        <v>91</v>
      </c>
      <c r="I71" s="1" t="s">
        <v>91</v>
      </c>
      <c r="J71" s="1" t="s">
        <v>91</v>
      </c>
      <c r="K71" s="1">
        <v>265000000</v>
      </c>
      <c r="L71" s="1">
        <v>290000000</v>
      </c>
      <c r="M71" s="1">
        <v>414000000</v>
      </c>
      <c r="N71" s="1">
        <v>629000000</v>
      </c>
      <c r="O71" s="1">
        <v>607000000</v>
      </c>
      <c r="P71" s="1">
        <v>540000000</v>
      </c>
      <c r="Q71" s="1">
        <v>488000000</v>
      </c>
      <c r="R71" s="1">
        <v>826000000</v>
      </c>
      <c r="S71" s="1">
        <v>-1016000000</v>
      </c>
      <c r="T71" s="1">
        <v>-1279000000</v>
      </c>
      <c r="U71" s="1">
        <v>-1206000000</v>
      </c>
      <c r="V71" s="1">
        <v>-1493000000</v>
      </c>
      <c r="W71" s="1">
        <v>-575000000</v>
      </c>
      <c r="X71" s="1">
        <v>-740000000</v>
      </c>
      <c r="Y71" s="1">
        <v>-2003000000</v>
      </c>
      <c r="Z71" s="1">
        <v>-1945000000</v>
      </c>
      <c r="AA71" s="1">
        <v>-2806000000</v>
      </c>
      <c r="AB71" s="1">
        <v>-3855000000</v>
      </c>
      <c r="AC71" s="1">
        <v>-4177000000</v>
      </c>
      <c r="AD71" s="1">
        <v>-4224000000</v>
      </c>
      <c r="AE71" s="1">
        <v>-6848000000</v>
      </c>
      <c r="AF71" s="1">
        <v>-9662000000</v>
      </c>
      <c r="AG71" s="1">
        <v>-11337000000</v>
      </c>
      <c r="AH71" s="1">
        <v>-12671000000</v>
      </c>
      <c r="AI71" s="1">
        <v>-14298000000</v>
      </c>
      <c r="AJ71" s="1">
        <v>-14319000000</v>
      </c>
      <c r="AK71" s="1">
        <v>-14769000000</v>
      </c>
      <c r="AL71" s="1">
        <v>-16341000000</v>
      </c>
      <c r="AM71" s="1" t="s">
        <v>91</v>
      </c>
    </row>
    <row r="72" spans="1:39" ht="19" x14ac:dyDescent="0.25">
      <c r="A72" s="6" t="s">
        <v>63</v>
      </c>
      <c r="B72" s="10" t="s">
        <v>91</v>
      </c>
      <c r="C72" s="10" t="s">
        <v>91</v>
      </c>
      <c r="D72" s="10" t="s">
        <v>91</v>
      </c>
      <c r="E72" s="10" t="s">
        <v>91</v>
      </c>
      <c r="F72" s="10" t="s">
        <v>91</v>
      </c>
      <c r="G72" s="10" t="s">
        <v>91</v>
      </c>
      <c r="H72" s="10" t="s">
        <v>91</v>
      </c>
      <c r="I72" s="10" t="s">
        <v>91</v>
      </c>
      <c r="J72" s="10" t="s">
        <v>91</v>
      </c>
      <c r="K72" s="10">
        <v>1316000000</v>
      </c>
      <c r="L72" s="10">
        <v>1567000000</v>
      </c>
      <c r="M72" s="10">
        <v>1714000000</v>
      </c>
      <c r="N72" s="10">
        <v>1915000000</v>
      </c>
      <c r="O72" s="10">
        <v>2219000000</v>
      </c>
      <c r="P72" s="10">
        <v>3171000000</v>
      </c>
      <c r="Q72" s="10">
        <v>3820000000</v>
      </c>
      <c r="R72" s="10">
        <v>4528000000</v>
      </c>
      <c r="S72" s="10">
        <v>5199000000</v>
      </c>
      <c r="T72" s="10">
        <v>5921000000</v>
      </c>
      <c r="U72" s="10">
        <v>7189000000</v>
      </c>
      <c r="V72" s="10">
        <v>8145000000</v>
      </c>
      <c r="W72" s="10">
        <v>9827000000</v>
      </c>
      <c r="X72" s="10">
        <v>11768000000</v>
      </c>
      <c r="Y72" s="10">
        <v>10053000000</v>
      </c>
      <c r="Z72" s="10">
        <v>12423000000</v>
      </c>
      <c r="AA72" s="10">
        <v>13316000000</v>
      </c>
      <c r="AB72" s="10">
        <v>13232000000</v>
      </c>
      <c r="AC72" s="10">
        <v>11390000000</v>
      </c>
      <c r="AD72" s="10">
        <v>14501000000</v>
      </c>
      <c r="AE72" s="10">
        <v>11829000000</v>
      </c>
      <c r="AF72" s="10">
        <v>10738000000</v>
      </c>
      <c r="AG72" s="10">
        <v>10976000000</v>
      </c>
      <c r="AH72" s="10">
        <v>11435000000</v>
      </c>
      <c r="AI72" s="10">
        <v>11732000000</v>
      </c>
      <c r="AJ72" s="10">
        <v>13577000000</v>
      </c>
      <c r="AK72" s="10">
        <v>15661000000</v>
      </c>
      <c r="AL72" s="10">
        <v>17641000000</v>
      </c>
      <c r="AM72" s="10">
        <v>18568000000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v>2673000000</v>
      </c>
      <c r="L73" s="11">
        <v>3164000000</v>
      </c>
      <c r="M73" s="11">
        <v>3299000000</v>
      </c>
      <c r="N73" s="11">
        <v>4091000000</v>
      </c>
      <c r="O73" s="11">
        <v>4572000000</v>
      </c>
      <c r="P73" s="11">
        <v>7774000000</v>
      </c>
      <c r="Q73" s="11">
        <v>7987000000</v>
      </c>
      <c r="R73" s="11">
        <v>11069000000</v>
      </c>
      <c r="S73" s="11">
        <v>11731000000</v>
      </c>
      <c r="T73" s="11">
        <v>16183000000</v>
      </c>
      <c r="U73" s="11">
        <v>17544000000</v>
      </c>
      <c r="V73" s="11">
        <v>19591000000</v>
      </c>
      <c r="W73" s="11">
        <v>22376000000</v>
      </c>
      <c r="X73" s="11">
        <v>25733000000</v>
      </c>
      <c r="Y73" s="11">
        <v>28373000000</v>
      </c>
      <c r="Z73" s="11">
        <v>31077000000</v>
      </c>
      <c r="AA73" s="11">
        <v>32545000000</v>
      </c>
      <c r="AB73" s="11">
        <v>34883000000</v>
      </c>
      <c r="AC73" s="11">
        <v>34309000000</v>
      </c>
      <c r="AD73" s="11">
        <v>35448000000</v>
      </c>
      <c r="AE73" s="11">
        <v>35355000000</v>
      </c>
      <c r="AF73" s="11">
        <v>31997000000</v>
      </c>
      <c r="AG73" s="11">
        <v>32872000000</v>
      </c>
      <c r="AH73" s="11">
        <v>35046000000</v>
      </c>
      <c r="AI73" s="11">
        <v>45408000000</v>
      </c>
      <c r="AJ73" s="11">
        <v>48841000000</v>
      </c>
      <c r="AK73" s="11">
        <v>51308000000</v>
      </c>
      <c r="AL73" s="11">
        <v>50073000000</v>
      </c>
      <c r="AM73" s="11">
        <v>51585000000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293100000</v>
      </c>
      <c r="G76" s="1">
        <v>-578000000</v>
      </c>
      <c r="H76" s="1">
        <v>505000000</v>
      </c>
      <c r="I76" s="1">
        <v>441000000</v>
      </c>
      <c r="J76" s="1">
        <v>885000000</v>
      </c>
      <c r="K76" s="1">
        <v>223000000</v>
      </c>
      <c r="L76" s="1">
        <v>321000000</v>
      </c>
      <c r="M76" s="1">
        <v>270000000</v>
      </c>
      <c r="N76" s="1">
        <v>316000000</v>
      </c>
      <c r="O76" s="1">
        <v>364000000</v>
      </c>
      <c r="P76" s="1">
        <v>880000000</v>
      </c>
      <c r="Q76" s="1">
        <v>901000000</v>
      </c>
      <c r="R76" s="1">
        <v>943000000</v>
      </c>
      <c r="S76" s="1">
        <v>1051000000</v>
      </c>
      <c r="T76" s="1">
        <v>997000000</v>
      </c>
      <c r="U76" s="1">
        <v>1203000000</v>
      </c>
      <c r="V76" s="1" t="s">
        <v>91</v>
      </c>
      <c r="W76" s="1">
        <v>1710000000</v>
      </c>
      <c r="X76" s="1">
        <v>2080000000</v>
      </c>
      <c r="Y76" s="1">
        <v>2478000000</v>
      </c>
      <c r="Z76" s="1">
        <v>2407000000</v>
      </c>
      <c r="AA76" s="1">
        <v>2628000000</v>
      </c>
      <c r="AB76" s="1">
        <v>2552000000</v>
      </c>
      <c r="AC76" s="1">
        <v>-332000000</v>
      </c>
      <c r="AD76" s="1">
        <v>2357000000</v>
      </c>
      <c r="AE76" s="1">
        <v>2533000000</v>
      </c>
      <c r="AF76" s="1">
        <v>2965000000</v>
      </c>
      <c r="AG76" s="1">
        <v>2955000000</v>
      </c>
      <c r="AH76" s="1">
        <v>2912000000</v>
      </c>
      <c r="AI76" s="1">
        <v>3345000000</v>
      </c>
      <c r="AJ76" s="1">
        <v>3484000000</v>
      </c>
      <c r="AK76" s="1">
        <v>3167000000</v>
      </c>
      <c r="AL76" s="1">
        <v>3257000000</v>
      </c>
      <c r="AM76" s="1">
        <v>3390000000</v>
      </c>
    </row>
    <row r="77" spans="1:39" ht="19" x14ac:dyDescent="0.25">
      <c r="A77" s="5" t="s">
        <v>13</v>
      </c>
      <c r="B77" s="1" t="s">
        <v>91</v>
      </c>
      <c r="C77" s="1" t="s">
        <v>91</v>
      </c>
      <c r="D77" s="1" t="s">
        <v>91</v>
      </c>
      <c r="E77" s="1" t="s">
        <v>91</v>
      </c>
      <c r="F77" s="1">
        <v>360900000</v>
      </c>
      <c r="G77" s="1">
        <v>378000000</v>
      </c>
      <c r="H77" s="1">
        <v>303000000</v>
      </c>
      <c r="I77" s="1">
        <v>56000000</v>
      </c>
      <c r="J77" s="1">
        <v>56000000</v>
      </c>
      <c r="K77" s="1">
        <v>39000000</v>
      </c>
      <c r="L77" s="1">
        <v>38000000</v>
      </c>
      <c r="M77" s="1">
        <v>67000000</v>
      </c>
      <c r="N77" s="1">
        <v>91000000</v>
      </c>
      <c r="O77" s="1">
        <v>126000000</v>
      </c>
      <c r="P77" s="1">
        <v>200000000</v>
      </c>
      <c r="Q77" s="1">
        <v>226000000</v>
      </c>
      <c r="R77" s="1">
        <v>271000000</v>
      </c>
      <c r="S77" s="1">
        <v>213000000</v>
      </c>
      <c r="T77" s="1">
        <v>277000000</v>
      </c>
      <c r="U77" s="1">
        <v>326000000</v>
      </c>
      <c r="V77" s="1">
        <v>342000000</v>
      </c>
      <c r="W77" s="1">
        <v>384000000</v>
      </c>
      <c r="X77" s="1">
        <v>423000000</v>
      </c>
      <c r="Y77" s="1">
        <v>447000000</v>
      </c>
      <c r="Z77" s="1">
        <v>562000000</v>
      </c>
      <c r="AA77" s="1">
        <v>569000000</v>
      </c>
      <c r="AB77" s="1">
        <v>592000000</v>
      </c>
      <c r="AC77" s="1">
        <v>620000000</v>
      </c>
      <c r="AD77" s="1">
        <v>556000000</v>
      </c>
      <c r="AE77" s="1">
        <v>496000000</v>
      </c>
      <c r="AF77" s="1">
        <v>482000000</v>
      </c>
      <c r="AG77" s="1">
        <v>454000000</v>
      </c>
      <c r="AH77" s="1">
        <v>441000000</v>
      </c>
      <c r="AI77" s="1">
        <v>763000000</v>
      </c>
      <c r="AJ77" s="1">
        <v>829000000</v>
      </c>
      <c r="AK77" s="1">
        <v>878000000</v>
      </c>
      <c r="AL77" s="1">
        <v>890000000</v>
      </c>
      <c r="AM77" s="1">
        <v>884000000</v>
      </c>
    </row>
    <row r="78" spans="1:39" ht="19" x14ac:dyDescent="0.25">
      <c r="A78" s="5" t="s">
        <v>67</v>
      </c>
      <c r="B78" s="1" t="s">
        <v>91</v>
      </c>
      <c r="C78" s="1" t="s">
        <v>91</v>
      </c>
      <c r="D78" s="1" t="s">
        <v>91</v>
      </c>
      <c r="E78" s="1" t="s">
        <v>91</v>
      </c>
      <c r="F78" s="1">
        <v>-65100000</v>
      </c>
      <c r="G78" s="1">
        <v>-470000000</v>
      </c>
      <c r="H78" s="1">
        <v>-554000000</v>
      </c>
      <c r="I78" s="1">
        <v>-93000000</v>
      </c>
      <c r="J78" s="1">
        <v>5000000</v>
      </c>
      <c r="K78" s="1">
        <v>4000000</v>
      </c>
      <c r="L78" s="1">
        <v>36000000</v>
      </c>
      <c r="M78" s="1">
        <v>-61000000</v>
      </c>
      <c r="N78" s="1">
        <v>-15000000</v>
      </c>
      <c r="O78" s="1">
        <v>-2000000</v>
      </c>
      <c r="P78" s="1">
        <v>41000000</v>
      </c>
      <c r="Q78" s="1">
        <v>128000000</v>
      </c>
      <c r="R78" s="1">
        <v>117000000</v>
      </c>
      <c r="S78" s="1">
        <v>179000000</v>
      </c>
      <c r="T78" s="1">
        <v>134000000</v>
      </c>
      <c r="U78" s="1">
        <v>279000000</v>
      </c>
      <c r="V78" s="1">
        <v>144000000</v>
      </c>
      <c r="W78" s="1">
        <v>45000000</v>
      </c>
      <c r="X78" s="1">
        <v>122000000</v>
      </c>
      <c r="Y78" s="1">
        <v>196000000</v>
      </c>
      <c r="Z78" s="1">
        <v>227000000</v>
      </c>
      <c r="AA78" s="1">
        <v>56000000</v>
      </c>
      <c r="AB78" s="1">
        <v>14000000</v>
      </c>
      <c r="AC78" s="1">
        <v>-148000000</v>
      </c>
      <c r="AD78" s="1">
        <v>104000000</v>
      </c>
      <c r="AE78" s="1">
        <v>136000000</v>
      </c>
      <c r="AF78" s="1">
        <v>167000000</v>
      </c>
      <c r="AG78" s="1">
        <v>376000000</v>
      </c>
      <c r="AH78" s="1">
        <v>401000000</v>
      </c>
      <c r="AI78" s="1">
        <v>-3000000</v>
      </c>
      <c r="AJ78" s="1">
        <v>92000000</v>
      </c>
      <c r="AK78" s="1">
        <v>-127000000</v>
      </c>
      <c r="AL78" s="1">
        <v>-66000000</v>
      </c>
      <c r="AM78" s="1">
        <v>-178000000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v>61000000</v>
      </c>
      <c r="X79" s="1">
        <v>86000000</v>
      </c>
      <c r="Y79" s="1">
        <v>105000000</v>
      </c>
      <c r="Z79" s="1">
        <v>117000000</v>
      </c>
      <c r="AA79" s="1">
        <v>118000000</v>
      </c>
      <c r="AB79" s="1">
        <v>128000000</v>
      </c>
      <c r="AC79" s="1">
        <v>114000000</v>
      </c>
      <c r="AD79" s="1">
        <v>120000000</v>
      </c>
      <c r="AE79" s="1">
        <v>128000000</v>
      </c>
      <c r="AF79" s="1">
        <v>110000000</v>
      </c>
      <c r="AG79" s="1">
        <v>100000000</v>
      </c>
      <c r="AH79" s="1">
        <v>123000000</v>
      </c>
      <c r="AI79" s="1">
        <v>140000000</v>
      </c>
      <c r="AJ79" s="1">
        <v>133000000</v>
      </c>
      <c r="AK79" s="1">
        <v>128000000</v>
      </c>
      <c r="AL79" s="1">
        <v>126000000</v>
      </c>
      <c r="AM79" s="1">
        <v>165000000</v>
      </c>
    </row>
    <row r="80" spans="1:39" ht="19" x14ac:dyDescent="0.25">
      <c r="A80" s="14" t="s">
        <v>103</v>
      </c>
      <c r="B80" s="15" t="e">
        <f t="shared" ref="B80:AM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t="e">
        <f t="shared" si="8"/>
        <v>#VALUE!</v>
      </c>
      <c r="U80" s="15" t="e">
        <f t="shared" si="8"/>
        <v>#VALUE!</v>
      </c>
      <c r="V80" s="15" t="e">
        <f t="shared" si="8"/>
        <v>#VALUE!</v>
      </c>
      <c r="W80" s="15">
        <f t="shared" si="8"/>
        <v>2.5350122594855174E-3</v>
      </c>
      <c r="X80" s="15">
        <f t="shared" si="8"/>
        <v>3.1571218795888398E-3</v>
      </c>
      <c r="Y80" s="15">
        <f t="shared" si="8"/>
        <v>3.5836177474402732E-3</v>
      </c>
      <c r="Z80" s="15">
        <f t="shared" si="8"/>
        <v>3.6584221881742285E-3</v>
      </c>
      <c r="AA80" s="15">
        <f t="shared" si="8"/>
        <v>3.6345715517772438E-3</v>
      </c>
      <c r="AB80" s="15">
        <f t="shared" si="8"/>
        <v>3.9171282553477982E-3</v>
      </c>
      <c r="AC80" s="15">
        <f t="shared" si="8"/>
        <v>3.6175546599815948E-3</v>
      </c>
      <c r="AD80" s="15">
        <f t="shared" si="8"/>
        <v>3.843936190659235E-3</v>
      </c>
      <c r="AE80" s="15">
        <f t="shared" si="8"/>
        <v>4.1488396214183843E-3</v>
      </c>
      <c r="AF80" s="15">
        <f t="shared" si="8"/>
        <v>3.4955035113921639E-3</v>
      </c>
      <c r="AG80" s="15">
        <f t="shared" si="8"/>
        <v>3.1894874493668865E-3</v>
      </c>
      <c r="AH80" s="15">
        <f t="shared" si="8"/>
        <v>3.9712007232105386E-3</v>
      </c>
      <c r="AI80" s="15">
        <f t="shared" si="8"/>
        <v>3.8681512999751335E-3</v>
      </c>
      <c r="AJ80" s="15">
        <f t="shared" si="8"/>
        <v>3.3799237611181702E-3</v>
      </c>
      <c r="AK80" s="15">
        <f t="shared" si="8"/>
        <v>3.3750823994726435E-3</v>
      </c>
      <c r="AL80" s="15">
        <f t="shared" si="8"/>
        <v>3.2753645792716213E-3</v>
      </c>
      <c r="AM80" s="15">
        <f t="shared" si="8"/>
        <v>4.1870733626005532E-3</v>
      </c>
    </row>
    <row r="81" spans="1:47" ht="19" x14ac:dyDescent="0.25">
      <c r="A81" s="5" t="s">
        <v>69</v>
      </c>
      <c r="B81" s="1" t="s">
        <v>91</v>
      </c>
      <c r="C81" s="1" t="s">
        <v>91</v>
      </c>
      <c r="D81" s="1" t="s">
        <v>91</v>
      </c>
      <c r="E81" s="1" t="s">
        <v>91</v>
      </c>
      <c r="F81" s="1">
        <v>-344600000</v>
      </c>
      <c r="G81" s="1">
        <v>957000000</v>
      </c>
      <c r="H81" s="1">
        <v>470000000</v>
      </c>
      <c r="I81" s="1">
        <v>27000000</v>
      </c>
      <c r="J81" s="1">
        <v>-11000000</v>
      </c>
      <c r="K81" s="1">
        <v>-144000000</v>
      </c>
      <c r="L81" s="1">
        <v>-160000000</v>
      </c>
      <c r="M81" s="1">
        <v>894000000</v>
      </c>
      <c r="N81" s="1">
        <v>201000000</v>
      </c>
      <c r="O81" s="1">
        <v>-73000000</v>
      </c>
      <c r="P81" s="1">
        <v>-31000000</v>
      </c>
      <c r="Q81" s="1">
        <v>-105000000</v>
      </c>
      <c r="R81" s="1">
        <v>-292000000</v>
      </c>
      <c r="S81" s="1">
        <v>-247000000</v>
      </c>
      <c r="T81" s="1">
        <v>337000000</v>
      </c>
      <c r="U81" s="1">
        <v>-115000000</v>
      </c>
      <c r="V81" s="1">
        <v>134000000</v>
      </c>
      <c r="W81" s="1">
        <v>-92000000</v>
      </c>
      <c r="X81" s="1">
        <v>244000000</v>
      </c>
      <c r="Y81" s="1">
        <v>112000000</v>
      </c>
      <c r="Z81" s="1">
        <v>-588000000</v>
      </c>
      <c r="AA81" s="1">
        <v>-398000000</v>
      </c>
      <c r="AB81" s="1">
        <v>-135000000</v>
      </c>
      <c r="AC81" s="1">
        <v>222000000</v>
      </c>
      <c r="AD81" s="1">
        <v>-247000000</v>
      </c>
      <c r="AE81" s="1">
        <v>592000000</v>
      </c>
      <c r="AF81" s="1">
        <v>-1249000000</v>
      </c>
      <c r="AG81" s="1">
        <v>-1636000000</v>
      </c>
      <c r="AH81" s="1">
        <v>-236000000</v>
      </c>
      <c r="AI81" s="1">
        <v>-825000000</v>
      </c>
      <c r="AJ81" s="1">
        <v>-1594000000</v>
      </c>
      <c r="AK81" s="1">
        <v>43000000</v>
      </c>
      <c r="AL81" s="1">
        <v>681000000</v>
      </c>
      <c r="AM81" s="1">
        <v>318000000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v>-38000000</v>
      </c>
      <c r="S82" s="1">
        <v>-90000000</v>
      </c>
      <c r="T82" s="1">
        <v>48000000</v>
      </c>
      <c r="U82" s="1">
        <v>-66000000</v>
      </c>
      <c r="V82" s="1">
        <v>-555000000</v>
      </c>
      <c r="W82" s="1">
        <v>-160000000</v>
      </c>
      <c r="X82" s="1">
        <v>-519000000</v>
      </c>
      <c r="Y82" s="1">
        <v>-386000000</v>
      </c>
      <c r="Z82" s="1">
        <v>-151000000</v>
      </c>
      <c r="AA82" s="1">
        <v>-152000000</v>
      </c>
      <c r="AB82" s="1">
        <v>-420000000</v>
      </c>
      <c r="AC82" s="1">
        <v>240000000</v>
      </c>
      <c r="AD82" s="1">
        <v>-205000000</v>
      </c>
      <c r="AE82" s="1">
        <v>330000000</v>
      </c>
      <c r="AF82" s="1">
        <v>604000000</v>
      </c>
      <c r="AG82" s="1">
        <v>-161000000</v>
      </c>
      <c r="AH82" s="1">
        <v>-195000000</v>
      </c>
      <c r="AI82" s="1">
        <v>417000000</v>
      </c>
      <c r="AJ82" s="1">
        <v>176000000</v>
      </c>
      <c r="AK82" s="1">
        <v>371000000</v>
      </c>
      <c r="AL82" s="1">
        <v>138000000</v>
      </c>
      <c r="AM82" s="1">
        <v>46000000</v>
      </c>
    </row>
    <row r="83" spans="1:47" ht="21" x14ac:dyDescent="0.25">
      <c r="A83" s="5" t="s">
        <v>34</v>
      </c>
      <c r="B83" s="1" t="s">
        <v>91</v>
      </c>
      <c r="C83" s="1" t="s">
        <v>91</v>
      </c>
      <c r="D83" s="1" t="s">
        <v>91</v>
      </c>
      <c r="E83" s="1" t="s">
        <v>91</v>
      </c>
      <c r="F83" s="1">
        <v>-519100000</v>
      </c>
      <c r="G83" s="1">
        <v>132000000</v>
      </c>
      <c r="H83" s="1">
        <v>237000000</v>
      </c>
      <c r="I83" s="1">
        <v>-76000000</v>
      </c>
      <c r="J83" s="1">
        <v>-10000000</v>
      </c>
      <c r="K83" s="1">
        <v>91000000</v>
      </c>
      <c r="L83" s="1">
        <v>6000000</v>
      </c>
      <c r="M83" s="1">
        <v>41000000</v>
      </c>
      <c r="N83" s="1">
        <v>86000000</v>
      </c>
      <c r="O83" s="1">
        <v>-209000000</v>
      </c>
      <c r="P83" s="1">
        <v>-189000000</v>
      </c>
      <c r="Q83" s="1">
        <v>-71000000</v>
      </c>
      <c r="R83" s="1">
        <v>-223000000</v>
      </c>
      <c r="S83" s="1">
        <v>-141000000</v>
      </c>
      <c r="T83" s="1">
        <v>188000000</v>
      </c>
      <c r="U83" s="1">
        <v>-54000000</v>
      </c>
      <c r="V83" s="1">
        <v>-120000000</v>
      </c>
      <c r="W83" s="1">
        <v>-237000000</v>
      </c>
      <c r="X83" s="1">
        <v>-135000000</v>
      </c>
      <c r="Y83" s="1">
        <v>-183000000</v>
      </c>
      <c r="Z83" s="1">
        <v>-72000000</v>
      </c>
      <c r="AA83" s="1">
        <v>-23000000</v>
      </c>
      <c r="AB83" s="1">
        <v>-186000000</v>
      </c>
      <c r="AC83" s="1">
        <v>-329000000</v>
      </c>
      <c r="AD83" s="1">
        <v>-23000000</v>
      </c>
      <c r="AE83" s="1">
        <v>-22000000</v>
      </c>
      <c r="AF83" s="1">
        <v>75000000</v>
      </c>
      <c r="AG83" s="1">
        <v>-1187000000</v>
      </c>
      <c r="AH83" s="1">
        <v>-182000000</v>
      </c>
      <c r="AI83" s="1">
        <v>-591000000</v>
      </c>
      <c r="AJ83" s="1">
        <v>-376000000</v>
      </c>
      <c r="AK83" s="1">
        <v>502000000</v>
      </c>
      <c r="AL83" s="1">
        <v>405000000</v>
      </c>
      <c r="AM83" s="1">
        <v>-980000000</v>
      </c>
      <c r="AT83" s="69" t="s">
        <v>128</v>
      </c>
      <c r="AU83" s="70"/>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v>48000000</v>
      </c>
      <c r="S84" s="1">
        <v>137000000</v>
      </c>
      <c r="T84" s="1">
        <v>58000000</v>
      </c>
      <c r="U84" s="1">
        <v>168000000</v>
      </c>
      <c r="V84" s="1">
        <v>190000000</v>
      </c>
      <c r="W84" s="1">
        <v>180000000</v>
      </c>
      <c r="X84" s="1">
        <v>340000000</v>
      </c>
      <c r="Y84" s="1">
        <v>-38000000</v>
      </c>
      <c r="Z84" s="1">
        <v>-92000000</v>
      </c>
      <c r="AA84" s="1">
        <v>366000000</v>
      </c>
      <c r="AB84" s="1">
        <v>17000000</v>
      </c>
      <c r="AC84" s="1">
        <v>-441000000</v>
      </c>
      <c r="AD84" s="1">
        <v>-223000000</v>
      </c>
      <c r="AE84" s="1">
        <v>-161000000</v>
      </c>
      <c r="AF84" s="1">
        <v>-89000000</v>
      </c>
      <c r="AG84" s="1">
        <v>567000000</v>
      </c>
      <c r="AH84" s="1">
        <v>657000000</v>
      </c>
      <c r="AI84" s="1">
        <v>-197000000</v>
      </c>
      <c r="AJ84" s="1">
        <v>6000000</v>
      </c>
      <c r="AK84" s="1">
        <v>-215000000</v>
      </c>
      <c r="AL84" s="1">
        <v>194000000</v>
      </c>
      <c r="AM84" s="1">
        <v>224000000</v>
      </c>
      <c r="AT84" s="71" t="s">
        <v>129</v>
      </c>
      <c r="AU84" s="72"/>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v>179000000</v>
      </c>
      <c r="V85" s="1">
        <v>167000000</v>
      </c>
      <c r="W85" s="1">
        <v>116000000</v>
      </c>
      <c r="X85" s="1" t="s">
        <v>91</v>
      </c>
      <c r="Y85" s="1">
        <v>1418000000</v>
      </c>
      <c r="Z85" s="1" t="s">
        <v>91</v>
      </c>
      <c r="AA85" s="1">
        <v>61000000</v>
      </c>
      <c r="AB85" s="1">
        <v>-199000000</v>
      </c>
      <c r="AC85" s="1">
        <v>730000000</v>
      </c>
      <c r="AD85" s="1">
        <v>330000000</v>
      </c>
      <c r="AE85" s="1">
        <v>691000000</v>
      </c>
      <c r="AF85" s="1">
        <v>-1756000000</v>
      </c>
      <c r="AG85" s="1">
        <v>-825000000</v>
      </c>
      <c r="AH85" s="1">
        <v>264000000</v>
      </c>
      <c r="AI85" s="1">
        <v>36000000</v>
      </c>
      <c r="AJ85" s="1">
        <v>-105000000</v>
      </c>
      <c r="AK85" s="1">
        <v>-707000000</v>
      </c>
      <c r="AL85" s="1">
        <v>354000000</v>
      </c>
      <c r="AM85" s="1" t="s">
        <v>91</v>
      </c>
      <c r="AT85" s="23" t="s">
        <v>130</v>
      </c>
      <c r="AU85" s="24">
        <f>AM17</f>
        <v>391000000</v>
      </c>
    </row>
    <row r="86" spans="1:47" ht="20" x14ac:dyDescent="0.25">
      <c r="A86" s="5" t="s">
        <v>72</v>
      </c>
      <c r="B86" s="1" t="s">
        <v>91</v>
      </c>
      <c r="C86" s="1" t="s">
        <v>91</v>
      </c>
      <c r="D86" s="1" t="s">
        <v>91</v>
      </c>
      <c r="E86" s="1" t="s">
        <v>91</v>
      </c>
      <c r="F86" s="1">
        <v>-50400000</v>
      </c>
      <c r="G86" s="1">
        <v>322000000</v>
      </c>
      <c r="H86" s="1">
        <v>-51000000</v>
      </c>
      <c r="I86" s="1">
        <v>59000000</v>
      </c>
      <c r="J86" s="1">
        <v>-1083000000</v>
      </c>
      <c r="K86" s="1">
        <v>17000000</v>
      </c>
      <c r="L86" s="1">
        <v>-5000000</v>
      </c>
      <c r="M86" s="1">
        <v>-134000000</v>
      </c>
      <c r="N86" s="1">
        <v>-36000000</v>
      </c>
      <c r="O86" s="1">
        <v>-45000000</v>
      </c>
      <c r="P86" s="1">
        <v>-74000000</v>
      </c>
      <c r="Q86" s="1">
        <v>-79000000</v>
      </c>
      <c r="R86" s="1">
        <v>64000000</v>
      </c>
      <c r="S86" s="1">
        <v>-71000000</v>
      </c>
      <c r="T86" s="1">
        <v>-22000000</v>
      </c>
      <c r="U86" s="1">
        <v>109000000</v>
      </c>
      <c r="V86" s="1">
        <v>1436000000</v>
      </c>
      <c r="W86" s="1">
        <v>20000000</v>
      </c>
      <c r="X86" s="1">
        <v>-30000000</v>
      </c>
      <c r="Y86" s="1">
        <v>-228000000</v>
      </c>
      <c r="Z86" s="1">
        <v>115000000</v>
      </c>
      <c r="AA86" s="1">
        <v>11000000</v>
      </c>
      <c r="AB86" s="1">
        <v>87000000</v>
      </c>
      <c r="AC86" s="1">
        <v>2211000000</v>
      </c>
      <c r="AD86" s="1">
        <v>216000000</v>
      </c>
      <c r="AE86" s="1">
        <v>-157000000</v>
      </c>
      <c r="AF86" s="1">
        <v>24000000</v>
      </c>
      <c r="AG86" s="1">
        <v>-51000000</v>
      </c>
      <c r="AH86" s="1">
        <v>238000000</v>
      </c>
      <c r="AI86" s="1">
        <v>-272000000</v>
      </c>
      <c r="AJ86" s="1">
        <v>37000000</v>
      </c>
      <c r="AK86" s="1">
        <v>-231000000</v>
      </c>
      <c r="AL86" s="1">
        <v>-617000000</v>
      </c>
      <c r="AM86" s="1" t="s">
        <v>91</v>
      </c>
      <c r="AT86" s="23" t="s">
        <v>131</v>
      </c>
      <c r="AU86" s="24">
        <f>AM56</f>
        <v>1253000000</v>
      </c>
    </row>
    <row r="87" spans="1:47" ht="20" x14ac:dyDescent="0.25">
      <c r="A87" s="6" t="s">
        <v>73</v>
      </c>
      <c r="B87" s="10" t="s">
        <v>91</v>
      </c>
      <c r="C87" s="10" t="s">
        <v>91</v>
      </c>
      <c r="D87" s="10" t="s">
        <v>91</v>
      </c>
      <c r="E87" s="10" t="s">
        <v>91</v>
      </c>
      <c r="F87" s="10">
        <v>193900000</v>
      </c>
      <c r="G87" s="10">
        <v>609000000</v>
      </c>
      <c r="H87" s="10">
        <v>673000000</v>
      </c>
      <c r="I87" s="10">
        <v>490000000</v>
      </c>
      <c r="J87" s="10">
        <v>-148000000</v>
      </c>
      <c r="K87" s="10">
        <v>139000000</v>
      </c>
      <c r="L87" s="10">
        <v>230000000</v>
      </c>
      <c r="M87" s="10">
        <v>1036000000</v>
      </c>
      <c r="N87" s="10">
        <v>557000000</v>
      </c>
      <c r="O87" s="10">
        <v>370000000</v>
      </c>
      <c r="P87" s="10">
        <v>1016000000</v>
      </c>
      <c r="Q87" s="10">
        <v>1071000000</v>
      </c>
      <c r="R87" s="10">
        <v>1103000000</v>
      </c>
      <c r="S87" s="10">
        <v>1125000000</v>
      </c>
      <c r="T87" s="10">
        <v>1723000000</v>
      </c>
      <c r="U87" s="10">
        <v>1802000000</v>
      </c>
      <c r="V87" s="10">
        <v>2056000000</v>
      </c>
      <c r="W87" s="10">
        <v>2128000000</v>
      </c>
      <c r="X87" s="10">
        <v>2925000000</v>
      </c>
      <c r="Y87" s="10">
        <v>3110000000</v>
      </c>
      <c r="Z87" s="10">
        <v>2840000000</v>
      </c>
      <c r="AA87" s="10">
        <v>2984000000</v>
      </c>
      <c r="AB87" s="10">
        <v>3238000000</v>
      </c>
      <c r="AC87" s="10">
        <v>2687000000</v>
      </c>
      <c r="AD87" s="10">
        <v>3106000000</v>
      </c>
      <c r="AE87" s="10">
        <v>3728000000</v>
      </c>
      <c r="AF87" s="10">
        <v>2499000000</v>
      </c>
      <c r="AG87" s="10">
        <v>2198000000</v>
      </c>
      <c r="AH87" s="10">
        <v>3879000000</v>
      </c>
      <c r="AI87" s="10">
        <v>3148000000</v>
      </c>
      <c r="AJ87" s="10">
        <v>2981000000</v>
      </c>
      <c r="AK87" s="10">
        <v>3858000000</v>
      </c>
      <c r="AL87" s="10">
        <v>4271000000</v>
      </c>
      <c r="AM87" s="10">
        <v>4579000000</v>
      </c>
      <c r="AT87" s="23" t="s">
        <v>132</v>
      </c>
      <c r="AU87" s="24">
        <f>AM61</f>
        <v>9243000000</v>
      </c>
    </row>
    <row r="88" spans="1:47" ht="20" x14ac:dyDescent="0.25">
      <c r="A88" s="5" t="s">
        <v>74</v>
      </c>
      <c r="B88" s="1" t="s">
        <v>91</v>
      </c>
      <c r="C88" s="1" t="s">
        <v>91</v>
      </c>
      <c r="D88" s="1" t="s">
        <v>91</v>
      </c>
      <c r="E88" s="1" t="s">
        <v>91</v>
      </c>
      <c r="F88" s="1">
        <v>-418800000</v>
      </c>
      <c r="G88" s="1">
        <v>-321000000</v>
      </c>
      <c r="H88" s="1">
        <v>-82000000</v>
      </c>
      <c r="I88" s="1">
        <v>-18000000</v>
      </c>
      <c r="J88" s="1">
        <v>-14000000</v>
      </c>
      <c r="K88" s="1">
        <v>-23000000</v>
      </c>
      <c r="L88" s="1">
        <v>-32000000</v>
      </c>
      <c r="M88" s="1">
        <v>-75000000</v>
      </c>
      <c r="N88" s="1">
        <v>-1313000000</v>
      </c>
      <c r="O88" s="1">
        <v>-414000000</v>
      </c>
      <c r="P88" s="1">
        <v>-1287000000</v>
      </c>
      <c r="Q88" s="1">
        <v>-288000000</v>
      </c>
      <c r="R88" s="1">
        <v>-292000000</v>
      </c>
      <c r="S88" s="1">
        <v>-123000000</v>
      </c>
      <c r="T88" s="1">
        <v>-189000000</v>
      </c>
      <c r="U88" s="1">
        <v>-231000000</v>
      </c>
      <c r="V88" s="1">
        <v>88000000</v>
      </c>
      <c r="W88" s="1">
        <v>26000000</v>
      </c>
      <c r="X88" s="1">
        <v>-343000000</v>
      </c>
      <c r="Y88" s="1">
        <v>-455000000</v>
      </c>
      <c r="Z88" s="1">
        <v>-346000000</v>
      </c>
      <c r="AA88" s="1">
        <v>-212000000</v>
      </c>
      <c r="AB88" s="1">
        <v>-258000000</v>
      </c>
      <c r="AC88" s="1">
        <v>-431000000</v>
      </c>
      <c r="AD88" s="1">
        <v>-344000000</v>
      </c>
      <c r="AE88" s="1">
        <v>-605000000</v>
      </c>
      <c r="AF88" s="1">
        <v>-305000000</v>
      </c>
      <c r="AG88" s="1">
        <v>-426000000</v>
      </c>
      <c r="AH88" s="1">
        <v>-428000000</v>
      </c>
      <c r="AI88" s="1">
        <v>-690000000</v>
      </c>
      <c r="AJ88" s="1">
        <f>-987000000</f>
        <v>-987000000</v>
      </c>
      <c r="AK88" s="1">
        <v>-967000000</v>
      </c>
      <c r="AL88" s="1">
        <v>-887000000</v>
      </c>
      <c r="AM88" s="1">
        <v>-1114000000</v>
      </c>
      <c r="AT88" s="36" t="s">
        <v>133</v>
      </c>
      <c r="AU88" s="37">
        <f>AU85/(AU86+AU87)</f>
        <v>3.7252286585365856E-2</v>
      </c>
    </row>
    <row r="89" spans="1:47" ht="20" customHeight="1" x14ac:dyDescent="0.25">
      <c r="A89" s="14" t="s">
        <v>104</v>
      </c>
      <c r="B89" s="15" t="e">
        <f t="shared" ref="B89:AF89" si="9">(-1*B88)/B3</f>
        <v>#VALUE!</v>
      </c>
      <c r="C89" s="15" t="e">
        <f t="shared" si="9"/>
        <v>#VALUE!</v>
      </c>
      <c r="D89" s="15" t="e">
        <f t="shared" si="9"/>
        <v>#VALUE!</v>
      </c>
      <c r="E89" s="15" t="e">
        <f t="shared" si="9"/>
        <v>#VALUE!</v>
      </c>
      <c r="F89" s="15">
        <f t="shared" si="9"/>
        <v>4.1701102271256313E-2</v>
      </c>
      <c r="G89" s="15">
        <f t="shared" si="9"/>
        <v>3.1554113830728397E-2</v>
      </c>
      <c r="H89" s="15">
        <f t="shared" si="9"/>
        <v>9.3703576734087534E-3</v>
      </c>
      <c r="I89" s="15">
        <f t="shared" si="9"/>
        <v>5.1843317972350231E-3</v>
      </c>
      <c r="J89" s="15">
        <f t="shared" si="9"/>
        <v>4.3928459366175086E-3</v>
      </c>
      <c r="K89" s="15">
        <f t="shared" si="9"/>
        <v>7.5212557226945718E-3</v>
      </c>
      <c r="L89" s="15">
        <f t="shared" si="9"/>
        <v>1.0433648516465601E-2</v>
      </c>
      <c r="M89" s="15">
        <f t="shared" si="9"/>
        <v>2.0943870427254957E-2</v>
      </c>
      <c r="N89" s="15">
        <f t="shared" si="9"/>
        <v>0.32323978335795173</v>
      </c>
      <c r="O89" s="15">
        <f t="shared" si="9"/>
        <v>8.3299798792756535E-2</v>
      </c>
      <c r="P89" s="15">
        <f t="shared" si="9"/>
        <v>0.14365442571715592</v>
      </c>
      <c r="Q89" s="15">
        <f t="shared" si="9"/>
        <v>2.7809965237543453E-2</v>
      </c>
      <c r="R89" s="15">
        <f t="shared" si="9"/>
        <v>2.4007235057140509E-2</v>
      </c>
      <c r="S89" s="15">
        <f t="shared" si="9"/>
        <v>8.8943524477547182E-3</v>
      </c>
      <c r="T89" s="15">
        <f t="shared" si="9"/>
        <v>1.1373894204730096E-2</v>
      </c>
      <c r="U89" s="15">
        <f t="shared" si="9"/>
        <v>1.2045051621649807E-2</v>
      </c>
      <c r="V89" s="15">
        <f t="shared" si="9"/>
        <v>-4.1423460741856523E-3</v>
      </c>
      <c r="W89" s="15">
        <f t="shared" si="9"/>
        <v>-1.0804970286331713E-3</v>
      </c>
      <c r="X89" s="15">
        <f t="shared" si="9"/>
        <v>1.2591776798825257E-2</v>
      </c>
      <c r="Y89" s="15">
        <f t="shared" si="9"/>
        <v>1.5529010238907849E-2</v>
      </c>
      <c r="Z89" s="15">
        <f t="shared" si="9"/>
        <v>1.0818923735968232E-2</v>
      </c>
      <c r="AA89" s="15">
        <f t="shared" si="9"/>
        <v>6.5299082116675906E-3</v>
      </c>
      <c r="AB89" s="15">
        <f t="shared" si="9"/>
        <v>7.8954616396854048E-3</v>
      </c>
      <c r="AC89" s="15">
        <f t="shared" si="9"/>
        <v>1.3676895249579539E-2</v>
      </c>
      <c r="AD89" s="15">
        <f t="shared" si="9"/>
        <v>1.1019283746556474E-2</v>
      </c>
      <c r="AE89" s="15">
        <f t="shared" si="9"/>
        <v>1.9609749773110332E-2</v>
      </c>
      <c r="AF89" s="15">
        <f t="shared" si="9"/>
        <v>9.6920779179509985E-3</v>
      </c>
      <c r="AG89" s="15">
        <f>(-1*AG88)/AG3</f>
        <v>1.3587216534302938E-2</v>
      </c>
      <c r="AH89" s="15">
        <f t="shared" ref="AH89:AM89" si="10">(-1*AH88)/AH3</f>
        <v>1.3818487069383011E-2</v>
      </c>
      <c r="AI89" s="15">
        <f t="shared" si="10"/>
        <v>1.9064459978448873E-2</v>
      </c>
      <c r="AJ89" s="15">
        <f t="shared" si="10"/>
        <v>2.508259212198221E-2</v>
      </c>
      <c r="AK89" s="15">
        <f t="shared" si="10"/>
        <v>2.5497692814765986E-2</v>
      </c>
      <c r="AL89" s="15">
        <f t="shared" si="10"/>
        <v>2.3057526839793081E-2</v>
      </c>
      <c r="AM89" s="15">
        <f t="shared" si="10"/>
        <v>2.8269089248103129E-2</v>
      </c>
      <c r="AT89" s="23" t="s">
        <v>105</v>
      </c>
      <c r="AU89" s="24">
        <f>AM27</f>
        <v>646000000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v>-71000000</v>
      </c>
      <c r="R90" s="1">
        <v>-1451000000</v>
      </c>
      <c r="S90" s="1">
        <v>-275000000</v>
      </c>
      <c r="T90" s="1">
        <v>-3044000000</v>
      </c>
      <c r="U90" s="1">
        <v>-543000000</v>
      </c>
      <c r="V90" s="1">
        <v>-277000000</v>
      </c>
      <c r="W90" s="1">
        <v>-2342000000</v>
      </c>
      <c r="X90" s="1">
        <v>-330000000</v>
      </c>
      <c r="Y90" s="1">
        <v>-3224000000</v>
      </c>
      <c r="Z90" s="1">
        <v>-811000000</v>
      </c>
      <c r="AA90" s="1">
        <v>-233000000</v>
      </c>
      <c r="AB90" s="1">
        <v>-1560000000</v>
      </c>
      <c r="AC90" s="1">
        <v>-444000000</v>
      </c>
      <c r="AD90" s="1">
        <v>-1000000</v>
      </c>
      <c r="AE90" s="1" t="s">
        <v>91</v>
      </c>
      <c r="AF90" s="1" t="s">
        <v>91</v>
      </c>
      <c r="AG90" s="1" t="s">
        <v>91</v>
      </c>
      <c r="AH90" s="1">
        <v>-399000000</v>
      </c>
      <c r="AI90" s="1">
        <v>-10099000000</v>
      </c>
      <c r="AJ90" s="1">
        <v>-19000000</v>
      </c>
      <c r="AK90" s="1">
        <v>-203000000</v>
      </c>
      <c r="AL90" s="1" t="s">
        <v>91</v>
      </c>
      <c r="AM90" s="1" t="s">
        <v>91</v>
      </c>
      <c r="AT90" s="23" t="s">
        <v>19</v>
      </c>
      <c r="AU90" s="24">
        <f>AM25</f>
        <v>4036000000</v>
      </c>
    </row>
    <row r="91" spans="1:47" ht="20" x14ac:dyDescent="0.25">
      <c r="A91" s="5" t="s">
        <v>76</v>
      </c>
      <c r="B91" s="1" t="s">
        <v>91</v>
      </c>
      <c r="C91" s="1" t="s">
        <v>91</v>
      </c>
      <c r="D91" s="1" t="s">
        <v>91</v>
      </c>
      <c r="E91" s="1" t="s">
        <v>91</v>
      </c>
      <c r="F91" s="1" t="s">
        <v>91</v>
      </c>
      <c r="G91" s="1" t="s">
        <v>91</v>
      </c>
      <c r="H91" s="1">
        <v>-307000000</v>
      </c>
      <c r="I91" s="1">
        <v>-125000000</v>
      </c>
      <c r="J91" s="1">
        <v>-109000000</v>
      </c>
      <c r="K91" s="1" t="s">
        <v>91</v>
      </c>
      <c r="L91" s="1" t="s">
        <v>91</v>
      </c>
      <c r="M91" s="1">
        <v>-986000000</v>
      </c>
      <c r="N91" s="1">
        <v>-440000000</v>
      </c>
      <c r="O91" s="1">
        <v>-443000000</v>
      </c>
      <c r="P91" s="1">
        <v>-37000000</v>
      </c>
      <c r="Q91" s="1">
        <v>-23000000</v>
      </c>
      <c r="R91" s="1">
        <v>-45000000</v>
      </c>
      <c r="S91" s="1">
        <v>-41000000</v>
      </c>
      <c r="T91" s="1">
        <v>-30000000</v>
      </c>
      <c r="U91" s="1">
        <v>-46000000</v>
      </c>
      <c r="V91" s="1">
        <v>-10000000</v>
      </c>
      <c r="W91" s="1" t="s">
        <v>91</v>
      </c>
      <c r="X91" s="1">
        <v>-2798000000</v>
      </c>
      <c r="Y91" s="1">
        <v>-1406000000</v>
      </c>
      <c r="Z91" s="1">
        <v>-489000000</v>
      </c>
      <c r="AA91" s="1">
        <v>-694000000</v>
      </c>
      <c r="AB91" s="1">
        <v>-832000000</v>
      </c>
      <c r="AC91" s="1">
        <v>-512000000</v>
      </c>
      <c r="AD91" s="1">
        <v>-135000000</v>
      </c>
      <c r="AE91" s="1">
        <v>-636000000</v>
      </c>
      <c r="AF91" s="1">
        <v>-123000000</v>
      </c>
      <c r="AG91" s="1" t="s">
        <v>91</v>
      </c>
      <c r="AH91" s="1" t="s">
        <v>91</v>
      </c>
      <c r="AI91" s="1" t="s">
        <v>91</v>
      </c>
      <c r="AJ91" s="1" t="s">
        <v>91</v>
      </c>
      <c r="AK91" s="1" t="s">
        <v>91</v>
      </c>
      <c r="AL91" s="1" t="s">
        <v>91</v>
      </c>
      <c r="AM91" s="1" t="s">
        <v>91</v>
      </c>
      <c r="AT91" s="36" t="s">
        <v>134</v>
      </c>
      <c r="AU91" s="37">
        <f>AU89/AU90</f>
        <v>0.16005946481665015</v>
      </c>
    </row>
    <row r="92" spans="1:47" ht="20" x14ac:dyDescent="0.25">
      <c r="A92" s="5" t="s">
        <v>77</v>
      </c>
      <c r="B92" s="1" t="s">
        <v>91</v>
      </c>
      <c r="C92" s="1" t="s">
        <v>91</v>
      </c>
      <c r="D92" s="1" t="s">
        <v>91</v>
      </c>
      <c r="E92" s="1" t="s">
        <v>91</v>
      </c>
      <c r="F92" s="1">
        <v>4300000</v>
      </c>
      <c r="G92" s="1" t="s">
        <v>91</v>
      </c>
      <c r="H92" s="1" t="s">
        <v>91</v>
      </c>
      <c r="I92" s="1">
        <v>32000000</v>
      </c>
      <c r="J92" s="1">
        <v>60000000</v>
      </c>
      <c r="K92" s="1">
        <v>17000000</v>
      </c>
      <c r="L92" s="1">
        <v>13000000</v>
      </c>
      <c r="M92" s="1">
        <v>484000000</v>
      </c>
      <c r="N92" s="1">
        <v>916000000</v>
      </c>
      <c r="O92" s="1">
        <v>493000000</v>
      </c>
      <c r="P92" s="1">
        <v>91000000</v>
      </c>
      <c r="Q92" s="1">
        <v>29000000</v>
      </c>
      <c r="R92" s="1">
        <v>42000000</v>
      </c>
      <c r="S92" s="1">
        <v>39000000</v>
      </c>
      <c r="T92" s="1">
        <v>31000000</v>
      </c>
      <c r="U92" s="1">
        <v>37000000</v>
      </c>
      <c r="V92" s="1">
        <v>18000000</v>
      </c>
      <c r="W92" s="1" t="s">
        <v>91</v>
      </c>
      <c r="X92" s="1">
        <v>2619000000</v>
      </c>
      <c r="Y92" s="1">
        <v>1423000000</v>
      </c>
      <c r="Z92" s="1">
        <v>254000000</v>
      </c>
      <c r="AA92" s="1">
        <v>731000000</v>
      </c>
      <c r="AB92" s="1">
        <v>676000000</v>
      </c>
      <c r="AC92" s="1">
        <v>731000000</v>
      </c>
      <c r="AD92" s="1">
        <v>113000000</v>
      </c>
      <c r="AE92" s="1">
        <v>139000000</v>
      </c>
      <c r="AF92" s="1">
        <v>628000000</v>
      </c>
      <c r="AG92" s="1" t="s">
        <v>91</v>
      </c>
      <c r="AH92" s="1" t="s">
        <v>91</v>
      </c>
      <c r="AI92" s="1" t="s">
        <v>91</v>
      </c>
      <c r="AJ92" s="1" t="s">
        <v>91</v>
      </c>
      <c r="AK92" s="1" t="s">
        <v>91</v>
      </c>
      <c r="AL92" s="1" t="s">
        <v>91</v>
      </c>
      <c r="AM92" s="1" t="s">
        <v>91</v>
      </c>
      <c r="AT92" s="38" t="s">
        <v>135</v>
      </c>
      <c r="AU92" s="39">
        <f>AU88*(1-AU91)</f>
        <v>3.1289705531315722E-2</v>
      </c>
    </row>
    <row r="93" spans="1:47" ht="19" x14ac:dyDescent="0.25">
      <c r="A93" s="5" t="s">
        <v>78</v>
      </c>
      <c r="B93" s="1" t="s">
        <v>91</v>
      </c>
      <c r="C93" s="1" t="s">
        <v>91</v>
      </c>
      <c r="D93" s="1" t="s">
        <v>91</v>
      </c>
      <c r="E93" s="1" t="s">
        <v>91</v>
      </c>
      <c r="F93" s="1">
        <v>-31600000</v>
      </c>
      <c r="G93" s="1">
        <v>12000000</v>
      </c>
      <c r="H93" s="1">
        <v>240000000</v>
      </c>
      <c r="I93" s="1">
        <v>1039000000</v>
      </c>
      <c r="J93" s="1">
        <v>1534000000</v>
      </c>
      <c r="K93" s="1">
        <v>259000000</v>
      </c>
      <c r="L93" s="1">
        <v>-273000000</v>
      </c>
      <c r="M93" s="1">
        <v>-28000000</v>
      </c>
      <c r="N93" s="1">
        <v>29000000</v>
      </c>
      <c r="O93" s="1">
        <v>95000000</v>
      </c>
      <c r="P93" s="1">
        <v>10000000</v>
      </c>
      <c r="Q93" s="1">
        <v>24000000</v>
      </c>
      <c r="R93" s="1">
        <v>-292000000</v>
      </c>
      <c r="S93" s="1">
        <v>-123000000</v>
      </c>
      <c r="T93" s="1">
        <v>-189000000</v>
      </c>
      <c r="U93" s="1">
        <v>-231000000</v>
      </c>
      <c r="V93" s="1">
        <v>88000000</v>
      </c>
      <c r="W93" s="1">
        <v>26000000</v>
      </c>
      <c r="X93" s="1">
        <v>-343000000</v>
      </c>
      <c r="Y93" s="1">
        <v>-455000000</v>
      </c>
      <c r="Z93" s="1">
        <v>-346000000</v>
      </c>
      <c r="AA93" s="1">
        <v>-212000000</v>
      </c>
      <c r="AB93" s="1">
        <v>-258000000</v>
      </c>
      <c r="AC93" s="1">
        <v>-431000000</v>
      </c>
      <c r="AD93" s="1">
        <v>-344000000</v>
      </c>
      <c r="AE93" s="1">
        <v>-605000000</v>
      </c>
      <c r="AF93" s="1">
        <v>-305000000</v>
      </c>
      <c r="AG93" s="1">
        <v>-426000000</v>
      </c>
      <c r="AH93" s="1">
        <v>-392000000</v>
      </c>
      <c r="AI93" s="1">
        <v>-135000000</v>
      </c>
      <c r="AJ93" s="1">
        <v>-975000000</v>
      </c>
      <c r="AK93" s="1">
        <v>-771000000</v>
      </c>
      <c r="AL93" s="1">
        <v>-882000000</v>
      </c>
      <c r="AM93" s="1">
        <v>-1489000000</v>
      </c>
      <c r="AT93" s="71" t="s">
        <v>136</v>
      </c>
      <c r="AU93" s="72"/>
    </row>
    <row r="94" spans="1:47" ht="20" x14ac:dyDescent="0.25">
      <c r="A94" s="6" t="s">
        <v>79</v>
      </c>
      <c r="B94" s="10" t="s">
        <v>91</v>
      </c>
      <c r="C94" s="10" t="s">
        <v>91</v>
      </c>
      <c r="D94" s="10" t="s">
        <v>91</v>
      </c>
      <c r="E94" s="10" t="s">
        <v>91</v>
      </c>
      <c r="F94" s="10">
        <v>-446100000</v>
      </c>
      <c r="G94" s="10">
        <v>-309000000</v>
      </c>
      <c r="H94" s="10">
        <v>-149000000</v>
      </c>
      <c r="I94" s="10">
        <v>928000000</v>
      </c>
      <c r="J94" s="10">
        <v>1471000000</v>
      </c>
      <c r="K94" s="10">
        <v>253000000</v>
      </c>
      <c r="L94" s="10">
        <v>-292000000</v>
      </c>
      <c r="M94" s="10">
        <v>-605000000</v>
      </c>
      <c r="N94" s="10">
        <v>-808000000</v>
      </c>
      <c r="O94" s="10">
        <v>-269000000</v>
      </c>
      <c r="P94" s="10">
        <v>-1223000000</v>
      </c>
      <c r="Q94" s="10">
        <v>-329000000</v>
      </c>
      <c r="R94" s="10">
        <v>-1746000000</v>
      </c>
      <c r="S94" s="10">
        <v>-400000000</v>
      </c>
      <c r="T94" s="10">
        <v>-3232000000</v>
      </c>
      <c r="U94" s="10">
        <v>-783000000</v>
      </c>
      <c r="V94" s="10">
        <v>-181000000</v>
      </c>
      <c r="W94" s="10">
        <v>-2316000000</v>
      </c>
      <c r="X94" s="10">
        <v>-852000000</v>
      </c>
      <c r="Y94" s="10">
        <v>-3662000000</v>
      </c>
      <c r="Z94" s="10">
        <v>-1392000000</v>
      </c>
      <c r="AA94" s="10">
        <v>-408000000</v>
      </c>
      <c r="AB94" s="10">
        <v>-1974000000</v>
      </c>
      <c r="AC94" s="10">
        <v>-656000000</v>
      </c>
      <c r="AD94" s="10">
        <v>-367000000</v>
      </c>
      <c r="AE94" s="10">
        <v>-1102000000</v>
      </c>
      <c r="AF94" s="10">
        <v>200000000</v>
      </c>
      <c r="AG94" s="10">
        <v>-426000000</v>
      </c>
      <c r="AH94" s="10">
        <v>-791000000</v>
      </c>
      <c r="AI94" s="10">
        <v>-10234000000</v>
      </c>
      <c r="AJ94" s="10">
        <v>-994000000</v>
      </c>
      <c r="AK94" s="10">
        <v>-974000000</v>
      </c>
      <c r="AL94" s="10">
        <v>-882000000</v>
      </c>
      <c r="AM94" s="10">
        <v>-1489000000</v>
      </c>
      <c r="AT94" s="23" t="s">
        <v>137</v>
      </c>
      <c r="AU94" s="40">
        <f>[1]Treasuries!$C$8</f>
        <v>3.7450000000000004E-2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v>692000000</v>
      </c>
      <c r="S95" s="1">
        <v>-527000000</v>
      </c>
      <c r="T95" s="1">
        <v>-551000000</v>
      </c>
      <c r="U95" s="1">
        <v>-247000000</v>
      </c>
      <c r="V95" s="1">
        <v>-6000000</v>
      </c>
      <c r="W95" s="1" t="s">
        <v>91</v>
      </c>
      <c r="X95" s="1" t="s">
        <v>91</v>
      </c>
      <c r="Y95" s="1">
        <v>-650000000</v>
      </c>
      <c r="Z95" s="1" t="s">
        <v>91</v>
      </c>
      <c r="AA95" s="1">
        <v>-700000000</v>
      </c>
      <c r="AB95" s="1">
        <v>-750000000</v>
      </c>
      <c r="AC95" s="1">
        <v>-2400000000</v>
      </c>
      <c r="AD95" s="1" t="s">
        <v>91</v>
      </c>
      <c r="AE95" s="1" t="s">
        <v>91</v>
      </c>
      <c r="AF95" s="1">
        <v>-500000000</v>
      </c>
      <c r="AG95" s="1">
        <v>-500000000</v>
      </c>
      <c r="AH95" s="1">
        <v>-900000000</v>
      </c>
      <c r="AI95" s="1" t="s">
        <v>91</v>
      </c>
      <c r="AJ95" s="1">
        <v>-850000000</v>
      </c>
      <c r="AK95" s="1">
        <v>-3361000000</v>
      </c>
      <c r="AL95" s="1">
        <v>-4997000000</v>
      </c>
      <c r="AM95" s="1" t="s">
        <v>91</v>
      </c>
      <c r="AT95" s="41" t="s">
        <v>138</v>
      </c>
      <c r="AU95" s="42" cm="1">
        <f t="array" ref="AU95">_FV(A1,"Beta")</f>
        <v>0.83350000000000002</v>
      </c>
    </row>
    <row r="96" spans="1:47" ht="20" x14ac:dyDescent="0.25">
      <c r="A96" s="5" t="s">
        <v>81</v>
      </c>
      <c r="B96" s="1" t="s">
        <v>91</v>
      </c>
      <c r="C96" s="1" t="s">
        <v>91</v>
      </c>
      <c r="D96" s="1" t="s">
        <v>91</v>
      </c>
      <c r="E96" s="1" t="s">
        <v>91</v>
      </c>
      <c r="F96" s="1" t="s">
        <v>91</v>
      </c>
      <c r="G96" s="1" t="s">
        <v>91</v>
      </c>
      <c r="H96" s="1" t="s">
        <v>91</v>
      </c>
      <c r="I96" s="1">
        <v>57000000</v>
      </c>
      <c r="J96" s="1">
        <v>8000000</v>
      </c>
      <c r="K96" s="1">
        <v>14000000</v>
      </c>
      <c r="L96" s="1">
        <v>4000000</v>
      </c>
      <c r="M96" s="1">
        <v>8000000</v>
      </c>
      <c r="N96" s="1">
        <v>30000000</v>
      </c>
      <c r="O96" s="1">
        <v>23000000</v>
      </c>
      <c r="P96" s="1">
        <v>51000000</v>
      </c>
      <c r="Q96" s="1">
        <v>111000000</v>
      </c>
      <c r="R96" s="1" t="s">
        <v>91</v>
      </c>
      <c r="S96" s="1" t="s">
        <v>91</v>
      </c>
      <c r="T96" s="1" t="s">
        <v>91</v>
      </c>
      <c r="U96" s="1" t="s">
        <v>91</v>
      </c>
      <c r="V96" s="1" t="s">
        <v>91</v>
      </c>
      <c r="W96" s="1" t="s">
        <v>91</v>
      </c>
      <c r="X96" s="1" t="s">
        <v>91</v>
      </c>
      <c r="Y96" s="1" t="s">
        <v>91</v>
      </c>
      <c r="Z96" s="1" t="s">
        <v>91</v>
      </c>
      <c r="AA96" s="1" t="s">
        <v>91</v>
      </c>
      <c r="AB96" s="1" t="s">
        <v>91</v>
      </c>
      <c r="AC96" s="1" t="s">
        <v>91</v>
      </c>
      <c r="AD96" s="1" t="s">
        <v>91</v>
      </c>
      <c r="AE96" s="1" t="s">
        <v>91</v>
      </c>
      <c r="AF96" s="1" t="s">
        <v>91</v>
      </c>
      <c r="AG96" s="1" t="s">
        <v>91</v>
      </c>
      <c r="AH96" s="1" t="s">
        <v>91</v>
      </c>
      <c r="AI96" s="1" t="s">
        <v>91</v>
      </c>
      <c r="AJ96" s="1" t="s">
        <v>91</v>
      </c>
      <c r="AK96" s="1" t="s">
        <v>91</v>
      </c>
      <c r="AL96" s="1" t="s">
        <v>91</v>
      </c>
      <c r="AM96" s="1" t="s">
        <v>91</v>
      </c>
      <c r="AT96" s="23" t="s">
        <v>139</v>
      </c>
      <c r="AU96" s="40">
        <v>8.4000000000000005E-2</v>
      </c>
    </row>
    <row r="97" spans="1:47" ht="20" x14ac:dyDescent="0.25">
      <c r="A97" s="5" t="s">
        <v>82</v>
      </c>
      <c r="B97" s="1" t="s">
        <v>91</v>
      </c>
      <c r="C97" s="1" t="s">
        <v>91</v>
      </c>
      <c r="D97" s="1" t="s">
        <v>91</v>
      </c>
      <c r="E97" s="1" t="s">
        <v>91</v>
      </c>
      <c r="F97" s="1">
        <v>-14400000</v>
      </c>
      <c r="G97" s="1">
        <v>-2000000</v>
      </c>
      <c r="H97" s="1" t="s">
        <v>91</v>
      </c>
      <c r="I97" s="1">
        <v>-960000000</v>
      </c>
      <c r="J97" s="1" t="s">
        <v>91</v>
      </c>
      <c r="K97" s="1">
        <v>-22000000</v>
      </c>
      <c r="L97" s="1" t="s">
        <v>91</v>
      </c>
      <c r="M97" s="1">
        <v>-23000000</v>
      </c>
      <c r="N97" s="1">
        <v>-60000000</v>
      </c>
      <c r="O97" s="1">
        <v>-28000000</v>
      </c>
      <c r="P97" s="1">
        <v>-59000000</v>
      </c>
      <c r="Q97" s="1">
        <v>-208000000</v>
      </c>
      <c r="R97" s="1">
        <v>-113000000</v>
      </c>
      <c r="S97" s="1">
        <v>-100000000</v>
      </c>
      <c r="T97" s="1">
        <v>-300000000</v>
      </c>
      <c r="U97" s="1" t="s">
        <v>91</v>
      </c>
      <c r="V97" s="1">
        <v>-348000000</v>
      </c>
      <c r="W97" s="1">
        <v>-85000000</v>
      </c>
      <c r="X97" s="1">
        <v>-505000000</v>
      </c>
      <c r="Y97" s="1">
        <v>-1522000000</v>
      </c>
      <c r="Z97" s="1">
        <v>-209000000</v>
      </c>
      <c r="AA97" s="1">
        <v>-1185000000</v>
      </c>
      <c r="AB97" s="1">
        <v>-1468000000</v>
      </c>
      <c r="AC97" s="1">
        <v>-602000000</v>
      </c>
      <c r="AD97" s="1">
        <v>-740000000</v>
      </c>
      <c r="AE97" s="1">
        <v>-3382000000</v>
      </c>
      <c r="AF97" s="1">
        <v>-3233000000</v>
      </c>
      <c r="AG97" s="1">
        <v>-1996000000</v>
      </c>
      <c r="AH97" s="1">
        <v>-1558000000</v>
      </c>
      <c r="AI97" s="1">
        <v>-1769000000</v>
      </c>
      <c r="AJ97" s="1">
        <v>-231000000</v>
      </c>
      <c r="AK97" s="1">
        <v>-587000000</v>
      </c>
      <c r="AL97" s="1">
        <v>-1828000000</v>
      </c>
      <c r="AM97" s="1">
        <v>-1229000000</v>
      </c>
      <c r="AT97" s="38" t="s">
        <v>140</v>
      </c>
      <c r="AU97" s="39">
        <f>(AU94)+((AU95)*(AU96-AU94))</f>
        <v>7.624942500000001E-2</v>
      </c>
    </row>
    <row r="98" spans="1:47" ht="19" x14ac:dyDescent="0.25">
      <c r="A98" s="5" t="s">
        <v>83</v>
      </c>
      <c r="B98" s="1" t="s">
        <v>91</v>
      </c>
      <c r="C98" s="1" t="s">
        <v>91</v>
      </c>
      <c r="D98" s="1" t="s">
        <v>91</v>
      </c>
      <c r="E98" s="1" t="s">
        <v>91</v>
      </c>
      <c r="F98" s="1">
        <v>-41700000</v>
      </c>
      <c r="G98" s="1">
        <v>-41000000</v>
      </c>
      <c r="H98" s="1">
        <v>-42000000</v>
      </c>
      <c r="I98" s="1">
        <v>-55000000</v>
      </c>
      <c r="J98" s="1">
        <v>-56000000</v>
      </c>
      <c r="K98" s="1">
        <v>-84000000</v>
      </c>
      <c r="L98" s="1">
        <v>-92000000</v>
      </c>
      <c r="M98" s="1">
        <v>-101000000</v>
      </c>
      <c r="N98" s="1">
        <v>-102000000</v>
      </c>
      <c r="O98" s="1">
        <v>-108000000</v>
      </c>
      <c r="P98" s="1">
        <v>-136000000</v>
      </c>
      <c r="Q98" s="1">
        <v>-202000000</v>
      </c>
      <c r="R98" s="1">
        <v>-219000000</v>
      </c>
      <c r="S98" s="1">
        <v>-236000000</v>
      </c>
      <c r="T98" s="1">
        <v>-249000000</v>
      </c>
      <c r="U98" s="1">
        <v>-278000000</v>
      </c>
      <c r="V98" s="1">
        <v>-314000000</v>
      </c>
      <c r="W98" s="1">
        <v>-359000000</v>
      </c>
      <c r="X98" s="1">
        <v>-445000000</v>
      </c>
      <c r="Y98" s="1">
        <v>-533000000</v>
      </c>
      <c r="Z98" s="1">
        <v>-577000000</v>
      </c>
      <c r="AA98" s="1">
        <v>-631000000</v>
      </c>
      <c r="AB98" s="1">
        <v>-673000000</v>
      </c>
      <c r="AC98" s="1">
        <v>-893000000</v>
      </c>
      <c r="AD98" s="1">
        <v>-591000000</v>
      </c>
      <c r="AE98" s="1">
        <v>-822000000</v>
      </c>
      <c r="AF98" s="1">
        <v>-873000000</v>
      </c>
      <c r="AG98" s="1">
        <v>-911000000</v>
      </c>
      <c r="AH98" s="1">
        <v>-986000000</v>
      </c>
      <c r="AI98" s="1">
        <v>-1075000000</v>
      </c>
      <c r="AJ98" s="1">
        <v>-1152000000</v>
      </c>
      <c r="AK98" s="1">
        <v>-1240000000</v>
      </c>
      <c r="AL98" s="1">
        <v>-1315000000</v>
      </c>
      <c r="AM98" s="1">
        <v>-1369000000</v>
      </c>
      <c r="AT98" s="71" t="s">
        <v>141</v>
      </c>
      <c r="AU98" s="72"/>
    </row>
    <row r="99" spans="1:47" ht="20" x14ac:dyDescent="0.25">
      <c r="A99" s="5" t="s">
        <v>84</v>
      </c>
      <c r="B99" s="1" t="s">
        <v>91</v>
      </c>
      <c r="C99" s="1" t="s">
        <v>91</v>
      </c>
      <c r="D99" s="1" t="s">
        <v>91</v>
      </c>
      <c r="E99" s="1" t="s">
        <v>91</v>
      </c>
      <c r="F99" s="1">
        <v>94900000</v>
      </c>
      <c r="G99" s="1">
        <v>-156000000</v>
      </c>
      <c r="H99" s="1">
        <v>-78000000</v>
      </c>
      <c r="I99" s="1">
        <v>-454000000</v>
      </c>
      <c r="J99" s="1">
        <v>-1692000000</v>
      </c>
      <c r="K99" s="1">
        <v>-12000000</v>
      </c>
      <c r="L99" s="1">
        <v>-17000000</v>
      </c>
      <c r="M99" s="1">
        <v>-14000000</v>
      </c>
      <c r="N99" s="1">
        <v>203000000</v>
      </c>
      <c r="O99" s="1">
        <v>-197000000</v>
      </c>
      <c r="P99" s="1">
        <v>411000000</v>
      </c>
      <c r="Q99" s="1">
        <v>-536000000</v>
      </c>
      <c r="R99" s="1">
        <v>548000000</v>
      </c>
      <c r="S99" s="1">
        <v>27000000</v>
      </c>
      <c r="T99" s="1">
        <v>3141000000</v>
      </c>
      <c r="U99" s="1">
        <v>-379000000</v>
      </c>
      <c r="V99" s="1">
        <v>148000000</v>
      </c>
      <c r="W99" s="1">
        <v>-95000000</v>
      </c>
      <c r="X99" s="1">
        <v>164000000</v>
      </c>
      <c r="Y99" s="1">
        <v>1987000000</v>
      </c>
      <c r="Z99" s="1">
        <v>-20000000</v>
      </c>
      <c r="AA99" s="1">
        <v>290000000</v>
      </c>
      <c r="AB99" s="1">
        <v>1690000000</v>
      </c>
      <c r="AC99" s="1">
        <v>2513000000</v>
      </c>
      <c r="AD99" s="1">
        <v>606000000</v>
      </c>
      <c r="AE99" s="1">
        <v>629000000</v>
      </c>
      <c r="AF99" s="1">
        <v>347000000</v>
      </c>
      <c r="AG99" s="1">
        <v>1238000000</v>
      </c>
      <c r="AH99" s="1">
        <v>1045000000</v>
      </c>
      <c r="AI99" s="1">
        <v>7930000000</v>
      </c>
      <c r="AJ99" s="1">
        <v>236000000</v>
      </c>
      <c r="AK99" s="1">
        <v>4285000000</v>
      </c>
      <c r="AL99" s="1">
        <v>3550000000</v>
      </c>
      <c r="AM99" s="1">
        <v>-873000000</v>
      </c>
      <c r="AT99" s="23" t="s">
        <v>142</v>
      </c>
      <c r="AU99" s="24">
        <f>AU86+AU87</f>
        <v>10496000000</v>
      </c>
    </row>
    <row r="100" spans="1:47" ht="20" x14ac:dyDescent="0.25">
      <c r="A100" s="6" t="s">
        <v>85</v>
      </c>
      <c r="B100" s="10" t="s">
        <v>91</v>
      </c>
      <c r="C100" s="10" t="s">
        <v>91</v>
      </c>
      <c r="D100" s="10" t="s">
        <v>91</v>
      </c>
      <c r="E100" s="10" t="s">
        <v>91</v>
      </c>
      <c r="F100" s="10">
        <v>38800000</v>
      </c>
      <c r="G100" s="10">
        <v>-199000000</v>
      </c>
      <c r="H100" s="10">
        <v>-120000000</v>
      </c>
      <c r="I100" s="10">
        <v>-1412000000</v>
      </c>
      <c r="J100" s="10">
        <v>-1740000000</v>
      </c>
      <c r="K100" s="10">
        <v>-104000000</v>
      </c>
      <c r="L100" s="10">
        <v>-105000000</v>
      </c>
      <c r="M100" s="10">
        <v>-130000000</v>
      </c>
      <c r="N100" s="10">
        <v>71000000</v>
      </c>
      <c r="O100" s="10">
        <v>-310000000</v>
      </c>
      <c r="P100" s="10">
        <v>267000000</v>
      </c>
      <c r="Q100" s="10">
        <v>-835000000</v>
      </c>
      <c r="R100" s="10">
        <v>908000000</v>
      </c>
      <c r="S100" s="10">
        <v>-836000000</v>
      </c>
      <c r="T100" s="10">
        <v>2041000000</v>
      </c>
      <c r="U100" s="10">
        <v>-904000000</v>
      </c>
      <c r="V100" s="10">
        <v>-520000000</v>
      </c>
      <c r="W100" s="10">
        <v>-539000000</v>
      </c>
      <c r="X100" s="10">
        <v>-786000000</v>
      </c>
      <c r="Y100" s="10">
        <v>-718000000</v>
      </c>
      <c r="Z100" s="10">
        <v>-806000000</v>
      </c>
      <c r="AA100" s="10">
        <v>-2226000000</v>
      </c>
      <c r="AB100" s="10">
        <v>-1201000000</v>
      </c>
      <c r="AC100" s="10">
        <v>-1382000000</v>
      </c>
      <c r="AD100" s="10">
        <v>-725000000</v>
      </c>
      <c r="AE100" s="10">
        <v>-3575000000</v>
      </c>
      <c r="AF100" s="10">
        <v>-4259000000</v>
      </c>
      <c r="AG100" s="10">
        <v>-2169000000</v>
      </c>
      <c r="AH100" s="10">
        <v>-2399000000</v>
      </c>
      <c r="AI100" s="10">
        <v>5086000000</v>
      </c>
      <c r="AJ100" s="10">
        <v>-1997000000</v>
      </c>
      <c r="AK100" s="10">
        <v>-903000000</v>
      </c>
      <c r="AL100" s="10">
        <v>-4590000000</v>
      </c>
      <c r="AM100" s="10">
        <v>-3471000000</v>
      </c>
      <c r="AT100" s="36" t="s">
        <v>143</v>
      </c>
      <c r="AU100" s="37">
        <f>AU99/AU103</f>
        <v>0.15178225284642322</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A101" s="1" t="s">
        <v>91</v>
      </c>
      <c r="AB101" s="1" t="s">
        <v>91</v>
      </c>
      <c r="AC101" s="1" t="s">
        <v>91</v>
      </c>
      <c r="AD101" s="1" t="s">
        <v>91</v>
      </c>
      <c r="AE101" s="1" t="s">
        <v>91</v>
      </c>
      <c r="AF101" s="1" t="s">
        <v>91</v>
      </c>
      <c r="AG101" s="1" t="s">
        <v>91</v>
      </c>
      <c r="AH101" s="1" t="s">
        <v>91</v>
      </c>
      <c r="AI101" s="1" t="s">
        <v>91</v>
      </c>
      <c r="AJ101" s="1" t="s">
        <v>91</v>
      </c>
      <c r="AK101" s="1" t="s">
        <v>91</v>
      </c>
      <c r="AL101" s="1" t="s">
        <v>91</v>
      </c>
      <c r="AM101" s="1" t="s">
        <v>91</v>
      </c>
      <c r="AT101" s="41" t="s">
        <v>144</v>
      </c>
      <c r="AU101" s="43" cm="1">
        <f t="array" ref="AU101">_FV(A1,"Market cap",TRUE)</f>
        <v>58655694636</v>
      </c>
    </row>
    <row r="102" spans="1:47" ht="20" x14ac:dyDescent="0.25">
      <c r="A102" s="6" t="s">
        <v>87</v>
      </c>
      <c r="B102" s="10" t="s">
        <v>91</v>
      </c>
      <c r="C102" s="10" t="s">
        <v>91</v>
      </c>
      <c r="D102" s="10" t="s">
        <v>91</v>
      </c>
      <c r="E102" s="10" t="s">
        <v>91</v>
      </c>
      <c r="F102" s="10">
        <v>38800000</v>
      </c>
      <c r="G102" s="10">
        <v>-199000000</v>
      </c>
      <c r="H102" s="10">
        <v>-120000000</v>
      </c>
      <c r="I102" s="10">
        <v>-1412000000</v>
      </c>
      <c r="J102" s="10">
        <v>-1740000000</v>
      </c>
      <c r="K102" s="10">
        <v>-104000000</v>
      </c>
      <c r="L102" s="10">
        <v>-105000000</v>
      </c>
      <c r="M102" s="10">
        <v>-130000000</v>
      </c>
      <c r="N102" s="10">
        <v>71000000</v>
      </c>
      <c r="O102" s="10">
        <v>-310000000</v>
      </c>
      <c r="P102" s="10">
        <v>60000000</v>
      </c>
      <c r="Q102" s="10">
        <v>-93000000</v>
      </c>
      <c r="R102" s="10">
        <v>265000000</v>
      </c>
      <c r="S102" s="10">
        <v>-111000000</v>
      </c>
      <c r="T102" s="10">
        <v>532000000</v>
      </c>
      <c r="U102" s="10">
        <v>115000000</v>
      </c>
      <c r="V102" s="10">
        <v>1355000000</v>
      </c>
      <c r="W102" s="10">
        <v>-727000000</v>
      </c>
      <c r="X102" s="10">
        <v>1287000000</v>
      </c>
      <c r="Y102" s="10">
        <v>-1270000000</v>
      </c>
      <c r="Z102" s="10">
        <v>642000000</v>
      </c>
      <c r="AA102" s="10">
        <v>350000000</v>
      </c>
      <c r="AB102" s="10">
        <v>36000000</v>
      </c>
      <c r="AC102" s="10">
        <v>647000000</v>
      </c>
      <c r="AD102" s="10">
        <v>2005000000</v>
      </c>
      <c r="AE102" s="10">
        <v>-913000000</v>
      </c>
      <c r="AF102" s="10">
        <v>-1603000000</v>
      </c>
      <c r="AG102" s="10">
        <v>-451000000</v>
      </c>
      <c r="AH102" s="10">
        <v>649000000</v>
      </c>
      <c r="AI102" s="10">
        <v>-2020000000</v>
      </c>
      <c r="AJ102" s="10">
        <v>-61000000</v>
      </c>
      <c r="AK102" s="10">
        <v>1922000000</v>
      </c>
      <c r="AL102" s="10">
        <v>-1221000000</v>
      </c>
      <c r="AM102" s="10">
        <v>-361000000</v>
      </c>
      <c r="AT102" s="36" t="s">
        <v>145</v>
      </c>
      <c r="AU102" s="37">
        <f>AU101/AU103</f>
        <v>0.84821774715357678</v>
      </c>
    </row>
    <row r="103" spans="1:47" ht="20" x14ac:dyDescent="0.25">
      <c r="A103" s="5" t="s">
        <v>88</v>
      </c>
      <c r="B103" s="1" t="s">
        <v>91</v>
      </c>
      <c r="C103" s="1" t="s">
        <v>91</v>
      </c>
      <c r="D103" s="1" t="s">
        <v>91</v>
      </c>
      <c r="E103" s="1" t="s">
        <v>91</v>
      </c>
      <c r="F103" s="1">
        <v>227800000</v>
      </c>
      <c r="G103" s="1">
        <v>14000000</v>
      </c>
      <c r="H103" s="1">
        <v>109000000</v>
      </c>
      <c r="I103" s="1">
        <v>507000000</v>
      </c>
      <c r="J103" s="1">
        <v>511000000</v>
      </c>
      <c r="K103" s="1">
        <v>94000000</v>
      </c>
      <c r="L103" s="1">
        <v>382000000</v>
      </c>
      <c r="M103" s="1">
        <v>215000000</v>
      </c>
      <c r="N103" s="1">
        <v>516000000</v>
      </c>
      <c r="O103" s="1">
        <v>336000000</v>
      </c>
      <c r="P103" s="1">
        <v>210000000</v>
      </c>
      <c r="Q103" s="1">
        <v>270000000</v>
      </c>
      <c r="R103" s="1">
        <v>177000000</v>
      </c>
      <c r="S103" s="1">
        <v>439000000</v>
      </c>
      <c r="T103" s="1">
        <v>328000000</v>
      </c>
      <c r="U103" s="1">
        <v>861000000</v>
      </c>
      <c r="V103" s="1">
        <v>976000000</v>
      </c>
      <c r="W103" s="1">
        <v>2331000000</v>
      </c>
      <c r="X103" s="1">
        <v>1604000000</v>
      </c>
      <c r="Y103" s="1">
        <v>2891000000</v>
      </c>
      <c r="Z103" s="1">
        <v>1621000000</v>
      </c>
      <c r="AA103" s="1">
        <v>2263000000</v>
      </c>
      <c r="AB103" s="1">
        <v>2613000000</v>
      </c>
      <c r="AC103" s="1">
        <v>2649000000</v>
      </c>
      <c r="AD103" s="1">
        <v>3296000000</v>
      </c>
      <c r="AE103" s="1">
        <v>5301000000</v>
      </c>
      <c r="AF103" s="1">
        <v>4388000000</v>
      </c>
      <c r="AG103" s="1">
        <v>2785000000</v>
      </c>
      <c r="AH103" s="1">
        <v>2334000000</v>
      </c>
      <c r="AI103" s="1">
        <v>2983000000</v>
      </c>
      <c r="AJ103" s="1">
        <v>963000000</v>
      </c>
      <c r="AK103" s="1">
        <v>902000000</v>
      </c>
      <c r="AL103" s="1">
        <v>2824000000</v>
      </c>
      <c r="AM103" s="1">
        <v>1603000000</v>
      </c>
      <c r="AT103" s="38" t="s">
        <v>146</v>
      </c>
      <c r="AU103" s="44">
        <f>AU99+AU101</f>
        <v>69151694636</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t="s">
        <v>91</v>
      </c>
      <c r="P104" s="11">
        <v>270000000</v>
      </c>
      <c r="Q104" s="11">
        <v>177000000</v>
      </c>
      <c r="R104" s="11">
        <v>442000000</v>
      </c>
      <c r="S104" s="11">
        <v>328000000</v>
      </c>
      <c r="T104" s="11">
        <v>860000000</v>
      </c>
      <c r="U104" s="11">
        <v>976000000</v>
      </c>
      <c r="V104" s="11">
        <v>2331000000</v>
      </c>
      <c r="W104" s="11">
        <v>1604000000</v>
      </c>
      <c r="X104" s="11">
        <v>2891000000</v>
      </c>
      <c r="Y104" s="11">
        <v>1621000000</v>
      </c>
      <c r="Z104" s="11">
        <v>2263000000</v>
      </c>
      <c r="AA104" s="11">
        <v>2613000000</v>
      </c>
      <c r="AB104" s="11">
        <v>2649000000</v>
      </c>
      <c r="AC104" s="11">
        <v>3296000000</v>
      </c>
      <c r="AD104" s="11">
        <v>5301000000</v>
      </c>
      <c r="AE104" s="11">
        <v>4388000000</v>
      </c>
      <c r="AF104" s="11">
        <v>2785000000</v>
      </c>
      <c r="AG104" s="11">
        <v>2334000000</v>
      </c>
      <c r="AH104" s="11">
        <v>2983000000</v>
      </c>
      <c r="AI104" s="11">
        <v>963000000</v>
      </c>
      <c r="AJ104" s="11">
        <v>902000000</v>
      </c>
      <c r="AK104" s="11">
        <v>2824000000</v>
      </c>
      <c r="AL104" s="11">
        <v>1603000000</v>
      </c>
      <c r="AM104" s="11">
        <v>1242000000</v>
      </c>
      <c r="AT104" s="71" t="s">
        <v>147</v>
      </c>
      <c r="AU104" s="72"/>
    </row>
    <row r="105" spans="1:47" ht="21" thickTop="1" x14ac:dyDescent="0.25">
      <c r="A105" s="14" t="s">
        <v>107</v>
      </c>
      <c r="C105" s="1" t="e">
        <f t="shared" ref="C105:AL105" si="11">(C22*(1-$AU$91))+C77+C88+C81</f>
        <v>#VALUE!</v>
      </c>
      <c r="D105" s="1" t="e">
        <f t="shared" si="11"/>
        <v>#VALUE!</v>
      </c>
      <c r="E105" s="1" t="e">
        <f t="shared" si="11"/>
        <v>#VALUE!</v>
      </c>
      <c r="F105" s="1">
        <f t="shared" si="11"/>
        <v>44264370.664023876</v>
      </c>
      <c r="G105" s="1">
        <f t="shared" si="11"/>
        <v>332808225.96630323</v>
      </c>
      <c r="H105" s="1">
        <f t="shared" si="11"/>
        <v>1020256689.7918732</v>
      </c>
      <c r="I105" s="1">
        <f t="shared" si="11"/>
        <v>211989593.65708622</v>
      </c>
      <c r="J105" s="1">
        <f t="shared" si="11"/>
        <v>290541625.37165511</v>
      </c>
      <c r="K105" s="1">
        <f t="shared" si="11"/>
        <v>141620911.79385531</v>
      </c>
      <c r="L105" s="1">
        <f t="shared" si="11"/>
        <v>110581268.58275521</v>
      </c>
      <c r="M105" s="1">
        <f t="shared" si="11"/>
        <v>1182499008.9197226</v>
      </c>
      <c r="N105" s="1">
        <f t="shared" si="11"/>
        <v>-646386521.30822587</v>
      </c>
      <c r="O105" s="1">
        <f t="shared" si="11"/>
        <v>94247770.069375634</v>
      </c>
      <c r="P105" s="1">
        <f t="shared" si="11"/>
        <v>-107551536.17443013</v>
      </c>
      <c r="Q105" s="1">
        <f t="shared" si="11"/>
        <v>949280971.258672</v>
      </c>
      <c r="R105" s="1">
        <f t="shared" si="11"/>
        <v>934311694.74727464</v>
      </c>
      <c r="S105" s="1">
        <f t="shared" si="11"/>
        <v>1171785926.6600595</v>
      </c>
      <c r="T105" s="1">
        <f t="shared" si="11"/>
        <v>1657192765.1139743</v>
      </c>
      <c r="U105" s="1">
        <f t="shared" si="11"/>
        <v>1610324578.7908821</v>
      </c>
      <c r="V105" s="1">
        <f t="shared" si="11"/>
        <v>2409349355.7978196</v>
      </c>
      <c r="W105" s="1">
        <f t="shared" si="11"/>
        <v>2522843904.8562932</v>
      </c>
      <c r="X105" s="1">
        <f t="shared" si="11"/>
        <v>2938734886.0257683</v>
      </c>
      <c r="Y105" s="1">
        <f t="shared" si="11"/>
        <v>3172302775.0247769</v>
      </c>
      <c r="Z105" s="1">
        <f t="shared" si="11"/>
        <v>2714781466.798811</v>
      </c>
      <c r="AA105" s="1">
        <f t="shared" si="11"/>
        <v>3272565411.298315</v>
      </c>
      <c r="AB105" s="1">
        <f t="shared" si="11"/>
        <v>3412612487.6114964</v>
      </c>
      <c r="AC105" s="1">
        <f t="shared" si="11"/>
        <v>1110670465.8077304</v>
      </c>
      <c r="AD105" s="1">
        <f t="shared" si="11"/>
        <v>3060180872.1506443</v>
      </c>
      <c r="AE105" s="1">
        <f t="shared" si="11"/>
        <v>3749528741.3280478</v>
      </c>
      <c r="AF105" s="1">
        <f t="shared" si="11"/>
        <v>2437271555.9960356</v>
      </c>
      <c r="AG105" s="1">
        <f t="shared" si="11"/>
        <v>2011303766.1050549</v>
      </c>
      <c r="AH105" s="1">
        <f t="shared" si="11"/>
        <v>3285431615.4608526</v>
      </c>
      <c r="AI105" s="1">
        <f t="shared" si="11"/>
        <v>2991614965.312191</v>
      </c>
      <c r="AJ105" s="1">
        <f t="shared" si="11"/>
        <v>2152043607.5322104</v>
      </c>
      <c r="AK105" s="1">
        <f t="shared" si="11"/>
        <v>3425474231.9127846</v>
      </c>
      <c r="AL105" s="1">
        <f t="shared" si="11"/>
        <v>4180672447.9682856</v>
      </c>
      <c r="AM105" s="1">
        <f>(AM22*(1-$AU$91))+AM77+AM88+AM81</f>
        <v>3624989593.6570864</v>
      </c>
      <c r="AN105" s="45">
        <f>AM105*(1+$AU$106)</f>
        <v>3806686623.8029304</v>
      </c>
      <c r="AO105" s="45">
        <f t="shared" ref="AO105:AR105" si="12">AN105*(1+$AU$106)</f>
        <v>3997490938.2349381</v>
      </c>
      <c r="AP105" s="45">
        <f t="shared" si="12"/>
        <v>4197859025.5759692</v>
      </c>
      <c r="AQ105" s="45">
        <f t="shared" si="12"/>
        <v>4408270255.2392769</v>
      </c>
      <c r="AR105" s="45">
        <f t="shared" si="12"/>
        <v>4629228024.2929468</v>
      </c>
      <c r="AS105" s="46" t="s">
        <v>148</v>
      </c>
      <c r="AT105" s="47" t="s">
        <v>149</v>
      </c>
      <c r="AU105" s="48">
        <f>(AU100*AU92)+(AU102*AU97)</f>
        <v>6.9425337491699907E-2</v>
      </c>
    </row>
    <row r="106" spans="1:47" ht="19" x14ac:dyDescent="0.25">
      <c r="A106" s="14" t="s">
        <v>106</v>
      </c>
      <c r="B106" s="1"/>
      <c r="C106" s="15" t="e">
        <f t="shared" ref="C106:AM106" si="13">(C107/B107)-1</f>
        <v>#VALUE!</v>
      </c>
      <c r="D106" s="15" t="e">
        <f t="shared" si="13"/>
        <v>#VALUE!</v>
      </c>
      <c r="E106" s="15" t="e">
        <f t="shared" si="13"/>
        <v>#VALUE!</v>
      </c>
      <c r="F106" s="15" t="e">
        <f t="shared" si="13"/>
        <v>#VALUE!</v>
      </c>
      <c r="G106" s="15">
        <f t="shared" si="13"/>
        <v>-2.280569141840818</v>
      </c>
      <c r="H106" s="15">
        <f t="shared" si="13"/>
        <v>1.0520833333333335</v>
      </c>
      <c r="I106" s="15">
        <f t="shared" si="13"/>
        <v>-0.20135363790186123</v>
      </c>
      <c r="J106" s="15">
        <f t="shared" si="13"/>
        <v>-1.3432203389830508</v>
      </c>
      <c r="K106" s="15">
        <f t="shared" si="13"/>
        <v>-1.7160493827160495</v>
      </c>
      <c r="L106" s="15">
        <f t="shared" si="13"/>
        <v>0.7068965517241379</v>
      </c>
      <c r="M106" s="15">
        <f t="shared" si="13"/>
        <v>3.8535353535353538</v>
      </c>
      <c r="N106" s="15">
        <f t="shared" si="13"/>
        <v>-1.7866805411030175</v>
      </c>
      <c r="O106" s="15">
        <f t="shared" si="13"/>
        <v>-0.94179894179894186</v>
      </c>
      <c r="P106" s="15">
        <f t="shared" si="13"/>
        <v>5.1590909090909092</v>
      </c>
      <c r="Q106" s="15">
        <f t="shared" si="13"/>
        <v>-3.8892988929889301</v>
      </c>
      <c r="R106" s="15">
        <f t="shared" si="13"/>
        <v>-4.5977011494252928E-2</v>
      </c>
      <c r="S106" s="15">
        <f t="shared" si="13"/>
        <v>0.15261044176706817</v>
      </c>
      <c r="T106" s="15">
        <f t="shared" si="13"/>
        <v>0.74099883855981408</v>
      </c>
      <c r="U106" s="15">
        <f t="shared" si="13"/>
        <v>2.4683122081387676E-2</v>
      </c>
      <c r="V106" s="15">
        <f t="shared" si="13"/>
        <v>0.15690104166666674</v>
      </c>
      <c r="W106" s="15">
        <f t="shared" si="13"/>
        <v>9.5666854248734889E-3</v>
      </c>
      <c r="X106" s="15">
        <f t="shared" si="13"/>
        <v>0.36622073578595327</v>
      </c>
      <c r="Y106" s="15">
        <f t="shared" si="13"/>
        <v>6.8951448388412828E-2</v>
      </c>
      <c r="Z106" s="15">
        <f t="shared" si="13"/>
        <v>-6.2977099236641187E-2</v>
      </c>
      <c r="AA106" s="15">
        <f t="shared" si="13"/>
        <v>6.4765784114052982E-2</v>
      </c>
      <c r="AB106" s="15">
        <f t="shared" si="13"/>
        <v>6.3504208110175986E-2</v>
      </c>
      <c r="AC106" s="15">
        <f t="shared" si="13"/>
        <v>-0.1953237410071943</v>
      </c>
      <c r="AD106" s="15">
        <f t="shared" si="13"/>
        <v>0.19177469825659355</v>
      </c>
      <c r="AE106" s="15">
        <f t="shared" si="13"/>
        <v>0.2029257314328583</v>
      </c>
      <c r="AF106" s="15">
        <f t="shared" si="13"/>
        <v>-0.39819145618958529</v>
      </c>
      <c r="AG106" s="15">
        <f t="shared" si="13"/>
        <v>-6.4248704663212419E-2</v>
      </c>
      <c r="AH106" s="15">
        <f t="shared" si="13"/>
        <v>0.91085271317829464</v>
      </c>
      <c r="AI106" s="15">
        <f t="shared" si="13"/>
        <v>-0.28774268328020869</v>
      </c>
      <c r="AJ106" s="15">
        <f t="shared" si="13"/>
        <v>-0.18877135882831575</v>
      </c>
      <c r="AK106" s="15">
        <f t="shared" si="13"/>
        <v>0.44984954864593774</v>
      </c>
      <c r="AL106" s="15">
        <f t="shared" si="13"/>
        <v>0.17052922864060882</v>
      </c>
      <c r="AM106" s="15">
        <f t="shared" si="13"/>
        <v>2.3936170212766061E-2</v>
      </c>
      <c r="AN106" s="49">
        <v>3402000000</v>
      </c>
      <c r="AO106" s="49">
        <v>3855000000</v>
      </c>
      <c r="AP106" s="49">
        <v>4366000000</v>
      </c>
      <c r="AQ106" s="49">
        <v>4586000000</v>
      </c>
      <c r="AR106" s="49">
        <v>4822000000</v>
      </c>
      <c r="AS106" s="46" t="s">
        <v>150</v>
      </c>
      <c r="AT106" s="50" t="s">
        <v>151</v>
      </c>
      <c r="AU106" s="51">
        <f>(SUM(AN4:AR4)/5)</f>
        <v>5.0123462551112621E-2</v>
      </c>
    </row>
    <row r="107" spans="1:47" ht="19" x14ac:dyDescent="0.25">
      <c r="A107" s="66" t="s">
        <v>164</v>
      </c>
      <c r="B107" s="1" t="s">
        <v>91</v>
      </c>
      <c r="C107" s="1" t="s">
        <v>91</v>
      </c>
      <c r="D107" s="1" t="s">
        <v>91</v>
      </c>
      <c r="E107" s="1" t="s">
        <v>91</v>
      </c>
      <c r="F107" s="1">
        <v>-224900000</v>
      </c>
      <c r="G107" s="1">
        <v>288000000</v>
      </c>
      <c r="H107" s="1">
        <v>591000000</v>
      </c>
      <c r="I107" s="1">
        <v>472000000</v>
      </c>
      <c r="J107" s="1">
        <v>-162000000</v>
      </c>
      <c r="K107" s="1">
        <v>116000000</v>
      </c>
      <c r="L107" s="1">
        <v>198000000</v>
      </c>
      <c r="M107" s="1">
        <v>961000000</v>
      </c>
      <c r="N107" s="1">
        <v>-756000000</v>
      </c>
      <c r="O107" s="1">
        <v>-44000000</v>
      </c>
      <c r="P107" s="1">
        <v>-271000000</v>
      </c>
      <c r="Q107" s="1">
        <v>783000000</v>
      </c>
      <c r="R107" s="1">
        <v>747000000</v>
      </c>
      <c r="S107" s="1">
        <v>861000000</v>
      </c>
      <c r="T107" s="1">
        <v>1499000000</v>
      </c>
      <c r="U107" s="1">
        <v>1536000000</v>
      </c>
      <c r="V107" s="1">
        <v>1777000000</v>
      </c>
      <c r="W107" s="1">
        <v>1794000000</v>
      </c>
      <c r="X107" s="1">
        <v>2451000000</v>
      </c>
      <c r="Y107" s="1">
        <v>2620000000</v>
      </c>
      <c r="Z107" s="1">
        <v>2455000000</v>
      </c>
      <c r="AA107" s="1">
        <v>2614000000</v>
      </c>
      <c r="AB107" s="1">
        <v>2780000000</v>
      </c>
      <c r="AC107" s="1">
        <v>2237000000</v>
      </c>
      <c r="AD107" s="1">
        <v>2666000000</v>
      </c>
      <c r="AE107" s="1">
        <v>3207000000</v>
      </c>
      <c r="AF107" s="1">
        <v>1930000000</v>
      </c>
      <c r="AG107" s="1">
        <v>1806000000</v>
      </c>
      <c r="AH107" s="1">
        <v>3451000000</v>
      </c>
      <c r="AI107" s="1">
        <v>2458000000</v>
      </c>
      <c r="AJ107" s="1">
        <v>1994000000</v>
      </c>
      <c r="AK107" s="1">
        <v>2891000000</v>
      </c>
      <c r="AL107" s="1">
        <v>3384000000</v>
      </c>
      <c r="AM107" s="1">
        <v>3465000000</v>
      </c>
      <c r="AN107" s="46"/>
      <c r="AO107" s="46"/>
      <c r="AP107" s="46"/>
      <c r="AQ107" s="46"/>
      <c r="AR107" s="52">
        <f>AR106*(1+AU107)/(AU108-AU107)</f>
        <v>111255204328.46298</v>
      </c>
      <c r="AS107" s="53" t="s">
        <v>152</v>
      </c>
      <c r="AT107" s="54" t="s">
        <v>153</v>
      </c>
      <c r="AU107" s="55">
        <v>2.5000000000000001E-2</v>
      </c>
    </row>
    <row r="108" spans="1:47"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52">
        <f t="shared" ref="AN108:AQ108" si="14">AN107+AN106</f>
        <v>3402000000</v>
      </c>
      <c r="AO108" s="52">
        <f t="shared" si="14"/>
        <v>3855000000</v>
      </c>
      <c r="AP108" s="52">
        <f t="shared" si="14"/>
        <v>4366000000</v>
      </c>
      <c r="AQ108" s="52">
        <f t="shared" si="14"/>
        <v>4586000000</v>
      </c>
      <c r="AR108" s="52">
        <f>AR107+AR106</f>
        <v>116077204328.46298</v>
      </c>
      <c r="AS108" s="53" t="s">
        <v>146</v>
      </c>
      <c r="AT108" s="56" t="s">
        <v>154</v>
      </c>
      <c r="AU108" s="57">
        <f>AU105</f>
        <v>6.9425337491699907E-2</v>
      </c>
    </row>
    <row r="109" spans="1:47" ht="19" x14ac:dyDescent="0.25">
      <c r="AN109" s="67" t="s">
        <v>155</v>
      </c>
      <c r="AO109" s="68"/>
    </row>
    <row r="110" spans="1:47" ht="20" x14ac:dyDescent="0.25">
      <c r="AN110" s="58" t="s">
        <v>156</v>
      </c>
      <c r="AO110" s="43">
        <f>NPV(AU108,AN108,AO108,AP108,AQ108,AR108)</f>
        <v>96611785695.744232</v>
      </c>
    </row>
    <row r="111" spans="1:47" ht="20" x14ac:dyDescent="0.25">
      <c r="AN111" s="58" t="s">
        <v>157</v>
      </c>
      <c r="AO111" s="43">
        <f>AM40</f>
        <v>1242000000</v>
      </c>
    </row>
    <row r="112" spans="1:47" ht="20" x14ac:dyDescent="0.25">
      <c r="AN112" s="58" t="s">
        <v>142</v>
      </c>
      <c r="AO112" s="43">
        <f>AU99</f>
        <v>10496000000</v>
      </c>
    </row>
    <row r="113" spans="40:41" ht="20" x14ac:dyDescent="0.25">
      <c r="AN113" s="58" t="s">
        <v>158</v>
      </c>
      <c r="AO113" s="43">
        <f>AO110+AO111-AO112</f>
        <v>87357785695.744232</v>
      </c>
    </row>
    <row r="114" spans="40:41" ht="20" x14ac:dyDescent="0.25">
      <c r="AN114" s="58" t="s">
        <v>159</v>
      </c>
      <c r="AO114" s="59">
        <f>AM34*(1+(AS16*5))</f>
        <v>253233239.17394766</v>
      </c>
    </row>
    <row r="115" spans="40:41" ht="20" x14ac:dyDescent="0.25">
      <c r="AN115" s="60" t="s">
        <v>160</v>
      </c>
      <c r="AO115" s="61">
        <f>AO113/AO114</f>
        <v>344.96966504360654</v>
      </c>
    </row>
    <row r="116" spans="40:41" ht="20" x14ac:dyDescent="0.25">
      <c r="AN116" s="58" t="s">
        <v>161</v>
      </c>
      <c r="AO116" s="62" cm="1">
        <f t="array" ref="AO116">_FV(A1,"Price")</f>
        <v>213.81</v>
      </c>
    </row>
    <row r="117" spans="40:41" ht="20" x14ac:dyDescent="0.25">
      <c r="AN117" s="63" t="s">
        <v>162</v>
      </c>
      <c r="AO117" s="64">
        <f>AO115/AO116-1</f>
        <v>0.61344027427906345</v>
      </c>
    </row>
    <row r="118" spans="40:41" ht="20" x14ac:dyDescent="0.25">
      <c r="AN118" s="63" t="s">
        <v>163</v>
      </c>
      <c r="AO118" s="65" t="str">
        <f>IF(AO115&gt;AO116,"BUY","SELL")</f>
        <v>BUY</v>
      </c>
    </row>
  </sheetData>
  <mergeCells count="6">
    <mergeCell ref="AN109:AO109"/>
    <mergeCell ref="AT83:AU83"/>
    <mergeCell ref="AT84:AU84"/>
    <mergeCell ref="AT93:AU93"/>
    <mergeCell ref="AT98:AU98"/>
    <mergeCell ref="AT104:AU104"/>
  </mergeCells>
  <hyperlinks>
    <hyperlink ref="A1" r:id="rId1" tooltip="https://roic.ai/company/GD" display="ROIC.AI | G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40533/000095013395000118/0000950133-95-000118-index.html" xr:uid="{00000000-0004-0000-0000-00001C000000}"/>
    <hyperlink ref="K74" r:id="rId21" tooltip="https://www.sec.gov/Archives/edgar/data/40533/000095013395000118/0000950133-95-000118-index.html" xr:uid="{00000000-0004-0000-0000-00001D000000}"/>
    <hyperlink ref="L36" r:id="rId22" tooltip="https://www.sec.gov/Archives/edgar/data/40533/0000950133-96-000230-index.html" xr:uid="{00000000-0004-0000-0000-00001F000000}"/>
    <hyperlink ref="L74" r:id="rId23" tooltip="https://www.sec.gov/Archives/edgar/data/40533/0000950133-96-000230-index.html" xr:uid="{00000000-0004-0000-0000-000020000000}"/>
    <hyperlink ref="M36" r:id="rId24" tooltip="https://www.sec.gov/Archives/edgar/data/40533/000095013397000914/0000950133-97-000914-index.html" xr:uid="{00000000-0004-0000-0000-000022000000}"/>
    <hyperlink ref="M74" r:id="rId25" tooltip="https://www.sec.gov/Archives/edgar/data/40533/000095013397000914/0000950133-97-000914-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40533/000095013301001070/0000950133-01-001070-index.html" xr:uid="{00000000-0004-0000-0000-00002E000000}"/>
    <hyperlink ref="Q74" r:id="rId33" tooltip="https://www.sec.gov/Archives/edgar/data/40533/000095013301001070/0000950133-01-001070-index.html" xr:uid="{00000000-0004-0000-0000-00002F000000}"/>
    <hyperlink ref="R36" r:id="rId34" tooltip="https://www.sec.gov/Archives/edgar/data/40533/000095013302001284/w58696e10-k405.htm" xr:uid="{00000000-0004-0000-0000-000031000000}"/>
    <hyperlink ref="R74" r:id="rId35" tooltip="https://www.sec.gov/Archives/edgar/data/40533/000095013302001284/w58696e10-k405.htm" xr:uid="{00000000-0004-0000-0000-000032000000}"/>
    <hyperlink ref="S36" r:id="rId36" tooltip="https://www.sec.gov/Archives/edgar/data/40533/000095013303000882/w84261e10vk.htm" xr:uid="{00000000-0004-0000-0000-000034000000}"/>
    <hyperlink ref="S74" r:id="rId37" tooltip="https://www.sec.gov/Archives/edgar/data/40533/000095013303000882/w84261e10vk.htm" xr:uid="{00000000-0004-0000-0000-000035000000}"/>
    <hyperlink ref="T36" r:id="rId38" tooltip="https://www.sec.gov/Archives/edgar/data/40533/000095013304000738/w94591e10vk.htm" xr:uid="{00000000-0004-0000-0000-000037000000}"/>
    <hyperlink ref="T74" r:id="rId39" tooltip="https://www.sec.gov/Archives/edgar/data/40533/000095013304000738/w94591e10vk.htm" xr:uid="{00000000-0004-0000-0000-000038000000}"/>
    <hyperlink ref="U36" r:id="rId40" tooltip="https://www.sec.gov/Archives/edgar/data/40533/000119312505042255/d10k.htm" xr:uid="{00000000-0004-0000-0000-00003A000000}"/>
    <hyperlink ref="U74" r:id="rId41" tooltip="https://www.sec.gov/Archives/edgar/data/40533/000119312505042255/d10k.htm" xr:uid="{00000000-0004-0000-0000-00003B000000}"/>
    <hyperlink ref="V36" r:id="rId42" tooltip="https://www.sec.gov/Archives/edgar/data/40533/000119312506044567/d10k.htm" xr:uid="{00000000-0004-0000-0000-00003D000000}"/>
    <hyperlink ref="V74" r:id="rId43" tooltip="https://www.sec.gov/Archives/edgar/data/40533/000119312506044567/d10k.htm" xr:uid="{00000000-0004-0000-0000-00003E000000}"/>
    <hyperlink ref="W36" r:id="rId44" tooltip="https://www.sec.gov/Archives/edgar/data/40533/000119312507037776/d10k.htm" xr:uid="{00000000-0004-0000-0000-000040000000}"/>
    <hyperlink ref="W74" r:id="rId45" tooltip="https://www.sec.gov/Archives/edgar/data/40533/000119312507037776/d10k.htm" xr:uid="{00000000-0004-0000-0000-000041000000}"/>
    <hyperlink ref="X36" r:id="rId46" tooltip="https://www.sec.gov/Archives/edgar/data/40533/000119312508035841/d10k.htm" xr:uid="{00000000-0004-0000-0000-000043000000}"/>
    <hyperlink ref="X74" r:id="rId47" tooltip="https://www.sec.gov/Archives/edgar/data/40533/000119312508035841/d10k.htm" xr:uid="{00000000-0004-0000-0000-000044000000}"/>
    <hyperlink ref="Y36" r:id="rId48" tooltip="https://www.sec.gov/Archives/edgar/data/40533/000119312509033556/0001193125-09-033556-index.html" xr:uid="{00000000-0004-0000-0000-000046000000}"/>
    <hyperlink ref="Y74" r:id="rId49" tooltip="https://www.sec.gov/Archives/edgar/data/40533/000119312509033556/0001193125-09-033556-index.html" xr:uid="{00000000-0004-0000-0000-000047000000}"/>
    <hyperlink ref="Z36" r:id="rId50" tooltip="https://www.sec.gov/Archives/edgar/data/40533/000119312510034883/0001193125-10-034883-index.html" xr:uid="{00000000-0004-0000-0000-000049000000}"/>
    <hyperlink ref="Z74" r:id="rId51" tooltip="https://www.sec.gov/Archives/edgar/data/40533/000119312510034883/0001193125-10-034883-index.html" xr:uid="{00000000-0004-0000-0000-00004A000000}"/>
    <hyperlink ref="AA36" r:id="rId52" tooltip="https://www.sec.gov/Archives/edgar/data/40533/000119312511039769/d10k.htm" xr:uid="{00000000-0004-0000-0000-00004C000000}"/>
    <hyperlink ref="AA74" r:id="rId53" tooltip="https://www.sec.gov/Archives/edgar/data/40533/000119312511039769/d10k.htm" xr:uid="{00000000-0004-0000-0000-00004D000000}"/>
    <hyperlink ref="AB36" r:id="rId54" tooltip="https://www.sec.gov/Archives/edgar/data/40533/000119312512066385/0001193125-12-066385-index.html" xr:uid="{00000000-0004-0000-0000-00004F000000}"/>
    <hyperlink ref="AB74" r:id="rId55" tooltip="https://www.sec.gov/Archives/edgar/data/40533/000119312512066385/0001193125-12-066385-index.html" xr:uid="{00000000-0004-0000-0000-000050000000}"/>
    <hyperlink ref="AC36" r:id="rId56" tooltip="https://www.sec.gov/Archives/edgar/data/40533/000004053313000005/0000040533-13-000005-index.html" xr:uid="{00000000-0004-0000-0000-000052000000}"/>
    <hyperlink ref="AC74" r:id="rId57" tooltip="https://www.sec.gov/Archives/edgar/data/40533/000004053313000005/0000040533-13-000005-index.html" xr:uid="{00000000-0004-0000-0000-000053000000}"/>
    <hyperlink ref="AD36" r:id="rId58" tooltip="https://www.sec.gov/Archives/edgar/data/40533/000004053314000002/gd-2013123110k.htm" xr:uid="{00000000-0004-0000-0000-000055000000}"/>
    <hyperlink ref="AD74" r:id="rId59" tooltip="https://www.sec.gov/Archives/edgar/data/40533/000004053314000002/gd-2013123110k.htm" xr:uid="{00000000-0004-0000-0000-000056000000}"/>
    <hyperlink ref="AE36" r:id="rId60" tooltip="https://www.sec.gov/Archives/edgar/data/40533/000004053315000009/gd-2014123110k.htm" xr:uid="{00000000-0004-0000-0000-000058000000}"/>
    <hyperlink ref="AE74" r:id="rId61" tooltip="https://www.sec.gov/Archives/edgar/data/40533/000004053315000009/gd-2014123110k.htm" xr:uid="{00000000-0004-0000-0000-000059000000}"/>
    <hyperlink ref="AF36" r:id="rId62" tooltip="https://www.sec.gov/Archives/edgar/data/40533/000004053316000056/0000040533-16-000056-index.html" xr:uid="{00000000-0004-0000-0000-00005B000000}"/>
    <hyperlink ref="AF74" r:id="rId63" tooltip="https://www.sec.gov/Archives/edgar/data/40533/000004053316000056/0000040533-16-000056-index.html" xr:uid="{00000000-0004-0000-0000-00005C000000}"/>
    <hyperlink ref="AG36" r:id="rId64" tooltip="https://www.sec.gov/Archives/edgar/data/40533/000004053317000006/0000040533-17-000006-index.html" xr:uid="{00000000-0004-0000-0000-00005E000000}"/>
    <hyperlink ref="AG74" r:id="rId65" tooltip="https://www.sec.gov/Archives/edgar/data/40533/000004053317000006/0000040533-17-000006-index.html" xr:uid="{00000000-0004-0000-0000-00005F000000}"/>
    <hyperlink ref="AH36" r:id="rId66" tooltip="https://www.sec.gov/Archives/edgar/data/40533/000004053318000008/0000040533-18-000008-index.html" xr:uid="{00000000-0004-0000-0000-000061000000}"/>
    <hyperlink ref="AH74" r:id="rId67" tooltip="https://www.sec.gov/Archives/edgar/data/40533/000004053318000008/0000040533-18-000008-index.html" xr:uid="{00000000-0004-0000-0000-000062000000}"/>
    <hyperlink ref="AI36" r:id="rId68" tooltip="https://www.sec.gov/Archives/edgar/data/40533/000004053319000010/0000040533-19-000010-index.html" xr:uid="{00000000-0004-0000-0000-000064000000}"/>
    <hyperlink ref="AI74" r:id="rId69" tooltip="https://www.sec.gov/Archives/edgar/data/40533/000004053319000010/0000040533-19-000010-index.html" xr:uid="{00000000-0004-0000-0000-000065000000}"/>
    <hyperlink ref="AJ36" r:id="rId70" tooltip="https://www.sec.gov/Archives/edgar/data/40533/000004053320000015/0000040533-20-000015-index.html" xr:uid="{00000000-0004-0000-0000-000067000000}"/>
    <hyperlink ref="AJ74" r:id="rId71" tooltip="https://www.sec.gov/Archives/edgar/data/40533/000004053320000015/0000040533-20-000015-index.html" xr:uid="{00000000-0004-0000-0000-000068000000}"/>
    <hyperlink ref="AK36" r:id="rId72" tooltip="https://www.sec.gov/Archives/edgar/data/40533/000004053321000010/0000040533-21-000010-index.htm" xr:uid="{00000000-0004-0000-0000-00006A000000}"/>
    <hyperlink ref="AK74" r:id="rId73" tooltip="https://www.sec.gov/Archives/edgar/data/40533/000004053321000010/0000040533-21-000010-index.htm" xr:uid="{00000000-0004-0000-0000-00006B000000}"/>
    <hyperlink ref="AL36" r:id="rId74" tooltip="https://www.sec.gov/Archives/edgar/data/40533/000004053322000007/0000040533-22-000007-index.htm" xr:uid="{00000000-0004-0000-0000-00006D000000}"/>
    <hyperlink ref="AL74" r:id="rId75" tooltip="https://www.sec.gov/Archives/edgar/data/40533/000004053322000007/0000040533-22-000007-index.htm" xr:uid="{00000000-0004-0000-0000-00006E000000}"/>
    <hyperlink ref="AM36" r:id="rId76" tooltip="https://www.sec.gov/Archives/edgar/data/40533/000004053323000014/0000040533-23-000014-index.htm" xr:uid="{00000000-0004-0000-0000-000070000000}"/>
    <hyperlink ref="AM74" r:id="rId77" tooltip="https://www.sec.gov/Archives/edgar/data/40533/000004053323000014/0000040533-23-000014-index.htm" xr:uid="{00000000-0004-0000-0000-000071000000}"/>
    <hyperlink ref="AN1" r:id="rId78" display="https://finbox.com/NYSE:GD/explorer/revenue_proj" xr:uid="{C44DAC5C-6FC7-904D-97C1-5BD91DFDD687}"/>
    <hyperlink ref="AS106" r:id="rId79" xr:uid="{E315DAEB-3163-3444-AA8B-38D382A83733}"/>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2023-02-08T14:49:56Z</dcterms:created>
  <dcterms:modified xsi:type="dcterms:W3CDTF">2023-06-14T00:45:38Z</dcterms:modified>
</cp:coreProperties>
</file>