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F2747959-F59E-1D49-AA17-9E951F801661}"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80" i="1" l="1"/>
  <c r="W80" i="1"/>
  <c r="X80" i="1"/>
  <c r="Y80" i="1"/>
  <c r="Z80" i="1"/>
  <c r="AA80" i="1"/>
  <c r="AB80" i="1"/>
  <c r="AC80" i="1"/>
  <c r="AD80" i="1"/>
  <c r="AE80" i="1"/>
  <c r="AF80" i="1"/>
  <c r="AG80" i="1"/>
  <c r="AH80" i="1"/>
  <c r="AI80" i="1"/>
  <c r="AJ80" i="1"/>
  <c r="AK80" i="1"/>
  <c r="AL80" i="1"/>
  <c r="AM80" i="1"/>
  <c r="AN108" i="1"/>
  <c r="AO108" i="1"/>
  <c r="AP108" i="1"/>
  <c r="AQ108" i="1"/>
  <c r="AM105" i="1"/>
  <c r="AO116" i="1" a="1"/>
  <c r="AO116" i="1" s="1"/>
  <c r="V35" i="1"/>
  <c r="W35" i="1"/>
  <c r="X35" i="1"/>
  <c r="Y35" i="1"/>
  <c r="Z35" i="1"/>
  <c r="AA35" i="1"/>
  <c r="AB35" i="1"/>
  <c r="AC35" i="1"/>
  <c r="AD35" i="1"/>
  <c r="AE35" i="1"/>
  <c r="AF35" i="1"/>
  <c r="AG35" i="1"/>
  <c r="AH35" i="1"/>
  <c r="AI35" i="1"/>
  <c r="AJ35" i="1"/>
  <c r="AK35" i="1"/>
  <c r="AS16" i="1" s="1"/>
  <c r="AO114" i="1" s="1"/>
  <c r="AL35" i="1"/>
  <c r="AM35" i="1"/>
  <c r="AU101" i="1" a="1"/>
  <c r="AU101" i="1" s="1"/>
  <c r="AU95" i="1" a="1"/>
  <c r="AU95" i="1" s="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O111" i="1"/>
  <c r="AU94" i="1"/>
  <c r="AU90" i="1"/>
  <c r="AU89" i="1"/>
  <c r="AU91" i="1" s="1"/>
  <c r="AU87" i="1"/>
  <c r="AU86" i="1"/>
  <c r="AU99" i="1" s="1"/>
  <c r="AU85" i="1"/>
  <c r="AR30" i="1"/>
  <c r="AQ30" i="1"/>
  <c r="AP30" i="1"/>
  <c r="AO30" i="1"/>
  <c r="AN30" i="1"/>
  <c r="AR29" i="1"/>
  <c r="AQ29" i="1"/>
  <c r="AP29" i="1"/>
  <c r="AO29" i="1"/>
  <c r="AN29" i="1"/>
  <c r="AR21" i="1"/>
  <c r="AQ21" i="1"/>
  <c r="AP21" i="1"/>
  <c r="AO21" i="1"/>
  <c r="AN21" i="1"/>
  <c r="AR20" i="1"/>
  <c r="AQ20" i="1"/>
  <c r="AP20" i="1"/>
  <c r="AO20" i="1"/>
  <c r="AN20" i="1"/>
  <c r="AS19" i="1"/>
  <c r="AV13" i="1"/>
  <c r="AU13" i="1"/>
  <c r="AT13" i="1"/>
  <c r="AS13" i="1"/>
  <c r="AV10" i="1"/>
  <c r="AU10" i="1"/>
  <c r="AT10" i="1"/>
  <c r="AS10" i="1"/>
  <c r="AV7" i="1"/>
  <c r="AU7" i="1"/>
  <c r="AT7" i="1"/>
  <c r="AS7" i="1"/>
  <c r="AV4" i="1"/>
  <c r="AU4" i="1"/>
  <c r="AT4" i="1"/>
  <c r="AS4" i="1"/>
  <c r="AR4" i="1"/>
  <c r="AQ4" i="1"/>
  <c r="AP4" i="1"/>
  <c r="AO4" i="1"/>
  <c r="AN4" i="1"/>
  <c r="T29" i="1"/>
  <c r="U29" i="1"/>
  <c r="V29" i="1"/>
  <c r="W29" i="1"/>
  <c r="X29" i="1"/>
  <c r="Y29" i="1"/>
  <c r="Z29" i="1"/>
  <c r="AA29" i="1"/>
  <c r="AB29" i="1"/>
  <c r="AC29" i="1"/>
  <c r="AD29" i="1"/>
  <c r="AE29" i="1"/>
  <c r="AF29" i="1"/>
  <c r="AG29" i="1"/>
  <c r="AH29" i="1"/>
  <c r="AI29" i="1"/>
  <c r="AJ29" i="1"/>
  <c r="AK29" i="1"/>
  <c r="AL29" i="1"/>
  <c r="AM29" i="1"/>
  <c r="V20" i="1"/>
  <c r="W20" i="1"/>
  <c r="X20" i="1"/>
  <c r="Y20" i="1"/>
  <c r="Z20" i="1"/>
  <c r="AA20" i="1"/>
  <c r="AB20" i="1"/>
  <c r="AC20" i="1"/>
  <c r="AD20" i="1"/>
  <c r="AE20" i="1"/>
  <c r="AF20" i="1"/>
  <c r="AG20" i="1"/>
  <c r="AH20" i="1"/>
  <c r="AI20" i="1"/>
  <c r="AJ20" i="1"/>
  <c r="AK20" i="1"/>
  <c r="AL20" i="1"/>
  <c r="AM20" i="1"/>
  <c r="V13" i="1"/>
  <c r="W13" i="1"/>
  <c r="X13" i="1"/>
  <c r="Y13" i="1"/>
  <c r="Z13" i="1"/>
  <c r="AA13" i="1"/>
  <c r="AB13" i="1"/>
  <c r="AC13" i="1"/>
  <c r="AD13" i="1"/>
  <c r="AE13" i="1"/>
  <c r="AF13" i="1"/>
  <c r="AG13" i="1"/>
  <c r="AH13" i="1"/>
  <c r="AI13" i="1"/>
  <c r="AJ13" i="1"/>
  <c r="AK13" i="1"/>
  <c r="AL13" i="1"/>
  <c r="AM13" i="1"/>
  <c r="V9" i="1"/>
  <c r="W9" i="1"/>
  <c r="X9" i="1"/>
  <c r="Y9" i="1"/>
  <c r="Z9" i="1"/>
  <c r="AA9" i="1"/>
  <c r="AB9" i="1"/>
  <c r="AC9" i="1"/>
  <c r="AD9" i="1"/>
  <c r="AE9" i="1"/>
  <c r="AF9" i="1"/>
  <c r="AG9" i="1"/>
  <c r="AH9" i="1"/>
  <c r="AI9" i="1"/>
  <c r="AJ9" i="1"/>
  <c r="AK9" i="1"/>
  <c r="AL9" i="1"/>
  <c r="AM9" i="1"/>
  <c r="AA4" i="1"/>
  <c r="AB4" i="1"/>
  <c r="AC4" i="1"/>
  <c r="AD4" i="1"/>
  <c r="AE4" i="1"/>
  <c r="AF4" i="1"/>
  <c r="AG4" i="1"/>
  <c r="AH4" i="1"/>
  <c r="AI4" i="1"/>
  <c r="AJ4" i="1"/>
  <c r="AK4" i="1"/>
  <c r="AL4" i="1"/>
  <c r="AM4" i="1"/>
  <c r="V89" i="1"/>
  <c r="W89" i="1"/>
  <c r="X89" i="1"/>
  <c r="Y89" i="1"/>
  <c r="Z89" i="1"/>
  <c r="AA89" i="1"/>
  <c r="AB89" i="1"/>
  <c r="AC89" i="1"/>
  <c r="AD89" i="1"/>
  <c r="AE89" i="1"/>
  <c r="AF89" i="1"/>
  <c r="AG89" i="1"/>
  <c r="AH89" i="1"/>
  <c r="AI89" i="1"/>
  <c r="AJ89" i="1"/>
  <c r="AK89" i="1"/>
  <c r="AL89" i="1"/>
  <c r="AM89" i="1"/>
  <c r="V106" i="1"/>
  <c r="W106" i="1"/>
  <c r="X106" i="1"/>
  <c r="Y106" i="1"/>
  <c r="Z106" i="1"/>
  <c r="AA106" i="1"/>
  <c r="AB106" i="1"/>
  <c r="AC106" i="1"/>
  <c r="AD106" i="1"/>
  <c r="AE106" i="1"/>
  <c r="AF106" i="1"/>
  <c r="AG106" i="1"/>
  <c r="AH106" i="1"/>
  <c r="AI106" i="1"/>
  <c r="AJ106" i="1"/>
  <c r="AK106" i="1"/>
  <c r="AL106" i="1"/>
  <c r="AM106" i="1"/>
  <c r="U106" i="1"/>
  <c r="T106" i="1"/>
  <c r="S106" i="1"/>
  <c r="R106" i="1"/>
  <c r="Q106" i="1"/>
  <c r="P106" i="1"/>
  <c r="O106" i="1"/>
  <c r="N106" i="1"/>
  <c r="M106" i="1"/>
  <c r="L106" i="1"/>
  <c r="K106" i="1"/>
  <c r="J106" i="1"/>
  <c r="I106" i="1"/>
  <c r="H106" i="1"/>
  <c r="G106" i="1"/>
  <c r="F106" i="1"/>
  <c r="E106" i="1"/>
  <c r="D106" i="1"/>
  <c r="C106" i="1"/>
  <c r="U89" i="1"/>
  <c r="T89" i="1"/>
  <c r="S89" i="1"/>
  <c r="R89" i="1"/>
  <c r="Q89" i="1"/>
  <c r="P89" i="1"/>
  <c r="O89" i="1"/>
  <c r="N89" i="1"/>
  <c r="M89" i="1"/>
  <c r="L89" i="1"/>
  <c r="K89" i="1"/>
  <c r="J89" i="1"/>
  <c r="I89" i="1"/>
  <c r="H89" i="1"/>
  <c r="G89" i="1"/>
  <c r="F89" i="1"/>
  <c r="E89" i="1"/>
  <c r="D89" i="1"/>
  <c r="C89" i="1"/>
  <c r="B89" i="1"/>
  <c r="U80" i="1"/>
  <c r="T80" i="1"/>
  <c r="S80" i="1"/>
  <c r="R80" i="1"/>
  <c r="Q80" i="1"/>
  <c r="P80" i="1"/>
  <c r="O80" i="1"/>
  <c r="N80" i="1"/>
  <c r="M80" i="1"/>
  <c r="L80" i="1"/>
  <c r="K80" i="1"/>
  <c r="J80" i="1"/>
  <c r="I80" i="1"/>
  <c r="H80" i="1"/>
  <c r="G80" i="1"/>
  <c r="F80" i="1"/>
  <c r="E80" i="1"/>
  <c r="D80" i="1"/>
  <c r="C80" i="1"/>
  <c r="B80" i="1"/>
  <c r="U35" i="1"/>
  <c r="T35" i="1"/>
  <c r="S35" i="1"/>
  <c r="R35" i="1"/>
  <c r="Q35" i="1"/>
  <c r="P35" i="1"/>
  <c r="O35" i="1"/>
  <c r="N35" i="1"/>
  <c r="M35" i="1"/>
  <c r="L35" i="1"/>
  <c r="K35" i="1"/>
  <c r="J35" i="1"/>
  <c r="I35" i="1"/>
  <c r="H35" i="1"/>
  <c r="G35" i="1"/>
  <c r="F35" i="1"/>
  <c r="E35" i="1"/>
  <c r="D35" i="1"/>
  <c r="C35" i="1"/>
  <c r="S29" i="1"/>
  <c r="R29" i="1"/>
  <c r="Q29" i="1"/>
  <c r="P29" i="1"/>
  <c r="O29" i="1"/>
  <c r="N29" i="1"/>
  <c r="M29" i="1"/>
  <c r="L29" i="1"/>
  <c r="K29" i="1"/>
  <c r="J29" i="1"/>
  <c r="I29" i="1"/>
  <c r="H29" i="1"/>
  <c r="G29" i="1"/>
  <c r="F29" i="1"/>
  <c r="E29" i="1"/>
  <c r="D29" i="1"/>
  <c r="C29" i="1"/>
  <c r="U20" i="1"/>
  <c r="T20" i="1"/>
  <c r="S20" i="1"/>
  <c r="R20" i="1"/>
  <c r="Q20" i="1"/>
  <c r="P20" i="1"/>
  <c r="O20" i="1"/>
  <c r="N20" i="1"/>
  <c r="M20" i="1"/>
  <c r="L20" i="1"/>
  <c r="K20" i="1"/>
  <c r="J20" i="1"/>
  <c r="I20" i="1"/>
  <c r="H20" i="1"/>
  <c r="G20" i="1"/>
  <c r="F20" i="1"/>
  <c r="E20" i="1"/>
  <c r="D20" i="1"/>
  <c r="C20" i="1"/>
  <c r="U13" i="1"/>
  <c r="T13" i="1"/>
  <c r="S13" i="1"/>
  <c r="R13" i="1"/>
  <c r="Q13" i="1"/>
  <c r="P13" i="1"/>
  <c r="O13" i="1"/>
  <c r="N13" i="1"/>
  <c r="M13" i="1"/>
  <c r="L13" i="1"/>
  <c r="K13" i="1"/>
  <c r="J13" i="1"/>
  <c r="I13" i="1"/>
  <c r="H13" i="1"/>
  <c r="G13" i="1"/>
  <c r="F13" i="1"/>
  <c r="E13" i="1"/>
  <c r="D13" i="1"/>
  <c r="C13" i="1"/>
  <c r="B13"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U97" i="1" l="1"/>
  <c r="AU106" i="1"/>
  <c r="AN105" i="1" s="1"/>
  <c r="AO105" i="1" s="1"/>
  <c r="AP105" i="1" s="1"/>
  <c r="AQ105" i="1" s="1"/>
  <c r="AR105" i="1" s="1"/>
  <c r="AU19" i="1"/>
  <c r="AT19" i="1"/>
  <c r="AV22" i="1"/>
  <c r="AV16" i="1"/>
  <c r="AU22" i="1"/>
  <c r="AU16" i="1"/>
  <c r="AT16" i="1"/>
  <c r="AV19" i="1"/>
  <c r="AU103" i="1"/>
  <c r="AU102" i="1" s="1"/>
  <c r="AO112" i="1"/>
  <c r="AU88" i="1"/>
  <c r="AU92" i="1" s="1"/>
  <c r="AU100" i="1" l="1"/>
  <c r="AU105" i="1" s="1"/>
  <c r="AU108" i="1" s="1"/>
  <c r="AR107" i="1" l="1"/>
  <c r="AR108" i="1" s="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<sst xmlns="http://schemas.openxmlformats.org/spreadsheetml/2006/main" count="1113" uniqueCount="167">
  <si>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</si>
  <si>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</si>
  <si>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</si>
  <si>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</si>
  <si>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</si>
  <si>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</si>
  <si>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</si>
  <si>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</si>
  <si>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</si>
  <si>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</si>
  <si>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</si>
  <si>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</si>
  <si>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</si>
  <si>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</si>
  <si>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</si>
  <si>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</si>
  <si>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</si>
  <si>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</si>
  <si>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</si>
  <si>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</si>
  <si>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</si>
  <si>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</si>
  <si>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</si>
  <si>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</si>
  <si>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</si>
  <si>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</si>
  <si>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</si>
  <si>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</si>
  <si>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</si>
  <si>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</si>
  <si>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</si>
  <si>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</si>
  <si>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</si>
  <si>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</si>
  <si>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</si>
  <si>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</si>
  <si>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</si>
  <si>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</si>
  <si>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</si>
  <si>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</si>
  <si>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</si>
  <si>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</si>
  <si>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</si>
  <si>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</si>
  <si>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</si>
  <si>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</si>
  <si>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</si>
  <si>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</si>
  <si>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</si>
  <si>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</si>
  <si>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</si>
  <si>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</si>
  <si>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</si>
  <si>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</si>
  <si>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</si>
  <si>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</si>
  <si>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</si>
  <si>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</si>
  <si>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</si>
  <si>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</si>
  <si>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</si>
  <si>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</si>
  <si>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</si>
  <si>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</si>
  <si>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</si>
  <si>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</si>
  <si>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</si>
  <si>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</si>
  <si>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</si>
  <si>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</si>
  <si>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</si>
  <si>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</si>
  <si>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</si>
  <si>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</si>
  <si>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</si>
  <si>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</si>
  <si>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</si>
  <si>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</si>
  <si>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</si>
  <si>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</si>
  <si>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</si>
  <si>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</si>
  <si>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</si>
  <si>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</si>
  <si>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</si>
  <si>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</si>
  <si>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</si>
  <si>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</si>
  <si>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</si>
  <si>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</si>
  <si>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</si>
  <si>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</si>
  <si>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</si>
  <si>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</si>
  <si>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Levered FCF Growth YoY</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</si>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</sst>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164" fontId="10" fillId="5" borderId="0" xfId="0" applyNumberFormat="1" applyFont="1" applyFill="1"/>
    <xf numFmtId="0" fontId="0" fillId="4" borderId="0" xfId="0" applyFill="1"/>
    <xf numFmtId="9" fontId="13"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0" fillId="4" borderId="0" xfId="0" applyNumberFormat="1" applyFont="1" applyFill="1"/>
    <xf numFmtId="0" fontId="12" fillId="6" borderId="11" xfId="0" applyFont="1" applyFill="1" applyBorder="1" applyAlignment="1">
      <alignment horizontal="left" vertical="center" wrapText="1"/>
    </xf>
    <xf numFmtId="10" fontId="12" fillId="6" borderId="8" xfId="0" applyNumberFormat="1" applyFont="1" applyFill="1" applyBorder="1"/>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 fillId="5" borderId="0" xfId="0" applyNumberFormat="1" applyFont="1" applyFill="1"/>
    <xf numFmtId="0" fontId="0" fillId="4" borderId="0" xfId="0" applyFill="1" applyAlignment="1">
      <alignment horizontal="left"/>
    </xf>
    <xf numFmtId="0" fontId="13" fillId="5" borderId="9" xfId="0" applyFont="1" applyFill="1" applyBorder="1" applyAlignment="1">
      <alignment wrapText="1"/>
    </xf>
    <xf numFmtId="10" fontId="1" fillId="5" borderId="10" xfId="0" applyNumberFormat="1" applyFont="1" applyFill="1" applyBorder="1" applyAlignment="1">
      <alignment horizontal="right" vertical="center"/>
    </xf>
    <xf numFmtId="0" fontId="13"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6" borderId="9" xfId="0" applyNumberFormat="1" applyFont="1" applyFill="1" applyBorder="1" applyAlignment="1">
      <alignment wrapText="1"/>
    </xf>
    <xf numFmtId="169" fontId="12" fillId="6" borderId="10" xfId="0" applyNumberFormat="1" applyFont="1" applyFill="1" applyBorder="1"/>
    <xf numFmtId="170" fontId="1" fillId="4"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xf numFmtId="0" fontId="1" fillId="6" borderId="14" xfId="0" applyFont="1" applyFill="1" applyBorder="1" applyAlignment="1">
      <alignment horizontal="center"/>
    </xf>
    <xf numFmtId="0" fontId="1" fillId="6" borderId="15" xfId="0" applyFont="1" applyFill="1" applyBorder="1" applyAlignment="1">
      <alignment horizontal="center"/>
    </xf>
    <xf numFmtId="0" fontId="15" fillId="6" borderId="13" xfId="0" applyFont="1" applyFill="1" applyBorder="1" applyAlignment="1">
      <alignment horizontal="center"/>
    </xf>
    <xf numFmtId="0" fontId="16" fillId="6" borderId="7" xfId="0" applyFont="1" applyFill="1" applyBorder="1" applyAlignment="1">
      <alignment horizontal="center"/>
    </xf>
    <xf numFmtId="0" fontId="12" fillId="7" borderId="13" xfId="0" applyFont="1" applyFill="1" applyBorder="1" applyAlignment="1">
      <alignment horizontal="center" vertical="center" wrapText="1"/>
    </xf>
    <xf numFmtId="0" fontId="12" fillId="7"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HD</a:t>
            </a:r>
            <a:endParaRPr lang="en-US"/>
          </a:p>
        </c:rich>
      </c:tx>
      <c:layout>
        <c:manualLayout>
          <c:xMode val="edge"/>
          <c:yMode val="edge"/>
          <c:x val="0.47869961799329541"/>
          <c:y val="1.8773835703437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59075907590759E-2"/>
          <c:y val="0.11568212126604391"/>
          <c:w val="0.86092409240924095"/>
          <c:h val="0.7133111484247255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700700000</c:v>
                </c:pt>
                <c:pt idx="1">
                  <c:v>1011500000</c:v>
                </c:pt>
                <c:pt idx="2">
                  <c:v>1453700000</c:v>
                </c:pt>
                <c:pt idx="3">
                  <c:v>1999500000</c:v>
                </c:pt>
                <c:pt idx="4">
                  <c:v>2758500000</c:v>
                </c:pt>
                <c:pt idx="5">
                  <c:v>3815400000</c:v>
                </c:pt>
                <c:pt idx="6">
                  <c:v>5136700000</c:v>
                </c:pt>
                <c:pt idx="7">
                  <c:v>7148400000</c:v>
                </c:pt>
                <c:pt idx="8">
                  <c:v>9238800000</c:v>
                </c:pt>
                <c:pt idx="9">
                  <c:v>12476700000</c:v>
                </c:pt>
                <c:pt idx="10">
                  <c:v>15470400000</c:v>
                </c:pt>
                <c:pt idx="11">
                  <c:v>19535500000</c:v>
                </c:pt>
                <c:pt idx="12">
                  <c:v>24156000000</c:v>
                </c:pt>
                <c:pt idx="13">
                  <c:v>30219000000</c:v>
                </c:pt>
                <c:pt idx="14">
                  <c:v>38434000000</c:v>
                </c:pt>
                <c:pt idx="15">
                  <c:v>45738000000</c:v>
                </c:pt>
                <c:pt idx="16">
                  <c:v>53553000000</c:v>
                </c:pt>
                <c:pt idx="17">
                  <c:v>58247000000</c:v>
                </c:pt>
                <c:pt idx="18">
                  <c:v>64816000000</c:v>
                </c:pt>
                <c:pt idx="19">
                  <c:v>73094000000</c:v>
                </c:pt>
                <c:pt idx="20">
                  <c:v>81511000000</c:v>
                </c:pt>
                <c:pt idx="21">
                  <c:v>90837000000</c:v>
                </c:pt>
                <c:pt idx="22">
                  <c:v>77349000000</c:v>
                </c:pt>
                <c:pt idx="23">
                  <c:v>71288000000</c:v>
                </c:pt>
                <c:pt idx="24">
                  <c:v>66176000000</c:v>
                </c:pt>
                <c:pt idx="25">
                  <c:v>67997000000</c:v>
                </c:pt>
                <c:pt idx="26">
                  <c:v>70395000000</c:v>
                </c:pt>
                <c:pt idx="27">
                  <c:v>74754000000</c:v>
                </c:pt>
                <c:pt idx="28">
                  <c:v>78812000000</c:v>
                </c:pt>
                <c:pt idx="29">
                  <c:v>83176000000</c:v>
                </c:pt>
                <c:pt idx="30">
                  <c:v>88519000000</c:v>
                </c:pt>
                <c:pt idx="31">
                  <c:v>94595000000</c:v>
                </c:pt>
                <c:pt idx="32">
                  <c:v>100904000000</c:v>
                </c:pt>
                <c:pt idx="33">
                  <c:v>108203000000</c:v>
                </c:pt>
                <c:pt idx="34">
                  <c:v>110225000000</c:v>
                </c:pt>
                <c:pt idx="35">
                  <c:v>132110000000</c:v>
                </c:pt>
                <c:pt idx="36">
                  <c:v>151157000000</c:v>
                </c:pt>
                <c:pt idx="37">
                  <c:v>157403000000</c:v>
                </c:pt>
              </c:numCache>
            </c:numRef>
          </c:val>
          <c:extLst>
            <c:ext xmlns:c16="http://schemas.microsoft.com/office/drawing/2014/chart" uri="{C3380CC4-5D6E-409C-BE32-E72D297353CC}">
              <c16:uniqueId val="{00000000-8981-D148-8F92-EDC56FDFA62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8200000</c:v>
                </c:pt>
                <c:pt idx="1">
                  <c:v>23900000</c:v>
                </c:pt>
                <c:pt idx="2">
                  <c:v>54100000</c:v>
                </c:pt>
                <c:pt idx="3">
                  <c:v>76800000</c:v>
                </c:pt>
                <c:pt idx="4">
                  <c:v>112000000</c:v>
                </c:pt>
                <c:pt idx="5">
                  <c:v>163400000</c:v>
                </c:pt>
                <c:pt idx="6">
                  <c:v>249200000</c:v>
                </c:pt>
                <c:pt idx="7">
                  <c:v>362900000</c:v>
                </c:pt>
                <c:pt idx="8">
                  <c:v>457400000</c:v>
                </c:pt>
                <c:pt idx="9">
                  <c:v>604500000</c:v>
                </c:pt>
                <c:pt idx="10">
                  <c:v>731500000</c:v>
                </c:pt>
                <c:pt idx="11">
                  <c:v>937700000</c:v>
                </c:pt>
                <c:pt idx="12">
                  <c:v>1160000000</c:v>
                </c:pt>
                <c:pt idx="13">
                  <c:v>1614000000</c:v>
                </c:pt>
                <c:pt idx="14">
                  <c:v>2320000000</c:v>
                </c:pt>
                <c:pt idx="15">
                  <c:v>2581000000</c:v>
                </c:pt>
                <c:pt idx="16">
                  <c:v>3044000000</c:v>
                </c:pt>
                <c:pt idx="17">
                  <c:v>3664000000</c:v>
                </c:pt>
                <c:pt idx="18">
                  <c:v>4304000000</c:v>
                </c:pt>
                <c:pt idx="19">
                  <c:v>5001000000</c:v>
                </c:pt>
                <c:pt idx="20">
                  <c:v>5838000000</c:v>
                </c:pt>
                <c:pt idx="21">
                  <c:v>5761000000</c:v>
                </c:pt>
                <c:pt idx="22">
                  <c:v>4395000000</c:v>
                </c:pt>
                <c:pt idx="23">
                  <c:v>2260000000</c:v>
                </c:pt>
                <c:pt idx="24">
                  <c:v>2661000000</c:v>
                </c:pt>
                <c:pt idx="25">
                  <c:v>3338000000</c:v>
                </c:pt>
                <c:pt idx="26">
                  <c:v>3883000000</c:v>
                </c:pt>
                <c:pt idx="27">
                  <c:v>4535000000</c:v>
                </c:pt>
                <c:pt idx="28">
                  <c:v>5385000000</c:v>
                </c:pt>
                <c:pt idx="29">
                  <c:v>6345000000</c:v>
                </c:pt>
                <c:pt idx="30">
                  <c:v>7009000000</c:v>
                </c:pt>
                <c:pt idx="31">
                  <c:v>7957000000</c:v>
                </c:pt>
                <c:pt idx="32">
                  <c:v>8630000000</c:v>
                </c:pt>
                <c:pt idx="33">
                  <c:v>11121000000</c:v>
                </c:pt>
                <c:pt idx="34">
                  <c:v>11242000000</c:v>
                </c:pt>
                <c:pt idx="35">
                  <c:v>12866000000</c:v>
                </c:pt>
                <c:pt idx="36">
                  <c:v>16433000000</c:v>
                </c:pt>
                <c:pt idx="37">
                  <c:v>17105000000</c:v>
                </c:pt>
              </c:numCache>
            </c:numRef>
          </c:val>
          <c:extLst>
            <c:ext xmlns:c16="http://schemas.microsoft.com/office/drawing/2014/chart" uri="{C3380CC4-5D6E-409C-BE32-E72D297353CC}">
              <c16:uniqueId val="{00000001-8981-D148-8F92-EDC56FDFA62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-73400000</c:v>
                </c:pt>
                <c:pt idx="5">
                  <c:v>-217400000</c:v>
                </c:pt>
                <c:pt idx="6">
                  <c:v>-165100000</c:v>
                </c:pt>
                <c:pt idx="7">
                  <c:v>-94400000</c:v>
                </c:pt>
                <c:pt idx="8">
                  <c:v>-467700000</c:v>
                </c:pt>
                <c:pt idx="9">
                  <c:v>-566200000</c:v>
                </c:pt>
                <c:pt idx="10">
                  <c:v>-565100000</c:v>
                </c:pt>
                <c:pt idx="11">
                  <c:v>-94300000</c:v>
                </c:pt>
                <c:pt idx="12">
                  <c:v>-452000000</c:v>
                </c:pt>
                <c:pt idx="13">
                  <c:v>-403000000</c:v>
                </c:pt>
                <c:pt idx="14">
                  <c:v>-135000000</c:v>
                </c:pt>
                <c:pt idx="15">
                  <c:v>-762000000</c:v>
                </c:pt>
                <c:pt idx="16">
                  <c:v>2570000000</c:v>
                </c:pt>
                <c:pt idx="17">
                  <c:v>2053000000</c:v>
                </c:pt>
                <c:pt idx="18">
                  <c:v>2439000000</c:v>
                </c:pt>
                <c:pt idx="19">
                  <c:v>2956000000</c:v>
                </c:pt>
                <c:pt idx="20">
                  <c:v>2603000000</c:v>
                </c:pt>
                <c:pt idx="21">
                  <c:v>4119000000</c:v>
                </c:pt>
                <c:pt idx="22">
                  <c:v>2169000000</c:v>
                </c:pt>
                <c:pt idx="23">
                  <c:v>3681000000</c:v>
                </c:pt>
                <c:pt idx="24">
                  <c:v>4159000000</c:v>
                </c:pt>
                <c:pt idx="25">
                  <c:v>3489000000</c:v>
                </c:pt>
                <c:pt idx="26">
                  <c:v>5430000000</c:v>
                </c:pt>
                <c:pt idx="27">
                  <c:v>5663000000</c:v>
                </c:pt>
                <c:pt idx="28">
                  <c:v>6239000000</c:v>
                </c:pt>
                <c:pt idx="29">
                  <c:v>6800000000</c:v>
                </c:pt>
                <c:pt idx="30">
                  <c:v>7870000000</c:v>
                </c:pt>
                <c:pt idx="31">
                  <c:v>8162000000</c:v>
                </c:pt>
                <c:pt idx="32">
                  <c:v>10134000000</c:v>
                </c:pt>
                <c:pt idx="33">
                  <c:v>10596000000</c:v>
                </c:pt>
                <c:pt idx="34">
                  <c:v>11045000000</c:v>
                </c:pt>
                <c:pt idx="35">
                  <c:v>16376000000</c:v>
                </c:pt>
                <c:pt idx="36">
                  <c:v>14005000000</c:v>
                </c:pt>
                <c:pt idx="37">
                  <c:v>11496000000</c:v>
                </c:pt>
              </c:numCache>
            </c:numRef>
          </c:val>
          <c:extLst>
            <c:ext xmlns:c16="http://schemas.microsoft.com/office/drawing/2014/chart" uri="{C3380CC4-5D6E-409C-BE32-E72D297353CC}">
              <c16:uniqueId val="{00000002-8981-D148-8F92-EDC56FDFA625}"/>
            </c:ext>
          </c:extLst>
        </c:ser>
        <c:dLbls>
          <c:showLegendKey val="0"/>
          <c:showVal val="0"/>
          <c:showCatName val="0"/>
          <c:showSerName val="0"/>
          <c:showPercent val="0"/>
          <c:showBubbleSize val="0"/>
        </c:dLbls>
        <c:gapWidth val="100"/>
        <c:overlap val="-24"/>
        <c:axId val="1466138047"/>
        <c:axId val="1466139775"/>
      </c:barChart>
      <c:catAx>
        <c:axId val="14661380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6139775"/>
        <c:crosses val="autoZero"/>
        <c:auto val="1"/>
        <c:lblAlgn val="ctr"/>
        <c:lblOffset val="100"/>
        <c:noMultiLvlLbl val="0"/>
      </c:catAx>
      <c:valAx>
        <c:axId val="146613977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66138047"/>
        <c:crosses val="autoZero"/>
        <c:crossBetween val="between"/>
      </c:valAx>
      <c:spPr>
        <a:noFill/>
        <a:ln>
          <a:noFill/>
        </a:ln>
        <a:effectLst/>
      </c:spPr>
    </c:plotArea>
    <c:legend>
      <c:legendPos val="b"/>
      <c:layout>
        <c:manualLayout>
          <c:xMode val="edge"/>
          <c:yMode val="edge"/>
          <c:x val="0.35789017956913799"/>
          <c:y val="0.90730769706937842"/>
          <c:w val="0.31326254515215302"/>
          <c:h val="4.810444313495708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17462</xdr:rowOff>
    </xdr:from>
    <xdr:to>
      <xdr:col>47</xdr:col>
      <xdr:colOff>15875</xdr:colOff>
      <xdr:row>132</xdr:row>
      <xdr:rowOff>15874</xdr:rowOff>
    </xdr:to>
    <xdr:graphicFrame macro="">
      <xdr:nvGraphicFramePr>
        <xdr:cNvPr id="2" name="Chart 1">
          <a:extLst>
            <a:ext uri="{FF2B5EF4-FFF2-40B4-BE49-F238E27FC236}">
              <a16:creationId xmlns:a16="http://schemas.microsoft.com/office/drawing/2014/main" id="{B34316B2-ACC4-472D-8D75-B535B5EEBA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https://www.bing.com/financeapi/forcetrigger?t=a1uj52&amp;q=XNYS%3aHD&amp;form=skydnc</v>
    <v>Learn more on Bing</v>
  </rv>
  <rv s="1">
    <v>0</v>
    <v>THE HOME DEPOT, INC. (XNYS:HD)</v>
    <v>2</v>
    <v>3</v>
    <v>Finance</v>
    <v>4</v>
    <v>en-US</v>
    <v>a1uj52</v>
    <v>268435456</v>
    <v>1</v>
    <v>Powered by Refinitiv</v>
    <v>347.25</v>
    <v>265.61</v>
    <v>0.93659999999999999</v>
    <v>-0.20499999999999999</v>
    <v>-6.8070000000000001E-4</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302.315</v>
    <v>Specialty Retailers</v>
    <v>Stock</v>
    <v>45100.746041110935</v>
    <v>0</v>
    <v>299.10000000000002</v>
    <v>302593041600</v>
    <v>THE HOME DEPOT, INC.</v>
    <v>THE HOME DEPOT, INC.</v>
    <v>300.02</v>
    <v>18.3416</v>
    <v>301.18</v>
    <v>300.97500000000002</v>
    <v>1005376000</v>
    <v>HD</v>
    <v>THE HOME DEPOT, INC. (XNYS:HD)</v>
    <v>1298512</v>
    <v>5128949</v>
    <v>1978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inbox.com/NYSE:HD/explorer/fcf_unlev_proj" TargetMode="External"/><Relationship Id="rId1" Type="http://schemas.openxmlformats.org/officeDocument/2006/relationships/hyperlink" Target="https://finbox.com/NYSE:H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topLeftCell="AJ1" activePane="topRight" state="frozen"/>
      <selection pane="topRight" activeCell="AO9" sqref="AO9"/>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8">
        <v>2023</v>
      </c>
      <c r="AN1" s="33">
        <v>2024</v>
      </c>
      <c r="AO1" s="33">
        <v>2025</v>
      </c>
      <c r="AP1" s="33">
        <v>2026</v>
      </c>
      <c r="AQ1" s="33">
        <v>2027</v>
      </c>
      <c r="AR1" s="33">
        <v>2028</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700700000</v>
      </c>
      <c r="C3" s="1">
        <v>1011500000</v>
      </c>
      <c r="D3" s="1">
        <v>1453700000</v>
      </c>
      <c r="E3" s="1">
        <v>1999500000</v>
      </c>
      <c r="F3" s="1">
        <v>2758500000</v>
      </c>
      <c r="G3" s="1">
        <v>3815400000</v>
      </c>
      <c r="H3" s="1">
        <v>5136700000</v>
      </c>
      <c r="I3" s="1">
        <v>7148400000</v>
      </c>
      <c r="J3" s="1">
        <v>9238800000</v>
      </c>
      <c r="K3" s="1">
        <v>12476700000</v>
      </c>
      <c r="L3" s="1">
        <v>15470400000</v>
      </c>
      <c r="M3" s="1">
        <v>19535500000</v>
      </c>
      <c r="N3" s="1">
        <v>24156000000</v>
      </c>
      <c r="O3" s="1">
        <v>30219000000</v>
      </c>
      <c r="P3" s="1">
        <v>38434000000</v>
      </c>
      <c r="Q3" s="1">
        <v>45738000000</v>
      </c>
      <c r="R3" s="1">
        <v>53553000000</v>
      </c>
      <c r="S3" s="1">
        <v>58247000000</v>
      </c>
      <c r="T3" s="1">
        <v>64816000000</v>
      </c>
      <c r="U3" s="1">
        <v>73094000000</v>
      </c>
      <c r="V3" s="1">
        <v>81511000000</v>
      </c>
      <c r="W3" s="1">
        <v>90837000000</v>
      </c>
      <c r="X3" s="1">
        <v>77349000000</v>
      </c>
      <c r="Y3" s="1">
        <v>71288000000</v>
      </c>
      <c r="Z3" s="1">
        <v>66176000000</v>
      </c>
      <c r="AA3" s="1">
        <v>67997000000</v>
      </c>
      <c r="AB3" s="1">
        <v>70395000000</v>
      </c>
      <c r="AC3" s="1">
        <v>74754000000</v>
      </c>
      <c r="AD3" s="1">
        <v>78812000000</v>
      </c>
      <c r="AE3" s="1">
        <v>83176000000</v>
      </c>
      <c r="AF3" s="1">
        <v>88519000000</v>
      </c>
      <c r="AG3" s="1">
        <v>94595000000</v>
      </c>
      <c r="AH3" s="1">
        <v>100904000000</v>
      </c>
      <c r="AI3" s="1">
        <v>108203000000</v>
      </c>
      <c r="AJ3" s="1">
        <v>110225000000</v>
      </c>
      <c r="AK3" s="1">
        <v>132110000000</v>
      </c>
      <c r="AL3" s="1">
        <v>151157000000</v>
      </c>
      <c r="AM3" s="1">
        <v>157403000000</v>
      </c>
      <c r="AN3" s="34">
        <v>152000000000</v>
      </c>
      <c r="AO3" s="34">
        <v>156200000000</v>
      </c>
      <c r="AP3" s="34">
        <v>161700000000</v>
      </c>
      <c r="AQ3" s="34">
        <v>168600000000</v>
      </c>
      <c r="AR3" s="34">
        <v>173700000000</v>
      </c>
      <c r="AS3" s="19" t="s">
        <v>113</v>
      </c>
      <c r="AT3" s="20" t="s">
        <v>114</v>
      </c>
      <c r="AU3" s="20" t="s">
        <v>115</v>
      </c>
      <c r="AV3" s="20" t="s">
        <v>116</v>
      </c>
    </row>
    <row r="4" spans="1:48" ht="19" x14ac:dyDescent="0.25">
      <c r="A4" s="15" t="s">
        <v>95</v>
      </c>
      <c r="B4" s="1"/>
      <c r="C4" s="16">
        <f>(C3/B3)-1</f>
        <v>0.44355644355644364</v>
      </c>
      <c r="D4" s="16">
        <f>(D3/C3)-1</f>
        <v>0.43717251606524954</v>
      </c>
      <c r="E4" s="16">
        <f>(E3/D3)-1</f>
        <v>0.37545573364518137</v>
      </c>
      <c r="F4" s="16">
        <f t="shared" ref="F4:U4" si="0">(F3/E3)-1</f>
        <v>0.37959489872468111</v>
      </c>
      <c r="G4" s="16">
        <f t="shared" si="0"/>
        <v>0.38314301250679716</v>
      </c>
      <c r="H4" s="17">
        <f t="shared" si="0"/>
        <v>0.34630707134245431</v>
      </c>
      <c r="I4" s="17">
        <f t="shared" si="0"/>
        <v>0.39163276033250916</v>
      </c>
      <c r="J4" s="17">
        <f t="shared" si="0"/>
        <v>0.29242907503777071</v>
      </c>
      <c r="K4" s="17">
        <f t="shared" si="0"/>
        <v>0.35046759319392118</v>
      </c>
      <c r="L4" s="17">
        <f t="shared" si="0"/>
        <v>0.23994325422587703</v>
      </c>
      <c r="M4" s="17">
        <f t="shared" si="0"/>
        <v>0.2627663150274071</v>
      </c>
      <c r="N4" s="17">
        <f t="shared" si="0"/>
        <v>0.23651813365411689</v>
      </c>
      <c r="O4" s="17">
        <f t="shared" si="0"/>
        <v>0.25099354197714852</v>
      </c>
      <c r="P4" s="17">
        <f t="shared" si="0"/>
        <v>0.27184883682451444</v>
      </c>
      <c r="Q4" s="17">
        <f t="shared" si="0"/>
        <v>0.19004006868918144</v>
      </c>
      <c r="R4" s="17">
        <f t="shared" si="0"/>
        <v>0.17086448904630713</v>
      </c>
      <c r="S4" s="17">
        <f t="shared" si="0"/>
        <v>8.7651485444326216E-2</v>
      </c>
      <c r="T4" s="17">
        <f t="shared" si="0"/>
        <v>0.11277834051539126</v>
      </c>
      <c r="U4" s="17">
        <f t="shared" si="0"/>
        <v>0.12771537891878548</v>
      </c>
      <c r="V4" s="17">
        <f>(V3/U3)-1</f>
        <v>0.11515309054094724</v>
      </c>
      <c r="W4" s="17">
        <f t="shared" ref="W4:Z4" si="1">(W3/V3)-1</f>
        <v>0.11441400547165403</v>
      </c>
      <c r="X4" s="17">
        <f t="shared" si="1"/>
        <v>-0.14848574919911495</v>
      </c>
      <c r="Y4" s="17">
        <f t="shared" si="1"/>
        <v>-7.8359125521984763E-2</v>
      </c>
      <c r="Z4" s="17">
        <f t="shared" si="1"/>
        <v>-7.1709123555156573E-2</v>
      </c>
      <c r="AA4" s="17">
        <f t="shared" ref="AA4" si="2">(AA3/Z3)-1</f>
        <v>2.7517529013539654E-2</v>
      </c>
      <c r="AB4" s="17">
        <f t="shared" ref="AB4" si="3">(AB3/AA3)-1</f>
        <v>3.5266261746841776E-2</v>
      </c>
      <c r="AC4" s="17">
        <f t="shared" ref="AC4" si="4">(AC3/AB3)-1</f>
        <v>6.1922011506499119E-2</v>
      </c>
      <c r="AD4" s="17">
        <f t="shared" ref="AD4" si="5">(AD3/AC3)-1</f>
        <v>5.4284720550070942E-2</v>
      </c>
      <c r="AE4" s="17">
        <f t="shared" ref="AE4" si="6">(AE3/AD3)-1</f>
        <v>5.5372278333248648E-2</v>
      </c>
      <c r="AF4" s="17">
        <f t="shared" ref="AF4" si="7">(AF3/AE3)-1</f>
        <v>6.4237279984610929E-2</v>
      </c>
      <c r="AG4" s="17">
        <f t="shared" ref="AG4" si="8">(AG3/AF3)-1</f>
        <v>6.8640630825020699E-2</v>
      </c>
      <c r="AH4" s="17">
        <f t="shared" ref="AH4" si="9">(AH3/AG3)-1</f>
        <v>6.6694857022041365E-2</v>
      </c>
      <c r="AI4" s="17">
        <f t="shared" ref="AI4" si="10">(AI3/AH3)-1</f>
        <v>7.2336081820344011E-2</v>
      </c>
      <c r="AJ4" s="17">
        <f t="shared" ref="AJ4" si="11">(AJ3/AI3)-1</f>
        <v>1.8687097400256869E-2</v>
      </c>
      <c r="AK4" s="17">
        <f t="shared" ref="AK4" si="12">(AK3/AJ3)-1</f>
        <v>0.19854842367883885</v>
      </c>
      <c r="AL4" s="17">
        <f t="shared" ref="AL4" si="13">(AL3/AK3)-1</f>
        <v>0.14417530845507542</v>
      </c>
      <c r="AM4" s="17">
        <f t="shared" ref="AM4" si="14">(AM3/AL3)-1</f>
        <v>4.1321275230389531E-2</v>
      </c>
      <c r="AN4" s="17">
        <f>(AN3/AM3)-1</f>
        <v>-3.4325902301735045E-2</v>
      </c>
      <c r="AO4" s="17">
        <f t="shared" ref="AO4:AR4" si="15">(AO3/AN3)-1</f>
        <v>2.7631578947368451E-2</v>
      </c>
      <c r="AP4" s="17">
        <f t="shared" si="15"/>
        <v>3.5211267605633756E-2</v>
      </c>
      <c r="AQ4" s="17">
        <f t="shared" si="15"/>
        <v>4.2671614100185495E-2</v>
      </c>
      <c r="AR4" s="17">
        <f t="shared" si="15"/>
        <v>3.0249110320284656E-2</v>
      </c>
      <c r="AS4" s="18">
        <f>(AL4+AK4+AM4)/3</f>
        <v>0.12801500245476793</v>
      </c>
      <c r="AT4" s="18">
        <f>(AL20+AK20+AM20)/3</f>
        <v>0.14419099184938541</v>
      </c>
      <c r="AU4" s="18">
        <f>(AL29+AK29+AM29)/3</f>
        <v>0.15419798333856524</v>
      </c>
      <c r="AV4" s="18">
        <f>(AL106+AK106+AM106)/3</f>
        <v>5.2908827726030373E-2</v>
      </c>
    </row>
    <row r="5" spans="1:48" ht="19" x14ac:dyDescent="0.25">
      <c r="A5" s="5" t="s">
        <v>2</v>
      </c>
      <c r="B5" s="1">
        <v>514900000</v>
      </c>
      <c r="C5" s="1">
        <v>725500000</v>
      </c>
      <c r="D5" s="1">
        <v>1039300000</v>
      </c>
      <c r="E5" s="1">
        <v>1445200000</v>
      </c>
      <c r="F5" s="1">
        <v>1970700000</v>
      </c>
      <c r="G5" s="1">
        <v>2716700000</v>
      </c>
      <c r="H5" s="1">
        <v>3640000000</v>
      </c>
      <c r="I5" s="1">
        <v>5109900000</v>
      </c>
      <c r="J5" s="1">
        <v>6595600000</v>
      </c>
      <c r="K5" s="1">
        <v>8861600000</v>
      </c>
      <c r="L5" s="1">
        <v>11003600000</v>
      </c>
      <c r="M5" s="1">
        <v>13869100000</v>
      </c>
      <c r="N5" s="1">
        <v>17092000000</v>
      </c>
      <c r="O5" s="1">
        <v>21241000000</v>
      </c>
      <c r="P5" s="1">
        <v>26560000000</v>
      </c>
      <c r="Q5" s="1">
        <v>32057000000</v>
      </c>
      <c r="R5" s="1">
        <v>37406000000</v>
      </c>
      <c r="S5" s="1">
        <v>40139000000</v>
      </c>
      <c r="T5" s="1">
        <v>44236000000</v>
      </c>
      <c r="U5" s="1">
        <v>48664000000</v>
      </c>
      <c r="V5" s="1">
        <v>54191000000</v>
      </c>
      <c r="W5" s="1">
        <v>61054000000</v>
      </c>
      <c r="X5" s="1">
        <v>51352000000</v>
      </c>
      <c r="Y5" s="1">
        <v>47298000000</v>
      </c>
      <c r="Z5" s="1">
        <v>43764000000</v>
      </c>
      <c r="AA5" s="1">
        <v>44693000000</v>
      </c>
      <c r="AB5" s="1">
        <v>46133000000</v>
      </c>
      <c r="AC5" s="1">
        <v>48912000000</v>
      </c>
      <c r="AD5" s="1">
        <v>51422000000</v>
      </c>
      <c r="AE5" s="1">
        <v>54222000000</v>
      </c>
      <c r="AF5" s="1">
        <v>58254000000</v>
      </c>
      <c r="AG5" s="1">
        <v>62282000000</v>
      </c>
      <c r="AH5" s="1">
        <v>66548000000</v>
      </c>
      <c r="AI5" s="1">
        <v>71043000000</v>
      </c>
      <c r="AJ5" s="1">
        <v>72653000000</v>
      </c>
      <c r="AK5" s="1">
        <v>87257000000</v>
      </c>
      <c r="AL5" s="1">
        <v>100325000000</v>
      </c>
      <c r="AM5" s="1">
        <v>104625000000</v>
      </c>
    </row>
    <row r="6" spans="1:48" ht="20" x14ac:dyDescent="0.25">
      <c r="A6" s="6" t="s">
        <v>3</v>
      </c>
      <c r="B6" s="10">
        <v>185800000</v>
      </c>
      <c r="C6" s="10">
        <v>286000000</v>
      </c>
      <c r="D6" s="10">
        <v>414400000</v>
      </c>
      <c r="E6" s="10">
        <v>554300000</v>
      </c>
      <c r="F6" s="10">
        <v>787800000</v>
      </c>
      <c r="G6" s="10">
        <v>1098700000</v>
      </c>
      <c r="H6" s="10">
        <v>1496700000</v>
      </c>
      <c r="I6" s="10">
        <v>2038500000</v>
      </c>
      <c r="J6" s="10">
        <v>2643200000</v>
      </c>
      <c r="K6" s="10">
        <v>3615100000</v>
      </c>
      <c r="L6" s="10">
        <v>4466800000</v>
      </c>
      <c r="M6" s="10">
        <v>5666400000</v>
      </c>
      <c r="N6" s="10">
        <v>7064000000</v>
      </c>
      <c r="O6" s="10">
        <v>8978000000</v>
      </c>
      <c r="P6" s="10">
        <v>11874000000</v>
      </c>
      <c r="Q6" s="10">
        <v>13681000000</v>
      </c>
      <c r="R6" s="10">
        <v>16147000000</v>
      </c>
      <c r="S6" s="10">
        <v>18108000000</v>
      </c>
      <c r="T6" s="10">
        <v>20580000000</v>
      </c>
      <c r="U6" s="10">
        <v>24430000000</v>
      </c>
      <c r="V6" s="10">
        <v>27320000000</v>
      </c>
      <c r="W6" s="10">
        <v>29783000000</v>
      </c>
      <c r="X6" s="10">
        <v>25997000000</v>
      </c>
      <c r="Y6" s="10">
        <v>23990000000</v>
      </c>
      <c r="Z6" s="10">
        <v>22412000000</v>
      </c>
      <c r="AA6" s="10">
        <v>23304000000</v>
      </c>
      <c r="AB6" s="10">
        <v>24262000000</v>
      </c>
      <c r="AC6" s="10">
        <v>25842000000</v>
      </c>
      <c r="AD6" s="10">
        <v>27390000000</v>
      </c>
      <c r="AE6" s="10">
        <v>28954000000</v>
      </c>
      <c r="AF6" s="10">
        <v>30265000000</v>
      </c>
      <c r="AG6" s="10">
        <v>32313000000</v>
      </c>
      <c r="AH6" s="10">
        <v>34356000000</v>
      </c>
      <c r="AI6" s="10">
        <v>37160000000</v>
      </c>
      <c r="AJ6" s="10">
        <v>37572000000</v>
      </c>
      <c r="AK6" s="10">
        <v>44853000000</v>
      </c>
      <c r="AL6" s="10">
        <v>50832000000</v>
      </c>
      <c r="AM6" s="10">
        <v>52778000000</v>
      </c>
      <c r="AS6" s="19" t="s">
        <v>117</v>
      </c>
      <c r="AT6" s="20" t="s">
        <v>118</v>
      </c>
      <c r="AU6" s="20" t="s">
        <v>119</v>
      </c>
      <c r="AV6" s="20" t="s">
        <v>120</v>
      </c>
    </row>
    <row r="7" spans="1:48" ht="19" x14ac:dyDescent="0.25">
      <c r="A7" s="5" t="s">
        <v>4</v>
      </c>
      <c r="B7" s="2">
        <v>0.26519999999999999</v>
      </c>
      <c r="C7" s="2">
        <v>0.28270000000000001</v>
      </c>
      <c r="D7" s="2">
        <v>0.28510000000000002</v>
      </c>
      <c r="E7" s="2">
        <v>0.2772</v>
      </c>
      <c r="F7" s="2">
        <v>0.28560000000000002</v>
      </c>
      <c r="G7" s="2">
        <v>0.28799999999999998</v>
      </c>
      <c r="H7" s="2">
        <v>0.29139999999999999</v>
      </c>
      <c r="I7" s="2">
        <v>0.28520000000000001</v>
      </c>
      <c r="J7" s="2">
        <v>0.28610000000000002</v>
      </c>
      <c r="K7" s="2">
        <v>0.28970000000000001</v>
      </c>
      <c r="L7" s="2">
        <v>0.28870000000000001</v>
      </c>
      <c r="M7" s="2">
        <v>0.29010000000000002</v>
      </c>
      <c r="N7" s="2">
        <v>0.29239999999999999</v>
      </c>
      <c r="O7" s="2">
        <v>0.29709999999999998</v>
      </c>
      <c r="P7" s="2">
        <v>0.30890000000000001</v>
      </c>
      <c r="Q7" s="2">
        <v>0.29909999999999998</v>
      </c>
      <c r="R7" s="2">
        <v>0.30149999999999999</v>
      </c>
      <c r="S7" s="2">
        <v>0.31090000000000001</v>
      </c>
      <c r="T7" s="2">
        <v>0.3175</v>
      </c>
      <c r="U7" s="2">
        <v>0.3342</v>
      </c>
      <c r="V7" s="2">
        <v>0.3352</v>
      </c>
      <c r="W7" s="2">
        <v>0.32790000000000002</v>
      </c>
      <c r="X7" s="2">
        <v>0.33610000000000001</v>
      </c>
      <c r="Y7" s="2">
        <v>0.33650000000000002</v>
      </c>
      <c r="Z7" s="2">
        <v>0.3387</v>
      </c>
      <c r="AA7" s="2">
        <v>0.3427</v>
      </c>
      <c r="AB7" s="2">
        <v>0.34470000000000001</v>
      </c>
      <c r="AC7" s="2">
        <v>0.34570000000000001</v>
      </c>
      <c r="AD7" s="2">
        <v>0.34749999999999998</v>
      </c>
      <c r="AE7" s="2">
        <v>0.34810000000000002</v>
      </c>
      <c r="AF7" s="2">
        <v>0.34189999999999998</v>
      </c>
      <c r="AG7" s="2">
        <v>0.34160000000000001</v>
      </c>
      <c r="AH7" s="2">
        <v>0.34050000000000002</v>
      </c>
      <c r="AI7" s="2">
        <v>0.34339999999999998</v>
      </c>
      <c r="AJ7" s="2">
        <v>0.34089999999999998</v>
      </c>
      <c r="AK7" s="2">
        <v>0.33950000000000002</v>
      </c>
      <c r="AL7" s="2">
        <v>0.33629999999999999</v>
      </c>
      <c r="AM7" s="2">
        <v>0.33529999999999999</v>
      </c>
      <c r="AS7" s="18">
        <f>AM7</f>
        <v>0.33529999999999999</v>
      </c>
      <c r="AT7" s="21">
        <f>AM21</f>
        <v>0.17199999999999999</v>
      </c>
      <c r="AU7" s="21">
        <f>AM30</f>
        <v>0.1087</v>
      </c>
      <c r="AV7" s="21">
        <f>AM107/AM3</f>
        <v>7.3035456757495093E-2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5" t="s">
        <v>96</v>
      </c>
      <c r="B9" s="16">
        <f>B8/B3</f>
        <v>0</v>
      </c>
      <c r="C9" s="16">
        <f t="shared" ref="C9:AM9" si="16">C8/C3</f>
        <v>0</v>
      </c>
      <c r="D9" s="16">
        <f t="shared" si="16"/>
        <v>0</v>
      </c>
      <c r="E9" s="16">
        <f t="shared" si="16"/>
        <v>0</v>
      </c>
      <c r="F9" s="16">
        <f t="shared" si="16"/>
        <v>0</v>
      </c>
      <c r="G9" s="16">
        <f t="shared" si="16"/>
        <v>0</v>
      </c>
      <c r="H9" s="16">
        <f t="shared" si="16"/>
        <v>0</v>
      </c>
      <c r="I9" s="16">
        <f t="shared" si="16"/>
        <v>0</v>
      </c>
      <c r="J9" s="16">
        <f t="shared" si="16"/>
        <v>0</v>
      </c>
      <c r="K9" s="16">
        <f t="shared" si="16"/>
        <v>0</v>
      </c>
      <c r="L9" s="16">
        <f t="shared" si="16"/>
        <v>0</v>
      </c>
      <c r="M9" s="16">
        <f t="shared" si="16"/>
        <v>0</v>
      </c>
      <c r="N9" s="16">
        <f t="shared" si="16"/>
        <v>0</v>
      </c>
      <c r="O9" s="16">
        <f t="shared" si="16"/>
        <v>0</v>
      </c>
      <c r="P9" s="16">
        <f t="shared" si="16"/>
        <v>0</v>
      </c>
      <c r="Q9" s="16">
        <f t="shared" si="16"/>
        <v>0</v>
      </c>
      <c r="R9" s="16">
        <f t="shared" si="16"/>
        <v>0</v>
      </c>
      <c r="S9" s="16">
        <f t="shared" si="16"/>
        <v>0</v>
      </c>
      <c r="T9" s="16">
        <f t="shared" si="16"/>
        <v>0</v>
      </c>
      <c r="U9" s="16">
        <f t="shared" si="16"/>
        <v>0</v>
      </c>
      <c r="V9" s="16">
        <f t="shared" si="16"/>
        <v>0</v>
      </c>
      <c r="W9" s="16">
        <f t="shared" si="16"/>
        <v>0</v>
      </c>
      <c r="X9" s="16">
        <f t="shared" si="16"/>
        <v>0</v>
      </c>
      <c r="Y9" s="16">
        <f t="shared" si="16"/>
        <v>0</v>
      </c>
      <c r="Z9" s="16">
        <f t="shared" si="16"/>
        <v>0</v>
      </c>
      <c r="AA9" s="16">
        <f t="shared" si="16"/>
        <v>0</v>
      </c>
      <c r="AB9" s="16">
        <f t="shared" si="16"/>
        <v>0</v>
      </c>
      <c r="AC9" s="16">
        <f t="shared" si="16"/>
        <v>0</v>
      </c>
      <c r="AD9" s="16">
        <f t="shared" si="16"/>
        <v>0</v>
      </c>
      <c r="AE9" s="16">
        <f t="shared" si="16"/>
        <v>0</v>
      </c>
      <c r="AF9" s="16">
        <f t="shared" si="16"/>
        <v>0</v>
      </c>
      <c r="AG9" s="16">
        <f t="shared" si="16"/>
        <v>0</v>
      </c>
      <c r="AH9" s="16">
        <f t="shared" si="16"/>
        <v>0</v>
      </c>
      <c r="AI9" s="16">
        <f t="shared" si="16"/>
        <v>0</v>
      </c>
      <c r="AJ9" s="16">
        <f t="shared" si="16"/>
        <v>0</v>
      </c>
      <c r="AK9" s="16">
        <f t="shared" si="16"/>
        <v>0</v>
      </c>
      <c r="AL9" s="16">
        <f t="shared" si="16"/>
        <v>0</v>
      </c>
      <c r="AM9" s="16">
        <f t="shared" si="16"/>
        <v>0</v>
      </c>
      <c r="AS9" s="19" t="s">
        <v>97</v>
      </c>
      <c r="AT9" s="20" t="s">
        <v>98</v>
      </c>
      <c r="AU9" s="20" t="s">
        <v>99</v>
      </c>
      <c r="AV9" s="20" t="s">
        <v>100</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8">
        <f>AM9</f>
        <v>0</v>
      </c>
      <c r="AT10" s="21">
        <f>AM13</f>
        <v>0.16698538147303418</v>
      </c>
      <c r="AU10" s="21">
        <f>AM80</f>
        <v>2.3252415773524012E-3</v>
      </c>
      <c r="AV10" s="21">
        <f>AM89</f>
        <v>1.9948793860345735E-2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162400000</v>
      </c>
      <c r="C12" s="1">
        <v>219900000</v>
      </c>
      <c r="D12" s="1">
        <v>305500000</v>
      </c>
      <c r="E12" s="1">
        <v>412900000</v>
      </c>
      <c r="F12" s="1">
        <v>582100000</v>
      </c>
      <c r="G12" s="1">
        <v>798600000</v>
      </c>
      <c r="H12" s="1">
        <v>1062700000</v>
      </c>
      <c r="I12" s="1">
        <v>1419600000</v>
      </c>
      <c r="J12" s="1">
        <v>1846700000</v>
      </c>
      <c r="K12" s="1">
        <v>2498300000</v>
      </c>
      <c r="L12" s="1">
        <v>3105700000</v>
      </c>
      <c r="M12" s="1">
        <v>3900400000</v>
      </c>
      <c r="N12" s="1">
        <v>4765000000</v>
      </c>
      <c r="O12" s="1">
        <v>5944000000</v>
      </c>
      <c r="P12" s="1">
        <v>7616000000</v>
      </c>
      <c r="Q12" s="1">
        <v>9490000000</v>
      </c>
      <c r="R12" s="1">
        <v>11215000000</v>
      </c>
      <c r="S12" s="1">
        <v>12278000000</v>
      </c>
      <c r="T12" s="1">
        <v>13734000000</v>
      </c>
      <c r="U12" s="1">
        <v>16504000000</v>
      </c>
      <c r="V12" s="1">
        <v>16485000000</v>
      </c>
      <c r="W12" s="1">
        <v>18348000000</v>
      </c>
      <c r="X12" s="1">
        <v>17053000000</v>
      </c>
      <c r="Y12" s="1">
        <v>17846000000</v>
      </c>
      <c r="Z12" s="1">
        <v>15902000000</v>
      </c>
      <c r="AA12" s="1">
        <v>15849000000</v>
      </c>
      <c r="AB12" s="1">
        <v>16028000000</v>
      </c>
      <c r="AC12" s="1">
        <v>16508000000</v>
      </c>
      <c r="AD12" s="1">
        <v>16597000000</v>
      </c>
      <c r="AE12" s="1">
        <v>16834000000</v>
      </c>
      <c r="AF12" s="1">
        <v>16801000000</v>
      </c>
      <c r="AG12" s="1">
        <v>17132000000</v>
      </c>
      <c r="AH12" s="1">
        <v>17864000000</v>
      </c>
      <c r="AI12" s="1">
        <v>19513000000</v>
      </c>
      <c r="AJ12" s="1">
        <v>19740000000</v>
      </c>
      <c r="AK12" s="1">
        <v>24447000000</v>
      </c>
      <c r="AL12" s="1">
        <v>25406000000</v>
      </c>
      <c r="AM12" s="1">
        <v>26284000000</v>
      </c>
      <c r="AS12" s="19" t="s">
        <v>121</v>
      </c>
      <c r="AT12" s="20" t="s">
        <v>122</v>
      </c>
      <c r="AU12" s="20" t="s">
        <v>123</v>
      </c>
      <c r="AV12" s="20" t="s">
        <v>124</v>
      </c>
    </row>
    <row r="13" spans="1:48" ht="19" x14ac:dyDescent="0.25">
      <c r="A13" s="15" t="s">
        <v>101</v>
      </c>
      <c r="B13" s="16">
        <f>B12/B3</f>
        <v>0.23176823176823177</v>
      </c>
      <c r="C13" s="16">
        <f t="shared" ref="C13:AM13" si="17">C12/C3</f>
        <v>0.21739990113692537</v>
      </c>
      <c r="D13" s="16">
        <f t="shared" si="17"/>
        <v>0.2101534016647176</v>
      </c>
      <c r="E13" s="16">
        <f t="shared" si="17"/>
        <v>0.20650162540635159</v>
      </c>
      <c r="F13" s="16">
        <f t="shared" si="17"/>
        <v>0.2110204821460939</v>
      </c>
      <c r="G13" s="16">
        <f t="shared" si="17"/>
        <v>0.20930963988048434</v>
      </c>
      <c r="H13" s="16">
        <f t="shared" si="17"/>
        <v>0.20688379699028558</v>
      </c>
      <c r="I13" s="16">
        <f t="shared" si="17"/>
        <v>0.19858989424206816</v>
      </c>
      <c r="J13" s="16">
        <f t="shared" si="17"/>
        <v>0.19988526648482488</v>
      </c>
      <c r="K13" s="16">
        <f t="shared" si="17"/>
        <v>0.20023724221949715</v>
      </c>
      <c r="L13" s="16">
        <f t="shared" si="17"/>
        <v>0.20075111180059985</v>
      </c>
      <c r="M13" s="16">
        <f t="shared" si="17"/>
        <v>0.19965703462926468</v>
      </c>
      <c r="N13" s="16">
        <f t="shared" si="17"/>
        <v>0.19725948004636529</v>
      </c>
      <c r="O13" s="16">
        <f t="shared" si="17"/>
        <v>0.19669744200668454</v>
      </c>
      <c r="P13" s="16">
        <f t="shared" si="17"/>
        <v>0.19815788104282667</v>
      </c>
      <c r="Q13" s="16">
        <f t="shared" si="17"/>
        <v>0.20748611657702568</v>
      </c>
      <c r="R13" s="16">
        <f t="shared" si="17"/>
        <v>0.20941870670177207</v>
      </c>
      <c r="S13" s="16">
        <f t="shared" si="17"/>
        <v>0.21079197211873574</v>
      </c>
      <c r="T13" s="16">
        <f t="shared" si="17"/>
        <v>0.21189212540113553</v>
      </c>
      <c r="U13" s="16">
        <f t="shared" si="17"/>
        <v>0.22579144663036638</v>
      </c>
      <c r="V13" s="16">
        <f t="shared" si="17"/>
        <v>0.20224264209738563</v>
      </c>
      <c r="W13" s="16">
        <f t="shared" si="17"/>
        <v>0.20198817662406288</v>
      </c>
      <c r="X13" s="16">
        <f t="shared" si="17"/>
        <v>0.22046826720448875</v>
      </c>
      <c r="Y13" s="16">
        <f t="shared" si="17"/>
        <v>0.25033666255190212</v>
      </c>
      <c r="Z13" s="16">
        <f t="shared" si="17"/>
        <v>0.24029859767891681</v>
      </c>
      <c r="AA13" s="16">
        <f t="shared" si="17"/>
        <v>0.23308381252114063</v>
      </c>
      <c r="AB13" s="16">
        <f t="shared" si="17"/>
        <v>0.22768662547055898</v>
      </c>
      <c r="AC13" s="16">
        <f t="shared" si="17"/>
        <v>0.22083099232148112</v>
      </c>
      <c r="AD13" s="16">
        <f t="shared" si="17"/>
        <v>0.21058975790488757</v>
      </c>
      <c r="AE13" s="16">
        <f t="shared" si="17"/>
        <v>0.20239011253246128</v>
      </c>
      <c r="AF13" s="16">
        <f t="shared" si="17"/>
        <v>0.18980105965950814</v>
      </c>
      <c r="AG13" s="16">
        <f t="shared" si="17"/>
        <v>0.18110893810455098</v>
      </c>
      <c r="AH13" s="16">
        <f t="shared" si="17"/>
        <v>0.17703956235629906</v>
      </c>
      <c r="AI13" s="16">
        <f t="shared" si="17"/>
        <v>0.18033695923403234</v>
      </c>
      <c r="AJ13" s="16">
        <f t="shared" si="17"/>
        <v>0.17908822862327059</v>
      </c>
      <c r="AK13" s="16">
        <f t="shared" si="17"/>
        <v>0.1850503368405117</v>
      </c>
      <c r="AL13" s="16">
        <f t="shared" si="17"/>
        <v>0.16807690017663754</v>
      </c>
      <c r="AM13" s="16">
        <f t="shared" si="17"/>
        <v>0.16698538147303418</v>
      </c>
      <c r="AS13" s="18">
        <f>AM28/AM72</f>
        <v>10.950704225352112</v>
      </c>
      <c r="AT13" s="21">
        <f>AM28/AM54</f>
        <v>0.22375564131074629</v>
      </c>
      <c r="AU13" s="21">
        <f>AM22/(AM72+AM56+AM61)</f>
        <v>0.46294727111658901</v>
      </c>
      <c r="AV13" s="22">
        <f>AM67/AM72</f>
        <v>47.940460947503198</v>
      </c>
    </row>
    <row r="14" spans="1:48" ht="19" x14ac:dyDescent="0.25">
      <c r="A14" s="5" t="s">
        <v>9</v>
      </c>
      <c r="B14" s="1">
        <v>4400000</v>
      </c>
      <c r="C14" s="1">
        <v>7800000</v>
      </c>
      <c r="D14" s="1">
        <v>10600000</v>
      </c>
      <c r="E14" s="1">
        <v>14700000</v>
      </c>
      <c r="F14" s="1">
        <v>21100000</v>
      </c>
      <c r="G14" s="1">
        <v>34400000</v>
      </c>
      <c r="H14" s="1">
        <v>52300000</v>
      </c>
      <c r="I14" s="1">
        <v>69500000</v>
      </c>
      <c r="J14" s="1">
        <v>89800000</v>
      </c>
      <c r="K14" s="1">
        <v>129600000</v>
      </c>
      <c r="L14" s="1">
        <v>181200000</v>
      </c>
      <c r="M14" s="1">
        <v>232300000</v>
      </c>
      <c r="N14" s="1">
        <v>283000000</v>
      </c>
      <c r="O14" s="1">
        <v>373000000</v>
      </c>
      <c r="P14" s="1">
        <v>463000000</v>
      </c>
      <c r="Q14" s="1" t="s">
        <v>91</v>
      </c>
      <c r="R14" s="1" t="s">
        <v>91</v>
      </c>
      <c r="S14" s="1" t="s">
        <v>91</v>
      </c>
      <c r="T14" s="1" t="s">
        <v>91</v>
      </c>
      <c r="U14" s="1" t="s">
        <v>91</v>
      </c>
      <c r="V14" s="1">
        <v>1472000000</v>
      </c>
      <c r="W14" s="1">
        <v>1762000000</v>
      </c>
      <c r="X14" s="1">
        <v>1702000000</v>
      </c>
      <c r="Y14" s="1">
        <v>1785000000</v>
      </c>
      <c r="Z14" s="1">
        <v>1707000000</v>
      </c>
      <c r="AA14" s="1">
        <v>1616000000</v>
      </c>
      <c r="AB14" s="1">
        <v>1573000000</v>
      </c>
      <c r="AC14" s="1">
        <v>1568000000</v>
      </c>
      <c r="AD14" s="1">
        <v>1627000000</v>
      </c>
      <c r="AE14" s="1">
        <v>1651000000</v>
      </c>
      <c r="AF14" s="1">
        <v>1690000000</v>
      </c>
      <c r="AG14" s="1">
        <v>1754000000</v>
      </c>
      <c r="AH14" s="1">
        <v>1811000000</v>
      </c>
      <c r="AI14" s="1">
        <v>1870000000</v>
      </c>
      <c r="AJ14" s="1">
        <v>1989000000</v>
      </c>
      <c r="AK14" s="1">
        <v>2128000000</v>
      </c>
      <c r="AL14" s="1">
        <v>2386000000</v>
      </c>
      <c r="AM14" s="1">
        <v>2455000000</v>
      </c>
    </row>
    <row r="15" spans="1:48" ht="20" x14ac:dyDescent="0.25">
      <c r="A15" s="5" t="s">
        <v>10</v>
      </c>
      <c r="B15" s="1">
        <v>166800000</v>
      </c>
      <c r="C15" s="1">
        <v>227700000</v>
      </c>
      <c r="D15" s="1">
        <v>316100000</v>
      </c>
      <c r="E15" s="1">
        <v>427600000</v>
      </c>
      <c r="F15" s="1">
        <v>603200000</v>
      </c>
      <c r="G15" s="1">
        <v>833000000</v>
      </c>
      <c r="H15" s="1">
        <v>1115000000</v>
      </c>
      <c r="I15" s="1">
        <v>1489100000</v>
      </c>
      <c r="J15" s="1">
        <v>1936500000</v>
      </c>
      <c r="K15" s="1">
        <v>2627900000</v>
      </c>
      <c r="L15" s="1">
        <v>3286900000</v>
      </c>
      <c r="M15" s="1">
        <v>4132700000</v>
      </c>
      <c r="N15" s="1">
        <v>5048000000</v>
      </c>
      <c r="O15" s="1">
        <v>6317000000</v>
      </c>
      <c r="P15" s="1">
        <v>8079000000</v>
      </c>
      <c r="Q15" s="1">
        <v>9490000000</v>
      </c>
      <c r="R15" s="1">
        <v>11215000000</v>
      </c>
      <c r="S15" s="1">
        <v>12278000000</v>
      </c>
      <c r="T15" s="1">
        <v>13734000000</v>
      </c>
      <c r="U15" s="1">
        <v>16504000000</v>
      </c>
      <c r="V15" s="1">
        <v>17957000000</v>
      </c>
      <c r="W15" s="1">
        <v>20110000000</v>
      </c>
      <c r="X15" s="1">
        <v>18755000000</v>
      </c>
      <c r="Y15" s="1">
        <v>19631000000</v>
      </c>
      <c r="Z15" s="1">
        <v>17609000000</v>
      </c>
      <c r="AA15" s="1">
        <v>17465000000</v>
      </c>
      <c r="AB15" s="1">
        <v>17601000000</v>
      </c>
      <c r="AC15" s="1">
        <v>18076000000</v>
      </c>
      <c r="AD15" s="1">
        <v>18224000000</v>
      </c>
      <c r="AE15" s="1">
        <v>18485000000</v>
      </c>
      <c r="AF15" s="1">
        <v>18491000000</v>
      </c>
      <c r="AG15" s="1">
        <v>18886000000</v>
      </c>
      <c r="AH15" s="1">
        <v>19675000000</v>
      </c>
      <c r="AI15" s="1">
        <v>21383000000</v>
      </c>
      <c r="AJ15" s="1">
        <v>21729000000</v>
      </c>
      <c r="AK15" s="1">
        <v>26575000000</v>
      </c>
      <c r="AL15" s="1">
        <v>27792000000</v>
      </c>
      <c r="AM15" s="1">
        <v>28739000000</v>
      </c>
      <c r="AS15" s="19" t="s">
        <v>125</v>
      </c>
      <c r="AT15" s="20" t="s">
        <v>126</v>
      </c>
      <c r="AU15" s="20" t="s">
        <v>127</v>
      </c>
      <c r="AV15" s="20" t="s">
        <v>128</v>
      </c>
    </row>
    <row r="16" spans="1:48" ht="19" x14ac:dyDescent="0.25">
      <c r="A16" s="5" t="s">
        <v>11</v>
      </c>
      <c r="B16" s="1">
        <v>681700000</v>
      </c>
      <c r="C16" s="1">
        <v>953200000</v>
      </c>
      <c r="D16" s="1">
        <v>1355400000</v>
      </c>
      <c r="E16" s="1">
        <v>1872800000</v>
      </c>
      <c r="F16" s="1">
        <v>2573900000</v>
      </c>
      <c r="G16" s="1">
        <v>3549700000</v>
      </c>
      <c r="H16" s="1">
        <v>4755000000</v>
      </c>
      <c r="I16" s="1">
        <v>6599000000</v>
      </c>
      <c r="J16" s="1">
        <v>8532100000</v>
      </c>
      <c r="K16" s="1">
        <v>11489500000</v>
      </c>
      <c r="L16" s="1">
        <v>14290500000</v>
      </c>
      <c r="M16" s="1">
        <v>18001800000</v>
      </c>
      <c r="N16" s="1">
        <v>22140000000</v>
      </c>
      <c r="O16" s="1">
        <v>27558000000</v>
      </c>
      <c r="P16" s="1">
        <v>34639000000</v>
      </c>
      <c r="Q16" s="1">
        <v>41547000000</v>
      </c>
      <c r="R16" s="1">
        <v>48621000000</v>
      </c>
      <c r="S16" s="1">
        <v>52417000000</v>
      </c>
      <c r="T16" s="1">
        <v>57970000000</v>
      </c>
      <c r="U16" s="1">
        <v>65168000000</v>
      </c>
      <c r="V16" s="1">
        <v>72148000000</v>
      </c>
      <c r="W16" s="1">
        <v>81164000000</v>
      </c>
      <c r="X16" s="1">
        <v>70107000000</v>
      </c>
      <c r="Y16" s="1">
        <v>66929000000</v>
      </c>
      <c r="Z16" s="1">
        <v>61373000000</v>
      </c>
      <c r="AA16" s="1">
        <v>62158000000</v>
      </c>
      <c r="AB16" s="1">
        <v>63734000000</v>
      </c>
      <c r="AC16" s="1">
        <v>66988000000</v>
      </c>
      <c r="AD16" s="1">
        <v>69646000000</v>
      </c>
      <c r="AE16" s="1">
        <v>72707000000</v>
      </c>
      <c r="AF16" s="1">
        <v>76745000000</v>
      </c>
      <c r="AG16" s="1">
        <v>81168000000</v>
      </c>
      <c r="AH16" s="1">
        <v>86223000000</v>
      </c>
      <c r="AI16" s="1">
        <v>92426000000</v>
      </c>
      <c r="AJ16" s="1">
        <v>94382000000</v>
      </c>
      <c r="AK16" s="1">
        <v>113832000000</v>
      </c>
      <c r="AL16" s="1">
        <v>128117000000</v>
      </c>
      <c r="AM16" s="1">
        <v>133364000000</v>
      </c>
      <c r="AS16" s="35">
        <f>(AL35+AK35+AJ35+AI35+AM35)/5</f>
        <v>-2.8387422653170031E-2</v>
      </c>
      <c r="AT16" s="36">
        <f>AU101/AM3</f>
        <v>1.9224096211635102</v>
      </c>
      <c r="AU16" s="36">
        <f>AU101/AM28</f>
        <v>17.690326898567669</v>
      </c>
      <c r="AV16" s="37">
        <f>AU101/AM107</f>
        <v>26.321593736951982</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624000000</v>
      </c>
      <c r="Z17" s="1">
        <v>676000000</v>
      </c>
      <c r="AA17" s="1">
        <v>530000000</v>
      </c>
      <c r="AB17" s="1">
        <v>606000000</v>
      </c>
      <c r="AC17" s="1">
        <v>632000000</v>
      </c>
      <c r="AD17" s="1">
        <v>711000000</v>
      </c>
      <c r="AE17" s="1">
        <v>830000000</v>
      </c>
      <c r="AF17" s="1">
        <v>919000000</v>
      </c>
      <c r="AG17" s="1">
        <v>972000000</v>
      </c>
      <c r="AH17" s="1">
        <v>1057000000</v>
      </c>
      <c r="AI17" s="1">
        <v>1051000000</v>
      </c>
      <c r="AJ17" s="1">
        <v>1201000000</v>
      </c>
      <c r="AK17" s="1">
        <v>1347000000</v>
      </c>
      <c r="AL17" s="1">
        <v>1347000000</v>
      </c>
      <c r="AM17" s="1">
        <v>1617000000</v>
      </c>
    </row>
    <row r="18" spans="1:48" ht="20" x14ac:dyDescent="0.25">
      <c r="A18" s="5" t="s">
        <v>13</v>
      </c>
      <c r="B18" s="1">
        <v>4400000</v>
      </c>
      <c r="C18" s="1">
        <v>7800000</v>
      </c>
      <c r="D18" s="1">
        <v>10600000</v>
      </c>
      <c r="E18" s="1">
        <v>14700000</v>
      </c>
      <c r="F18" s="1">
        <v>21100000</v>
      </c>
      <c r="G18" s="1">
        <v>34400000</v>
      </c>
      <c r="H18" s="1">
        <v>52300000</v>
      </c>
      <c r="I18" s="1">
        <v>69500000</v>
      </c>
      <c r="J18" s="1">
        <v>89800000</v>
      </c>
      <c r="K18" s="1">
        <v>129600000</v>
      </c>
      <c r="L18" s="1">
        <v>181200000</v>
      </c>
      <c r="M18" s="1">
        <v>232300000</v>
      </c>
      <c r="N18" s="1">
        <v>283000000</v>
      </c>
      <c r="O18" s="1">
        <v>373000000</v>
      </c>
      <c r="P18" s="1">
        <v>463000000</v>
      </c>
      <c r="Q18" s="1">
        <v>601000000</v>
      </c>
      <c r="R18" s="1">
        <v>764000000</v>
      </c>
      <c r="S18" s="1">
        <v>903000000</v>
      </c>
      <c r="T18" s="1">
        <v>1076000000</v>
      </c>
      <c r="U18" s="1">
        <v>1319000000</v>
      </c>
      <c r="V18" s="1">
        <v>1579000000</v>
      </c>
      <c r="W18" s="1">
        <v>1886000000</v>
      </c>
      <c r="X18" s="1">
        <v>1906000000</v>
      </c>
      <c r="Y18" s="1">
        <v>1902000000</v>
      </c>
      <c r="Z18" s="1">
        <v>1806000000</v>
      </c>
      <c r="AA18" s="1">
        <v>1718000000</v>
      </c>
      <c r="AB18" s="1">
        <v>1682000000</v>
      </c>
      <c r="AC18" s="1">
        <v>1684000000</v>
      </c>
      <c r="AD18" s="1">
        <v>1757000000</v>
      </c>
      <c r="AE18" s="1">
        <v>1786000000</v>
      </c>
      <c r="AF18" s="1">
        <v>1863000000</v>
      </c>
      <c r="AG18" s="1">
        <v>1973000000</v>
      </c>
      <c r="AH18" s="1">
        <v>2062000000</v>
      </c>
      <c r="AI18" s="1">
        <v>2152000000</v>
      </c>
      <c r="AJ18" s="1">
        <v>2296000000</v>
      </c>
      <c r="AK18" s="1">
        <v>2519000000</v>
      </c>
      <c r="AL18" s="1">
        <v>2862000000</v>
      </c>
      <c r="AM18" s="1">
        <v>2975000000</v>
      </c>
      <c r="AS18" s="19" t="s">
        <v>129</v>
      </c>
      <c r="AT18" s="20" t="s">
        <v>130</v>
      </c>
      <c r="AU18" s="20" t="s">
        <v>131</v>
      </c>
      <c r="AV18" s="20" t="s">
        <v>132</v>
      </c>
    </row>
    <row r="19" spans="1:48" ht="19" x14ac:dyDescent="0.25">
      <c r="A19" s="6" t="s">
        <v>14</v>
      </c>
      <c r="B19" s="10">
        <v>16000000</v>
      </c>
      <c r="C19" s="10">
        <v>54900000</v>
      </c>
      <c r="D19" s="10">
        <v>106200000</v>
      </c>
      <c r="E19" s="10">
        <v>140600000</v>
      </c>
      <c r="F19" s="10">
        <v>203200000</v>
      </c>
      <c r="G19" s="10">
        <v>294200000</v>
      </c>
      <c r="H19" s="10">
        <v>448500000</v>
      </c>
      <c r="I19" s="10">
        <v>645500000</v>
      </c>
      <c r="J19" s="10">
        <v>826700000</v>
      </c>
      <c r="K19" s="10">
        <v>1109400000</v>
      </c>
      <c r="L19" s="10">
        <v>1376500000</v>
      </c>
      <c r="M19" s="10">
        <v>1767000000</v>
      </c>
      <c r="N19" s="10">
        <v>2181000000</v>
      </c>
      <c r="O19" s="10">
        <v>3027000000</v>
      </c>
      <c r="P19" s="10">
        <v>4267000000</v>
      </c>
      <c r="Q19" s="10">
        <v>4818000000</v>
      </c>
      <c r="R19" s="10">
        <v>5721000000</v>
      </c>
      <c r="S19" s="10">
        <v>6775000000</v>
      </c>
      <c r="T19" s="10">
        <v>7919000000</v>
      </c>
      <c r="U19" s="10">
        <v>9231000000</v>
      </c>
      <c r="V19" s="10">
        <v>10861000000</v>
      </c>
      <c r="W19" s="10">
        <v>11194000000</v>
      </c>
      <c r="X19" s="10">
        <v>8711000000</v>
      </c>
      <c r="Y19" s="10">
        <v>6064000000</v>
      </c>
      <c r="Z19" s="10">
        <v>6505000000</v>
      </c>
      <c r="AA19" s="10">
        <v>7521000000</v>
      </c>
      <c r="AB19" s="10">
        <v>8356000000</v>
      </c>
      <c r="AC19" s="10">
        <v>9537000000</v>
      </c>
      <c r="AD19" s="10">
        <v>10935000000</v>
      </c>
      <c r="AE19" s="10">
        <v>12592000000</v>
      </c>
      <c r="AF19" s="10">
        <v>13803000000</v>
      </c>
      <c r="AG19" s="10">
        <v>15436000000</v>
      </c>
      <c r="AH19" s="10">
        <v>16817000000</v>
      </c>
      <c r="AI19" s="10">
        <v>17759000000</v>
      </c>
      <c r="AJ19" s="10">
        <v>18212000000</v>
      </c>
      <c r="AK19" s="10">
        <v>20844000000</v>
      </c>
      <c r="AL19" s="10">
        <v>25946000000</v>
      </c>
      <c r="AM19" s="10">
        <v>27069000000</v>
      </c>
      <c r="AN19" s="38">
        <v>24591000000</v>
      </c>
      <c r="AO19" s="38">
        <v>25651000000</v>
      </c>
      <c r="AP19" s="38">
        <v>26375000000</v>
      </c>
      <c r="AQ19" s="38">
        <v>27047000000</v>
      </c>
      <c r="AR19" s="38">
        <v>27676000000</v>
      </c>
      <c r="AS19" s="39">
        <f>AM40-AM56-AM61</f>
        <v>-47607000000</v>
      </c>
      <c r="AT19" s="36">
        <f>AU101/AN3</f>
        <v>1.9907436947368422</v>
      </c>
      <c r="AU19" s="36">
        <f>AU101/AN28</f>
        <v>20.154058984947383</v>
      </c>
      <c r="AV19" s="37">
        <f>AU101/AN106</f>
        <v>18.331195347428363</v>
      </c>
    </row>
    <row r="20" spans="1:48" ht="19" customHeight="1" x14ac:dyDescent="0.25">
      <c r="A20" s="15" t="s">
        <v>102</v>
      </c>
      <c r="B20" s="1"/>
      <c r="C20" s="16">
        <f>(C19/B19)-1</f>
        <v>2.4312499999999999</v>
      </c>
      <c r="D20" s="16">
        <f>(D19/C19)-1</f>
        <v>0.93442622950819665</v>
      </c>
      <c r="E20" s="16">
        <f>(E19/D19)-1</f>
        <v>0.32391713747645956</v>
      </c>
      <c r="F20" s="16">
        <f t="shared" ref="F20:U20" si="18">(F19/E19)-1</f>
        <v>0.44523470839260315</v>
      </c>
      <c r="G20" s="16">
        <f t="shared" si="18"/>
        <v>0.44783464566929143</v>
      </c>
      <c r="H20" s="16">
        <f t="shared" si="18"/>
        <v>0.52447314751869478</v>
      </c>
      <c r="I20" s="16">
        <f t="shared" si="18"/>
        <v>0.43924191750278707</v>
      </c>
      <c r="J20" s="16">
        <f t="shared" si="18"/>
        <v>0.28071262587141743</v>
      </c>
      <c r="K20" s="16">
        <f t="shared" si="18"/>
        <v>0.34196201766057821</v>
      </c>
      <c r="L20" s="16">
        <f t="shared" si="18"/>
        <v>0.24076077158824583</v>
      </c>
      <c r="M20" s="16">
        <f t="shared" si="18"/>
        <v>0.28369051943334544</v>
      </c>
      <c r="N20" s="16">
        <f t="shared" si="18"/>
        <v>0.23429541595925296</v>
      </c>
      <c r="O20" s="16">
        <f t="shared" si="18"/>
        <v>0.38789546079779913</v>
      </c>
      <c r="P20" s="16">
        <f t="shared" si="18"/>
        <v>0.4096465147010242</v>
      </c>
      <c r="Q20" s="16">
        <f t="shared" si="18"/>
        <v>0.12913053667682206</v>
      </c>
      <c r="R20" s="16">
        <f t="shared" si="18"/>
        <v>0.18742216687422175</v>
      </c>
      <c r="S20" s="16">
        <f t="shared" si="18"/>
        <v>0.18423352560741124</v>
      </c>
      <c r="T20" s="16">
        <f t="shared" si="18"/>
        <v>0.16885608856088563</v>
      </c>
      <c r="U20" s="16">
        <f t="shared" si="18"/>
        <v>0.16567748453087505</v>
      </c>
      <c r="V20" s="16">
        <f t="shared" ref="V20" si="19">(V19/U19)-1</f>
        <v>0.17657891886036192</v>
      </c>
      <c r="W20" s="16">
        <f t="shared" ref="W20" si="20">(W19/V19)-1</f>
        <v>3.0660160206242626E-2</v>
      </c>
      <c r="X20" s="16">
        <f t="shared" ref="X20" si="21">(X19/W19)-1</f>
        <v>-0.22181525817402181</v>
      </c>
      <c r="Y20" s="16">
        <f t="shared" ref="Y20" si="22">(Y19/X19)-1</f>
        <v>-0.30386867179428312</v>
      </c>
      <c r="Z20" s="16">
        <f t="shared" ref="Z20" si="23">(Z19/Y19)-1</f>
        <v>7.2724274406332556E-2</v>
      </c>
      <c r="AA20" s="16">
        <f t="shared" ref="AA20" si="24">(AA19/Z19)-1</f>
        <v>0.15618754803996926</v>
      </c>
      <c r="AB20" s="16">
        <f t="shared" ref="AB20" si="25">(AB19/AA19)-1</f>
        <v>0.11102247041616797</v>
      </c>
      <c r="AC20" s="16">
        <f t="shared" ref="AC20" si="26">(AC19/AB19)-1</f>
        <v>0.14133556725706087</v>
      </c>
      <c r="AD20" s="16">
        <f t="shared" ref="AD20" si="27">(AD19/AC19)-1</f>
        <v>0.14658697703680401</v>
      </c>
      <c r="AE20" s="16">
        <f t="shared" ref="AE20" si="28">(AE19/AD19)-1</f>
        <v>0.15153177869227252</v>
      </c>
      <c r="AF20" s="16">
        <f t="shared" ref="AF20" si="29">(AF19/AE19)-1</f>
        <v>9.6172172808132173E-2</v>
      </c>
      <c r="AG20" s="16">
        <f t="shared" ref="AG20" si="30">(AG19/AF19)-1</f>
        <v>0.11830761428674919</v>
      </c>
      <c r="AH20" s="16">
        <f t="shared" ref="AH20" si="31">(AH19/AG19)-1</f>
        <v>8.9466182948950479E-2</v>
      </c>
      <c r="AI20" s="16">
        <f t="shared" ref="AI20" si="32">(AI19/AH19)-1</f>
        <v>5.6014746982220309E-2</v>
      </c>
      <c r="AJ20" s="16">
        <f t="shared" ref="AJ20" si="33">(AJ19/AI19)-1</f>
        <v>2.5508193028886739E-2</v>
      </c>
      <c r="AK20" s="16">
        <f t="shared" ref="AK20" si="34">(AK19/AJ19)-1</f>
        <v>0.14452009663957832</v>
      </c>
      <c r="AL20" s="16">
        <f t="shared" ref="AL20" si="35">(AL19/AK19)-1</f>
        <v>0.24477067741316438</v>
      </c>
      <c r="AM20" s="16">
        <f t="shared" ref="AM20:AR20" si="36">(AM19/AL19)-1</f>
        <v>4.3282201495413508E-2</v>
      </c>
      <c r="AN20" s="17">
        <f t="shared" si="36"/>
        <v>-9.1543832428238936E-2</v>
      </c>
      <c r="AO20" s="17">
        <f t="shared" si="36"/>
        <v>4.3105201089829626E-2</v>
      </c>
      <c r="AP20" s="17">
        <f t="shared" si="36"/>
        <v>2.8225020467038231E-2</v>
      </c>
      <c r="AQ20" s="17">
        <f t="shared" si="36"/>
        <v>2.5478672985781881E-2</v>
      </c>
      <c r="AR20" s="17">
        <f t="shared" si="36"/>
        <v>2.3255813953488413E-2</v>
      </c>
    </row>
    <row r="21" spans="1:48" ht="20" x14ac:dyDescent="0.25">
      <c r="A21" s="5" t="s">
        <v>15</v>
      </c>
      <c r="B21" s="2">
        <v>2.2800000000000001E-2</v>
      </c>
      <c r="C21" s="2">
        <v>5.4300000000000001E-2</v>
      </c>
      <c r="D21" s="2">
        <v>7.3099999999999998E-2</v>
      </c>
      <c r="E21" s="2">
        <v>7.0300000000000001E-2</v>
      </c>
      <c r="F21" s="2">
        <v>7.3700000000000002E-2</v>
      </c>
      <c r="G21" s="2">
        <v>7.7100000000000002E-2</v>
      </c>
      <c r="H21" s="2">
        <v>8.7300000000000003E-2</v>
      </c>
      <c r="I21" s="2">
        <v>9.0300000000000005E-2</v>
      </c>
      <c r="J21" s="2">
        <v>8.9499999999999996E-2</v>
      </c>
      <c r="K21" s="2">
        <v>8.8900000000000007E-2</v>
      </c>
      <c r="L21" s="2">
        <v>8.8999999999999996E-2</v>
      </c>
      <c r="M21" s="2">
        <v>9.0499999999999997E-2</v>
      </c>
      <c r="N21" s="2">
        <v>9.0300000000000005E-2</v>
      </c>
      <c r="O21" s="2">
        <v>0.1002</v>
      </c>
      <c r="P21" s="2">
        <v>0.111</v>
      </c>
      <c r="Q21" s="2">
        <v>0.1053</v>
      </c>
      <c r="R21" s="2">
        <v>0.10680000000000001</v>
      </c>
      <c r="S21" s="2">
        <v>0.1163</v>
      </c>
      <c r="T21" s="2">
        <v>0.1222</v>
      </c>
      <c r="U21" s="2">
        <v>0.1263</v>
      </c>
      <c r="V21" s="2">
        <v>0.13320000000000001</v>
      </c>
      <c r="W21" s="2">
        <v>0.1232</v>
      </c>
      <c r="X21" s="2">
        <v>0.11260000000000001</v>
      </c>
      <c r="Y21" s="2">
        <v>8.5099999999999995E-2</v>
      </c>
      <c r="Z21" s="2">
        <v>9.8299999999999998E-2</v>
      </c>
      <c r="AA21" s="2">
        <v>0.1106</v>
      </c>
      <c r="AB21" s="2">
        <v>0.1187</v>
      </c>
      <c r="AC21" s="2">
        <v>0.12759999999999999</v>
      </c>
      <c r="AD21" s="2">
        <v>0.13869999999999999</v>
      </c>
      <c r="AE21" s="2">
        <v>0.15140000000000001</v>
      </c>
      <c r="AF21" s="2">
        <v>0.15590000000000001</v>
      </c>
      <c r="AG21" s="2">
        <v>0.16320000000000001</v>
      </c>
      <c r="AH21" s="2">
        <v>0.16669999999999999</v>
      </c>
      <c r="AI21" s="2">
        <v>0.1641</v>
      </c>
      <c r="AJ21" s="2">
        <v>0.16520000000000001</v>
      </c>
      <c r="AK21" s="2">
        <v>0.1578</v>
      </c>
      <c r="AL21" s="2">
        <v>0.1716</v>
      </c>
      <c r="AM21" s="2">
        <v>0.17199999999999999</v>
      </c>
      <c r="AN21" s="40">
        <f>AN19/AN3</f>
        <v>0.1617828947368421</v>
      </c>
      <c r="AO21" s="40">
        <f t="shared" ref="AO21:AR21" si="37">AO19/AO3</f>
        <v>0.16421895006402049</v>
      </c>
      <c r="AP21" s="40">
        <f t="shared" si="37"/>
        <v>0.16311069882498455</v>
      </c>
      <c r="AQ21" s="40">
        <f t="shared" si="37"/>
        <v>0.16042111506524317</v>
      </c>
      <c r="AR21" s="40">
        <f t="shared" si="37"/>
        <v>0.1593321819228555</v>
      </c>
      <c r="AU21" s="19" t="s">
        <v>133</v>
      </c>
      <c r="AV21" s="20" t="s">
        <v>134</v>
      </c>
    </row>
    <row r="22" spans="1:48" ht="19" x14ac:dyDescent="0.25">
      <c r="A22" s="6" t="s">
        <v>16</v>
      </c>
      <c r="B22" s="10">
        <v>19000000</v>
      </c>
      <c r="C22" s="10">
        <v>58300000</v>
      </c>
      <c r="D22" s="10">
        <v>98300000</v>
      </c>
      <c r="E22" s="10">
        <v>126700000</v>
      </c>
      <c r="F22" s="10">
        <v>184600000</v>
      </c>
      <c r="G22" s="10">
        <v>265700000</v>
      </c>
      <c r="H22" s="10">
        <v>381700000</v>
      </c>
      <c r="I22" s="10">
        <v>549400000</v>
      </c>
      <c r="J22" s="10">
        <v>706700000</v>
      </c>
      <c r="K22" s="10">
        <v>987200000</v>
      </c>
      <c r="L22" s="10">
        <v>1179900000</v>
      </c>
      <c r="M22" s="10">
        <v>1533700000</v>
      </c>
      <c r="N22" s="10">
        <v>2016000000</v>
      </c>
      <c r="O22" s="10">
        <v>2661000000</v>
      </c>
      <c r="P22" s="10">
        <v>3795000000</v>
      </c>
      <c r="Q22" s="10">
        <v>4191000000</v>
      </c>
      <c r="R22" s="10">
        <v>4932000000</v>
      </c>
      <c r="S22" s="10">
        <v>5830000000</v>
      </c>
      <c r="T22" s="10">
        <v>6846000000</v>
      </c>
      <c r="U22" s="10">
        <v>7926000000</v>
      </c>
      <c r="V22" s="10">
        <v>9363000000</v>
      </c>
      <c r="W22" s="10">
        <v>9673000000</v>
      </c>
      <c r="X22" s="10">
        <v>7242000000</v>
      </c>
      <c r="Y22" s="10">
        <v>4359000000</v>
      </c>
      <c r="Z22" s="10">
        <v>4803000000</v>
      </c>
      <c r="AA22" s="10">
        <v>5839000000</v>
      </c>
      <c r="AB22" s="10">
        <v>6661000000</v>
      </c>
      <c r="AC22" s="10">
        <v>7766000000</v>
      </c>
      <c r="AD22" s="10">
        <v>9166000000</v>
      </c>
      <c r="AE22" s="10">
        <v>10469000000</v>
      </c>
      <c r="AF22" s="10">
        <v>11774000000</v>
      </c>
      <c r="AG22" s="10">
        <v>13427000000</v>
      </c>
      <c r="AH22" s="10">
        <v>14681000000</v>
      </c>
      <c r="AI22" s="10">
        <v>15530000000</v>
      </c>
      <c r="AJ22" s="10">
        <v>15843000000</v>
      </c>
      <c r="AK22" s="10">
        <v>18278000000</v>
      </c>
      <c r="AL22" s="10">
        <v>23040000000</v>
      </c>
      <c r="AM22" s="10">
        <v>24039000000</v>
      </c>
      <c r="AU22" s="41">
        <f>(-1*AM98)/AU101</f>
        <v>2.5740843076941397E-2</v>
      </c>
      <c r="AV22" s="42">
        <f>AM107/AU101</f>
        <v>3.7991620492042404E-2</v>
      </c>
    </row>
    <row r="23" spans="1:48" ht="19" x14ac:dyDescent="0.25">
      <c r="A23" s="5" t="s">
        <v>17</v>
      </c>
      <c r="B23" s="2">
        <v>2.7099999999999999E-2</v>
      </c>
      <c r="C23" s="2">
        <v>5.7599999999999998E-2</v>
      </c>
      <c r="D23" s="2">
        <v>6.7599999999999993E-2</v>
      </c>
      <c r="E23" s="2">
        <v>6.3399999999999998E-2</v>
      </c>
      <c r="F23" s="2">
        <v>6.6900000000000001E-2</v>
      </c>
      <c r="G23" s="2">
        <v>6.9599999999999995E-2</v>
      </c>
      <c r="H23" s="2">
        <v>7.4300000000000005E-2</v>
      </c>
      <c r="I23" s="2">
        <v>7.6899999999999996E-2</v>
      </c>
      <c r="J23" s="2">
        <v>7.6499999999999999E-2</v>
      </c>
      <c r="K23" s="2">
        <v>7.9100000000000004E-2</v>
      </c>
      <c r="L23" s="2">
        <v>7.6300000000000007E-2</v>
      </c>
      <c r="M23" s="2">
        <v>7.85E-2</v>
      </c>
      <c r="N23" s="2">
        <v>8.3500000000000005E-2</v>
      </c>
      <c r="O23" s="2">
        <v>8.8099999999999998E-2</v>
      </c>
      <c r="P23" s="2">
        <v>9.8699999999999996E-2</v>
      </c>
      <c r="Q23" s="2">
        <v>9.1600000000000001E-2</v>
      </c>
      <c r="R23" s="2">
        <v>9.2100000000000001E-2</v>
      </c>
      <c r="S23" s="2">
        <v>0.10009999999999999</v>
      </c>
      <c r="T23" s="2">
        <v>0.1056</v>
      </c>
      <c r="U23" s="2">
        <v>0.1084</v>
      </c>
      <c r="V23" s="2">
        <v>0.1149</v>
      </c>
      <c r="W23" s="2">
        <v>0.1065</v>
      </c>
      <c r="X23" s="2">
        <v>9.3600000000000003E-2</v>
      </c>
      <c r="Y23" s="2">
        <v>6.1100000000000002E-2</v>
      </c>
      <c r="Z23" s="2">
        <v>7.2599999999999998E-2</v>
      </c>
      <c r="AA23" s="2">
        <v>8.5900000000000004E-2</v>
      </c>
      <c r="AB23" s="2">
        <v>9.4600000000000004E-2</v>
      </c>
      <c r="AC23" s="2">
        <v>0.10390000000000001</v>
      </c>
      <c r="AD23" s="2">
        <v>0.1163</v>
      </c>
      <c r="AE23" s="2">
        <v>0.12590000000000001</v>
      </c>
      <c r="AF23" s="2">
        <v>0.13300000000000001</v>
      </c>
      <c r="AG23" s="2">
        <v>0.1419</v>
      </c>
      <c r="AH23" s="2">
        <v>0.14549999999999999</v>
      </c>
      <c r="AI23" s="2">
        <v>0.14349999999999999</v>
      </c>
      <c r="AJ23" s="2">
        <v>0.14369999999999999</v>
      </c>
      <c r="AK23" s="2">
        <v>0.1384</v>
      </c>
      <c r="AL23" s="2">
        <v>0.15240000000000001</v>
      </c>
      <c r="AM23" s="2">
        <v>0.1527</v>
      </c>
    </row>
    <row r="24" spans="1:48" ht="19" x14ac:dyDescent="0.25">
      <c r="A24" s="5" t="s">
        <v>18</v>
      </c>
      <c r="B24" s="1">
        <v>2800000</v>
      </c>
      <c r="C24" s="1">
        <v>1000000</v>
      </c>
      <c r="D24" s="1">
        <v>800000</v>
      </c>
      <c r="E24" s="1">
        <v>800000</v>
      </c>
      <c r="F24" s="1">
        <v>13300000</v>
      </c>
      <c r="G24" s="1">
        <v>17600000</v>
      </c>
      <c r="H24" s="1">
        <v>26800000</v>
      </c>
      <c r="I24" s="1">
        <v>67600000</v>
      </c>
      <c r="J24" s="1">
        <v>60900000</v>
      </c>
      <c r="K24" s="1">
        <v>28500000</v>
      </c>
      <c r="L24" s="1">
        <v>19600000</v>
      </c>
      <c r="M24" s="1">
        <v>25600000</v>
      </c>
      <c r="N24" s="1">
        <v>-60000000</v>
      </c>
      <c r="O24" s="1">
        <v>30000000</v>
      </c>
      <c r="P24" s="1">
        <v>9000000</v>
      </c>
      <c r="Q24" s="1">
        <v>26000000</v>
      </c>
      <c r="R24" s="1">
        <v>25000000</v>
      </c>
      <c r="S24" s="1">
        <v>42000000</v>
      </c>
      <c r="T24" s="1">
        <v>-3000000</v>
      </c>
      <c r="U24" s="1">
        <v>-14000000</v>
      </c>
      <c r="V24" s="1">
        <v>-81000000</v>
      </c>
      <c r="W24" s="1">
        <v>-365000000</v>
      </c>
      <c r="X24" s="1">
        <v>-622000000</v>
      </c>
      <c r="Y24" s="1">
        <v>-163000000</v>
      </c>
      <c r="Z24" s="1">
        <v>-163000000</v>
      </c>
      <c r="AA24" s="1">
        <v>-51000000</v>
      </c>
      <c r="AB24" s="1">
        <v>-593000000</v>
      </c>
      <c r="AC24" s="1">
        <v>67000000</v>
      </c>
      <c r="AD24" s="1">
        <v>-699000000</v>
      </c>
      <c r="AE24" s="1">
        <v>-493000000</v>
      </c>
      <c r="AF24" s="1">
        <v>-753000000</v>
      </c>
      <c r="AG24" s="1">
        <v>-936000000</v>
      </c>
      <c r="AH24" s="1">
        <v>-983000000</v>
      </c>
      <c r="AI24" s="1">
        <v>-263000000</v>
      </c>
      <c r="AJ24" s="1">
        <v>-1128000000</v>
      </c>
      <c r="AK24" s="1">
        <v>-1300000000</v>
      </c>
      <c r="AL24" s="1">
        <v>-1303000000</v>
      </c>
      <c r="AM24" s="1">
        <v>-1562000000</v>
      </c>
    </row>
    <row r="25" spans="1:48" ht="19" x14ac:dyDescent="0.25">
      <c r="A25" s="6" t="s">
        <v>19</v>
      </c>
      <c r="B25" s="10">
        <v>11600000</v>
      </c>
      <c r="C25" s="10">
        <v>47100000</v>
      </c>
      <c r="D25" s="10">
        <v>95600000</v>
      </c>
      <c r="E25" s="10">
        <v>125900000</v>
      </c>
      <c r="F25" s="10">
        <v>182100000</v>
      </c>
      <c r="G25" s="10">
        <v>259800000</v>
      </c>
      <c r="H25" s="10">
        <v>396200000</v>
      </c>
      <c r="I25" s="10">
        <v>576000000</v>
      </c>
      <c r="J25" s="10">
        <v>736900000</v>
      </c>
      <c r="K25" s="10">
        <v>979800000</v>
      </c>
      <c r="L25" s="10">
        <v>1195300000</v>
      </c>
      <c r="M25" s="10">
        <v>1534700000</v>
      </c>
      <c r="N25" s="10">
        <v>1898000000</v>
      </c>
      <c r="O25" s="10">
        <v>2654000000</v>
      </c>
      <c r="P25" s="10">
        <v>3804000000</v>
      </c>
      <c r="Q25" s="10">
        <v>4217000000</v>
      </c>
      <c r="R25" s="10">
        <v>4957000000</v>
      </c>
      <c r="S25" s="10">
        <v>5872000000</v>
      </c>
      <c r="T25" s="10">
        <v>6843000000</v>
      </c>
      <c r="U25" s="10">
        <v>7912000000</v>
      </c>
      <c r="V25" s="10">
        <v>9282000000</v>
      </c>
      <c r="W25" s="10">
        <v>9308000000</v>
      </c>
      <c r="X25" s="10">
        <v>6620000000</v>
      </c>
      <c r="Y25" s="10">
        <v>3590000000</v>
      </c>
      <c r="Z25" s="10">
        <v>3982000000</v>
      </c>
      <c r="AA25" s="10">
        <v>5273000000</v>
      </c>
      <c r="AB25" s="10">
        <v>6068000000</v>
      </c>
      <c r="AC25" s="10">
        <v>7221000000</v>
      </c>
      <c r="AD25" s="10">
        <v>8467000000</v>
      </c>
      <c r="AE25" s="10">
        <v>9976000000</v>
      </c>
      <c r="AF25" s="10">
        <v>11021000000</v>
      </c>
      <c r="AG25" s="10">
        <v>12491000000</v>
      </c>
      <c r="AH25" s="10">
        <v>13698000000</v>
      </c>
      <c r="AI25" s="10">
        <v>14556000000</v>
      </c>
      <c r="AJ25" s="10">
        <v>14715000000</v>
      </c>
      <c r="AK25" s="10">
        <v>16978000000</v>
      </c>
      <c r="AL25" s="10">
        <v>21737000000</v>
      </c>
      <c r="AM25" s="10">
        <v>22477000000</v>
      </c>
    </row>
    <row r="26" spans="1:48" ht="19" x14ac:dyDescent="0.25">
      <c r="A26" s="5" t="s">
        <v>20</v>
      </c>
      <c r="B26" s="2">
        <v>1.66E-2</v>
      </c>
      <c r="C26" s="2">
        <v>4.6600000000000003E-2</v>
      </c>
      <c r="D26" s="2">
        <v>6.5799999999999997E-2</v>
      </c>
      <c r="E26" s="2">
        <v>6.3E-2</v>
      </c>
      <c r="F26" s="2">
        <v>6.6000000000000003E-2</v>
      </c>
      <c r="G26" s="2">
        <v>6.8099999999999994E-2</v>
      </c>
      <c r="H26" s="2">
        <v>7.7100000000000002E-2</v>
      </c>
      <c r="I26" s="2">
        <v>8.0600000000000005E-2</v>
      </c>
      <c r="J26" s="2">
        <v>7.9799999999999996E-2</v>
      </c>
      <c r="K26" s="2">
        <v>7.85E-2</v>
      </c>
      <c r="L26" s="2">
        <v>7.7299999999999994E-2</v>
      </c>
      <c r="M26" s="2">
        <v>7.8600000000000003E-2</v>
      </c>
      <c r="N26" s="2">
        <v>7.8600000000000003E-2</v>
      </c>
      <c r="O26" s="2">
        <v>8.7800000000000003E-2</v>
      </c>
      <c r="P26" s="2">
        <v>9.9000000000000005E-2</v>
      </c>
      <c r="Q26" s="2">
        <v>9.2200000000000004E-2</v>
      </c>
      <c r="R26" s="2">
        <v>9.2600000000000002E-2</v>
      </c>
      <c r="S26" s="2">
        <v>0.1008</v>
      </c>
      <c r="T26" s="2">
        <v>0.1056</v>
      </c>
      <c r="U26" s="2">
        <v>0.1082</v>
      </c>
      <c r="V26" s="2">
        <v>0.1139</v>
      </c>
      <c r="W26" s="2">
        <v>0.10249999999999999</v>
      </c>
      <c r="X26" s="2">
        <v>8.5599999999999996E-2</v>
      </c>
      <c r="Y26" s="2">
        <v>5.04E-2</v>
      </c>
      <c r="Z26" s="2">
        <v>6.0199999999999997E-2</v>
      </c>
      <c r="AA26" s="2">
        <v>7.7499999999999999E-2</v>
      </c>
      <c r="AB26" s="2">
        <v>8.6199999999999999E-2</v>
      </c>
      <c r="AC26" s="2">
        <v>9.6600000000000005E-2</v>
      </c>
      <c r="AD26" s="2">
        <v>0.1074</v>
      </c>
      <c r="AE26" s="2">
        <v>0.11990000000000001</v>
      </c>
      <c r="AF26" s="2">
        <v>0.1245</v>
      </c>
      <c r="AG26" s="2">
        <v>0.13200000000000001</v>
      </c>
      <c r="AH26" s="2">
        <v>0.1358</v>
      </c>
      <c r="AI26" s="2">
        <v>0.13450000000000001</v>
      </c>
      <c r="AJ26" s="2">
        <v>0.13350000000000001</v>
      </c>
      <c r="AK26" s="2">
        <v>0.1285</v>
      </c>
      <c r="AL26" s="2">
        <v>0.14380000000000001</v>
      </c>
      <c r="AM26" s="2">
        <v>0.14280000000000001</v>
      </c>
    </row>
    <row r="27" spans="1:48" ht="19" x14ac:dyDescent="0.25">
      <c r="A27" s="5" t="s">
        <v>21</v>
      </c>
      <c r="B27" s="1">
        <v>3400000</v>
      </c>
      <c r="C27" s="1">
        <v>23200000</v>
      </c>
      <c r="D27" s="1">
        <v>41500000</v>
      </c>
      <c r="E27" s="1">
        <v>49100000</v>
      </c>
      <c r="F27" s="1">
        <v>70100000</v>
      </c>
      <c r="G27" s="1">
        <v>96400000</v>
      </c>
      <c r="H27" s="1">
        <v>147000000</v>
      </c>
      <c r="I27" s="1">
        <v>213100000</v>
      </c>
      <c r="J27" s="1">
        <v>279500000</v>
      </c>
      <c r="K27" s="1">
        <v>375300000</v>
      </c>
      <c r="L27" s="1">
        <v>463800000</v>
      </c>
      <c r="M27" s="1">
        <v>597000000</v>
      </c>
      <c r="N27" s="1">
        <v>738000000</v>
      </c>
      <c r="O27" s="1">
        <v>1040000000</v>
      </c>
      <c r="P27" s="1">
        <v>1484000000</v>
      </c>
      <c r="Q27" s="1">
        <v>1636000000</v>
      </c>
      <c r="R27" s="1">
        <v>1913000000</v>
      </c>
      <c r="S27" s="1">
        <v>2208000000</v>
      </c>
      <c r="T27" s="1">
        <v>2539000000</v>
      </c>
      <c r="U27" s="1">
        <v>2911000000</v>
      </c>
      <c r="V27" s="1">
        <v>3444000000</v>
      </c>
      <c r="W27" s="1">
        <v>3547000000</v>
      </c>
      <c r="X27" s="1">
        <v>2410000000</v>
      </c>
      <c r="Y27" s="1">
        <v>1278000000</v>
      </c>
      <c r="Z27" s="1">
        <v>1362000000</v>
      </c>
      <c r="AA27" s="1">
        <v>1935000000</v>
      </c>
      <c r="AB27" s="1">
        <v>2185000000</v>
      </c>
      <c r="AC27" s="1">
        <v>2686000000</v>
      </c>
      <c r="AD27" s="1">
        <v>3082000000</v>
      </c>
      <c r="AE27" s="1">
        <v>3631000000</v>
      </c>
      <c r="AF27" s="1">
        <v>4012000000</v>
      </c>
      <c r="AG27" s="1">
        <v>4534000000</v>
      </c>
      <c r="AH27" s="1">
        <v>5068000000</v>
      </c>
      <c r="AI27" s="1">
        <v>3435000000</v>
      </c>
      <c r="AJ27" s="1">
        <v>3473000000</v>
      </c>
      <c r="AK27" s="1">
        <v>4112000000</v>
      </c>
      <c r="AL27" s="1">
        <v>5304000000</v>
      </c>
      <c r="AM27" s="1">
        <v>5372000000</v>
      </c>
    </row>
    <row r="28" spans="1:48" ht="20" thickBot="1" x14ac:dyDescent="0.3">
      <c r="A28" s="7" t="s">
        <v>22</v>
      </c>
      <c r="B28" s="11">
        <v>8200000</v>
      </c>
      <c r="C28" s="11">
        <v>23900000</v>
      </c>
      <c r="D28" s="11">
        <v>54100000</v>
      </c>
      <c r="E28" s="11">
        <v>76800000</v>
      </c>
      <c r="F28" s="11">
        <v>112000000</v>
      </c>
      <c r="G28" s="11">
        <v>163400000</v>
      </c>
      <c r="H28" s="11">
        <v>249200000</v>
      </c>
      <c r="I28" s="11">
        <v>362900000</v>
      </c>
      <c r="J28" s="11">
        <v>457400000</v>
      </c>
      <c r="K28" s="11">
        <v>604500000</v>
      </c>
      <c r="L28" s="11">
        <v>731500000</v>
      </c>
      <c r="M28" s="11">
        <v>937700000</v>
      </c>
      <c r="N28" s="11">
        <v>1160000000</v>
      </c>
      <c r="O28" s="11">
        <v>1614000000</v>
      </c>
      <c r="P28" s="11">
        <v>2320000000</v>
      </c>
      <c r="Q28" s="11">
        <v>2581000000</v>
      </c>
      <c r="R28" s="11">
        <v>3044000000</v>
      </c>
      <c r="S28" s="11">
        <v>3664000000</v>
      </c>
      <c r="T28" s="11">
        <v>4304000000</v>
      </c>
      <c r="U28" s="11">
        <v>5001000000</v>
      </c>
      <c r="V28" s="11">
        <v>5838000000</v>
      </c>
      <c r="W28" s="11">
        <v>5761000000</v>
      </c>
      <c r="X28" s="11">
        <v>4395000000</v>
      </c>
      <c r="Y28" s="11">
        <v>2260000000</v>
      </c>
      <c r="Z28" s="11">
        <v>2661000000</v>
      </c>
      <c r="AA28" s="11">
        <v>3338000000</v>
      </c>
      <c r="AB28" s="11">
        <v>3883000000</v>
      </c>
      <c r="AC28" s="11">
        <v>4535000000</v>
      </c>
      <c r="AD28" s="11">
        <v>5385000000</v>
      </c>
      <c r="AE28" s="11">
        <v>6345000000</v>
      </c>
      <c r="AF28" s="11">
        <v>7009000000</v>
      </c>
      <c r="AG28" s="11">
        <v>7957000000</v>
      </c>
      <c r="AH28" s="11">
        <v>8630000000</v>
      </c>
      <c r="AI28" s="11">
        <v>11121000000</v>
      </c>
      <c r="AJ28" s="11">
        <v>11242000000</v>
      </c>
      <c r="AK28" s="11">
        <v>12866000000</v>
      </c>
      <c r="AL28" s="11">
        <v>16433000000</v>
      </c>
      <c r="AM28" s="11">
        <v>17105000000</v>
      </c>
      <c r="AN28" s="43">
        <v>15014000000</v>
      </c>
      <c r="AO28" s="43">
        <v>15737000000</v>
      </c>
      <c r="AP28" s="43">
        <v>16483000000</v>
      </c>
      <c r="AQ28" s="43">
        <v>17131000000</v>
      </c>
      <c r="AR28" s="43">
        <v>17775000000</v>
      </c>
    </row>
    <row r="29" spans="1:48" ht="20" customHeight="1" thickTop="1" x14ac:dyDescent="0.25">
      <c r="A29" s="15" t="s">
        <v>103</v>
      </c>
      <c r="B29" s="1"/>
      <c r="C29" s="16">
        <f>(C28/B28)-1</f>
        <v>1.9146341463414633</v>
      </c>
      <c r="D29" s="16">
        <f>(D28/C28)-1</f>
        <v>1.2635983263598325</v>
      </c>
      <c r="E29" s="16">
        <f>(E28/D28)-1</f>
        <v>0.41959334565619222</v>
      </c>
      <c r="F29" s="16">
        <f t="shared" ref="F29:S29" si="38">(F28/E28)-1</f>
        <v>0.45833333333333326</v>
      </c>
      <c r="G29" s="16">
        <f t="shared" si="38"/>
        <v>0.45892857142857135</v>
      </c>
      <c r="H29" s="16">
        <f t="shared" si="38"/>
        <v>0.5250917992656059</v>
      </c>
      <c r="I29" s="16">
        <f t="shared" si="38"/>
        <v>0.45626003210272881</v>
      </c>
      <c r="J29" s="16">
        <f t="shared" si="38"/>
        <v>0.26040231468724162</v>
      </c>
      <c r="K29" s="16">
        <f t="shared" si="38"/>
        <v>0.3216003498032356</v>
      </c>
      <c r="L29" s="16">
        <f t="shared" si="38"/>
        <v>0.21009098428453266</v>
      </c>
      <c r="M29" s="16">
        <f t="shared" si="38"/>
        <v>0.28188653451811341</v>
      </c>
      <c r="N29" s="16">
        <f t="shared" si="38"/>
        <v>0.23706942518929286</v>
      </c>
      <c r="O29" s="16">
        <f t="shared" si="38"/>
        <v>0.39137931034482754</v>
      </c>
      <c r="P29" s="16">
        <f t="shared" si="38"/>
        <v>0.43742255266418839</v>
      </c>
      <c r="Q29" s="16">
        <f t="shared" si="38"/>
        <v>0.11250000000000004</v>
      </c>
      <c r="R29" s="16">
        <f t="shared" si="38"/>
        <v>0.17938783417280124</v>
      </c>
      <c r="S29" s="16">
        <f t="shared" si="38"/>
        <v>0.20367936925098551</v>
      </c>
      <c r="T29" s="16">
        <f t="shared" ref="T29" si="39">(T28/S28)-1</f>
        <v>0.1746724890829694</v>
      </c>
      <c r="U29" s="16">
        <f t="shared" ref="U29" si="40">(U28/T28)-1</f>
        <v>0.16194237918215615</v>
      </c>
      <c r="V29" s="16">
        <f t="shared" ref="V29" si="41">(V28/U28)-1</f>
        <v>0.16736652669466112</v>
      </c>
      <c r="W29" s="16">
        <f t="shared" ref="W29" si="42">(W28/V28)-1</f>
        <v>-1.3189448441247031E-2</v>
      </c>
      <c r="X29" s="16">
        <f t="shared" ref="X29" si="43">(X28/W28)-1</f>
        <v>-0.23711161256726265</v>
      </c>
      <c r="Y29" s="16">
        <f t="shared" ref="Y29" si="44">(Y28/X28)-1</f>
        <v>-0.48577929465301484</v>
      </c>
      <c r="Z29" s="16">
        <f t="shared" ref="Z29" si="45">(Z28/Y28)-1</f>
        <v>0.177433628318584</v>
      </c>
      <c r="AA29" s="16">
        <f t="shared" ref="AA29" si="46">(AA28/Z28)-1</f>
        <v>0.2544156332205938</v>
      </c>
      <c r="AB29" s="16">
        <f t="shared" ref="AB29" si="47">(AB28/AA28)-1</f>
        <v>0.16327142001198314</v>
      </c>
      <c r="AC29" s="16">
        <f t="shared" ref="AC29" si="48">(AC28/AB28)-1</f>
        <v>0.16791140870460985</v>
      </c>
      <c r="AD29" s="16">
        <f t="shared" ref="AD29" si="49">(AD28/AC28)-1</f>
        <v>0.18743109151047399</v>
      </c>
      <c r="AE29" s="16">
        <f t="shared" ref="AE29" si="50">(AE28/AD28)-1</f>
        <v>0.17827298050139273</v>
      </c>
      <c r="AF29" s="16">
        <f t="shared" ref="AF29" si="51">(AF28/AE28)-1</f>
        <v>0.104649330181245</v>
      </c>
      <c r="AG29" s="16">
        <f t="shared" ref="AG29" si="52">(AG28/AF28)-1</f>
        <v>0.13525467256384638</v>
      </c>
      <c r="AH29" s="16">
        <f t="shared" ref="AH29" si="53">(AH28/AG28)-1</f>
        <v>8.4579615432952115E-2</v>
      </c>
      <c r="AI29" s="16">
        <f t="shared" ref="AI29" si="54">(AI28/AH28)-1</f>
        <v>0.28864426419466982</v>
      </c>
      <c r="AJ29" s="16">
        <f t="shared" ref="AJ29" si="55">(AJ28/AI28)-1</f>
        <v>1.0880316518298683E-2</v>
      </c>
      <c r="AK29" s="16">
        <f t="shared" ref="AK29" si="56">(AK28/AJ28)-1</f>
        <v>0.14445828144458273</v>
      </c>
      <c r="AL29" s="16">
        <f t="shared" ref="AL29" si="57">(AL28/AK28)-1</f>
        <v>0.27724234416290994</v>
      </c>
      <c r="AM29" s="16">
        <f t="shared" ref="AM29:AR29" si="58">(AM28/AL28)-1</f>
        <v>4.0893324408203036E-2</v>
      </c>
      <c r="AN29" s="17">
        <f t="shared" si="58"/>
        <v>-0.12224495761473253</v>
      </c>
      <c r="AO29" s="17">
        <f t="shared" si="58"/>
        <v>4.8155055281737136E-2</v>
      </c>
      <c r="AP29" s="17">
        <f t="shared" si="58"/>
        <v>4.7404206646756153E-2</v>
      </c>
      <c r="AQ29" s="17">
        <f t="shared" si="58"/>
        <v>3.9313231814596783E-2</v>
      </c>
      <c r="AR29" s="17">
        <f t="shared" si="58"/>
        <v>3.7592668262214746E-2</v>
      </c>
    </row>
    <row r="30" spans="1:48" ht="19" x14ac:dyDescent="0.25">
      <c r="A30" s="5" t="s">
        <v>23</v>
      </c>
      <c r="B30" s="2">
        <v>1.17E-2</v>
      </c>
      <c r="C30" s="2">
        <v>2.3599999999999999E-2</v>
      </c>
      <c r="D30" s="2">
        <v>3.7199999999999997E-2</v>
      </c>
      <c r="E30" s="2">
        <v>3.8399999999999997E-2</v>
      </c>
      <c r="F30" s="2">
        <v>4.0599999999999997E-2</v>
      </c>
      <c r="G30" s="2">
        <v>4.2799999999999998E-2</v>
      </c>
      <c r="H30" s="2">
        <v>4.8500000000000001E-2</v>
      </c>
      <c r="I30" s="2">
        <v>5.0799999999999998E-2</v>
      </c>
      <c r="J30" s="2">
        <v>4.9500000000000002E-2</v>
      </c>
      <c r="K30" s="2">
        <v>4.8500000000000001E-2</v>
      </c>
      <c r="L30" s="2">
        <v>4.7300000000000002E-2</v>
      </c>
      <c r="M30" s="2">
        <v>4.8000000000000001E-2</v>
      </c>
      <c r="N30" s="2">
        <v>4.8000000000000001E-2</v>
      </c>
      <c r="O30" s="2">
        <v>5.3400000000000003E-2</v>
      </c>
      <c r="P30" s="2">
        <v>6.0400000000000002E-2</v>
      </c>
      <c r="Q30" s="2">
        <v>5.6399999999999999E-2</v>
      </c>
      <c r="R30" s="2">
        <v>5.6800000000000003E-2</v>
      </c>
      <c r="S30" s="2">
        <v>6.2899999999999998E-2</v>
      </c>
      <c r="T30" s="2">
        <v>6.6400000000000001E-2</v>
      </c>
      <c r="U30" s="2">
        <v>6.8400000000000002E-2</v>
      </c>
      <c r="V30" s="2">
        <v>7.1599999999999997E-2</v>
      </c>
      <c r="W30" s="2">
        <v>6.3399999999999998E-2</v>
      </c>
      <c r="X30" s="2">
        <v>5.6800000000000003E-2</v>
      </c>
      <c r="Y30" s="2">
        <v>3.1699999999999999E-2</v>
      </c>
      <c r="Z30" s="2">
        <v>4.02E-2</v>
      </c>
      <c r="AA30" s="2">
        <v>4.9099999999999998E-2</v>
      </c>
      <c r="AB30" s="2">
        <v>5.5199999999999999E-2</v>
      </c>
      <c r="AC30" s="2">
        <v>6.0699999999999997E-2</v>
      </c>
      <c r="AD30" s="2">
        <v>6.83E-2</v>
      </c>
      <c r="AE30" s="2">
        <v>7.6300000000000007E-2</v>
      </c>
      <c r="AF30" s="2">
        <v>7.9200000000000007E-2</v>
      </c>
      <c r="AG30" s="2">
        <v>8.4099999999999994E-2</v>
      </c>
      <c r="AH30" s="2">
        <v>8.5500000000000007E-2</v>
      </c>
      <c r="AI30" s="2">
        <v>0.1028</v>
      </c>
      <c r="AJ30" s="2">
        <v>0.10199999999999999</v>
      </c>
      <c r="AK30" s="2">
        <v>9.74E-2</v>
      </c>
      <c r="AL30" s="2">
        <v>0.1087</v>
      </c>
      <c r="AM30" s="2">
        <v>0.1087</v>
      </c>
      <c r="AN30" s="44">
        <f>AN28/AN3</f>
        <v>9.8776315789473684E-2</v>
      </c>
      <c r="AO30" s="44">
        <f t="shared" ref="AO30:AR30" si="59">AO28/AO3</f>
        <v>0.10074903969270166</v>
      </c>
      <c r="AP30" s="44">
        <f t="shared" si="59"/>
        <v>0.10193568336425479</v>
      </c>
      <c r="AQ30" s="44">
        <f t="shared" si="59"/>
        <v>0.10160735468564649</v>
      </c>
      <c r="AR30" s="44">
        <f t="shared" si="59"/>
        <v>0.10233160621761658</v>
      </c>
    </row>
    <row r="31" spans="1:48" ht="19" x14ac:dyDescent="0.25">
      <c r="A31" s="5" t="s">
        <v>24</v>
      </c>
      <c r="B31" s="12">
        <v>0.01</v>
      </c>
      <c r="C31" s="12">
        <v>0.02</v>
      </c>
      <c r="D31" s="12">
        <v>0.04</v>
      </c>
      <c r="E31" s="12">
        <v>0.05</v>
      </c>
      <c r="F31" s="12">
        <v>7.0000000000000007E-2</v>
      </c>
      <c r="G31" s="12">
        <v>0.1</v>
      </c>
      <c r="H31" s="12">
        <v>0.13</v>
      </c>
      <c r="I31" s="12">
        <v>0.19</v>
      </c>
      <c r="J31" s="12">
        <v>0.23</v>
      </c>
      <c r="K31" s="12">
        <v>0.28999999999999998</v>
      </c>
      <c r="L31" s="12">
        <v>0.35</v>
      </c>
      <c r="M31" s="12">
        <v>0.43</v>
      </c>
      <c r="N31" s="12">
        <v>0.53</v>
      </c>
      <c r="O31" s="12">
        <v>0.73</v>
      </c>
      <c r="P31" s="12">
        <v>1.03</v>
      </c>
      <c r="Q31" s="12">
        <v>1.1100000000000001</v>
      </c>
      <c r="R31" s="12">
        <v>1.3</v>
      </c>
      <c r="S31" s="12">
        <v>1.57</v>
      </c>
      <c r="T31" s="12">
        <v>1.89</v>
      </c>
      <c r="U31" s="12">
        <v>2.27</v>
      </c>
      <c r="V31" s="12">
        <v>2.73</v>
      </c>
      <c r="W31" s="12">
        <v>2.8</v>
      </c>
      <c r="X31" s="12">
        <v>2.38</v>
      </c>
      <c r="Y31" s="12">
        <v>1.34</v>
      </c>
      <c r="Z31" s="12">
        <v>1.58</v>
      </c>
      <c r="AA31" s="12">
        <v>2.0299999999999998</v>
      </c>
      <c r="AB31" s="12">
        <v>2.4900000000000002</v>
      </c>
      <c r="AC31" s="12">
        <v>3.03</v>
      </c>
      <c r="AD31" s="12">
        <v>3.78</v>
      </c>
      <c r="AE31" s="12">
        <v>4.74</v>
      </c>
      <c r="AF31" s="12">
        <v>5.49</v>
      </c>
      <c r="AG31" s="12">
        <v>6.47</v>
      </c>
      <c r="AH31" s="12">
        <v>7.33</v>
      </c>
      <c r="AI31" s="12">
        <v>9.7799999999999994</v>
      </c>
      <c r="AJ31" s="12">
        <v>10.29</v>
      </c>
      <c r="AK31" s="12">
        <v>11.98</v>
      </c>
      <c r="AL31" s="12">
        <v>15.59</v>
      </c>
      <c r="AM31" s="12">
        <v>16.739999999999998</v>
      </c>
      <c r="AN31" s="45">
        <v>14.93</v>
      </c>
      <c r="AO31" s="45">
        <v>15.65</v>
      </c>
      <c r="AP31" s="45">
        <v>16.39</v>
      </c>
      <c r="AQ31" s="45">
        <v>17.04</v>
      </c>
      <c r="AR31" s="45">
        <v>17.68</v>
      </c>
    </row>
    <row r="32" spans="1:48" ht="19" x14ac:dyDescent="0.25">
      <c r="A32" s="5" t="s">
        <v>25</v>
      </c>
      <c r="B32" s="12">
        <v>0.01</v>
      </c>
      <c r="C32" s="12">
        <v>0.02</v>
      </c>
      <c r="D32" s="12">
        <v>0.04</v>
      </c>
      <c r="E32" s="12">
        <v>0.05</v>
      </c>
      <c r="F32" s="12">
        <v>7.0000000000000007E-2</v>
      </c>
      <c r="G32" s="12">
        <v>0.1</v>
      </c>
      <c r="H32" s="12">
        <v>0.13</v>
      </c>
      <c r="I32" s="12">
        <v>0.19</v>
      </c>
      <c r="J32" s="12">
        <v>0.23</v>
      </c>
      <c r="K32" s="12">
        <v>0.28999999999999998</v>
      </c>
      <c r="L32" s="12">
        <v>0.34</v>
      </c>
      <c r="M32" s="12">
        <v>0.43</v>
      </c>
      <c r="N32" s="12">
        <v>0.52</v>
      </c>
      <c r="O32" s="12">
        <v>0.7</v>
      </c>
      <c r="P32" s="12">
        <v>0.99</v>
      </c>
      <c r="Q32" s="12">
        <v>1.1000000000000001</v>
      </c>
      <c r="R32" s="12">
        <v>1.29</v>
      </c>
      <c r="S32" s="12">
        <v>1.56</v>
      </c>
      <c r="T32" s="12">
        <v>1.88</v>
      </c>
      <c r="U32" s="12">
        <v>2.2599999999999998</v>
      </c>
      <c r="V32" s="12">
        <v>2.72</v>
      </c>
      <c r="W32" s="12">
        <v>2.79</v>
      </c>
      <c r="X32" s="12">
        <v>2.37</v>
      </c>
      <c r="Y32" s="12">
        <v>1.34</v>
      </c>
      <c r="Z32" s="12">
        <v>1.57</v>
      </c>
      <c r="AA32" s="12">
        <v>2.0099999999999998</v>
      </c>
      <c r="AB32" s="12">
        <v>2.4700000000000002</v>
      </c>
      <c r="AC32" s="12">
        <v>3</v>
      </c>
      <c r="AD32" s="12">
        <v>3.76</v>
      </c>
      <c r="AE32" s="12">
        <v>4.71</v>
      </c>
      <c r="AF32" s="12">
        <v>5.46</v>
      </c>
      <c r="AG32" s="12">
        <v>6.45</v>
      </c>
      <c r="AH32" s="12">
        <v>7.29</v>
      </c>
      <c r="AI32" s="12">
        <v>9.73</v>
      </c>
      <c r="AJ32" s="12">
        <v>10.25</v>
      </c>
      <c r="AK32" s="12">
        <v>11.94</v>
      </c>
      <c r="AL32" s="12">
        <v>15.53</v>
      </c>
      <c r="AM32" s="12">
        <v>16.690000000000001</v>
      </c>
    </row>
    <row r="33" spans="1:39" ht="19" x14ac:dyDescent="0.25">
      <c r="A33" s="5" t="s">
        <v>26</v>
      </c>
      <c r="B33" s="1">
        <v>820000000</v>
      </c>
      <c r="C33" s="1">
        <v>1195000000</v>
      </c>
      <c r="D33" s="1">
        <v>1352500000</v>
      </c>
      <c r="E33" s="1">
        <v>1536000000</v>
      </c>
      <c r="F33" s="1">
        <v>1600000000</v>
      </c>
      <c r="G33" s="1">
        <v>1634000000</v>
      </c>
      <c r="H33" s="1">
        <v>1916923077</v>
      </c>
      <c r="I33" s="1">
        <v>1910000000</v>
      </c>
      <c r="J33" s="1">
        <v>1988695652</v>
      </c>
      <c r="K33" s="1">
        <v>2084482759</v>
      </c>
      <c r="L33" s="1">
        <v>2090000000</v>
      </c>
      <c r="M33" s="1">
        <v>2194884000</v>
      </c>
      <c r="N33" s="1">
        <v>2188679245</v>
      </c>
      <c r="O33" s="1">
        <v>2206500000</v>
      </c>
      <c r="P33" s="1">
        <v>2244000000</v>
      </c>
      <c r="Q33" s="1">
        <v>2315000000</v>
      </c>
      <c r="R33" s="1">
        <v>2335000000</v>
      </c>
      <c r="S33" s="1">
        <v>2336000000</v>
      </c>
      <c r="T33" s="1">
        <v>2283000000</v>
      </c>
      <c r="U33" s="1">
        <v>2207000000</v>
      </c>
      <c r="V33" s="1">
        <v>2138000000</v>
      </c>
      <c r="W33" s="1">
        <v>2054000000</v>
      </c>
      <c r="X33" s="1">
        <v>1849000000</v>
      </c>
      <c r="Y33" s="1">
        <v>1682000000</v>
      </c>
      <c r="Z33" s="1">
        <v>1683000000</v>
      </c>
      <c r="AA33" s="1">
        <v>1648000000</v>
      </c>
      <c r="AB33" s="1">
        <v>1562000000</v>
      </c>
      <c r="AC33" s="1">
        <v>1499000000</v>
      </c>
      <c r="AD33" s="1">
        <v>1425000000</v>
      </c>
      <c r="AE33" s="1">
        <v>1338000000</v>
      </c>
      <c r="AF33" s="1">
        <v>1277000000</v>
      </c>
      <c r="AG33" s="1">
        <v>1229000000</v>
      </c>
      <c r="AH33" s="1">
        <v>1178000000</v>
      </c>
      <c r="AI33" s="1">
        <v>1137000000</v>
      </c>
      <c r="AJ33" s="1">
        <v>1093000000</v>
      </c>
      <c r="AK33" s="1">
        <v>1074000000</v>
      </c>
      <c r="AL33" s="1">
        <v>1054000000</v>
      </c>
      <c r="AM33" s="1">
        <v>1022000000</v>
      </c>
    </row>
    <row r="34" spans="1:39" ht="19" x14ac:dyDescent="0.25">
      <c r="A34" s="5" t="s">
        <v>27</v>
      </c>
      <c r="B34" s="1">
        <v>820000000</v>
      </c>
      <c r="C34" s="1">
        <v>1195000000</v>
      </c>
      <c r="D34" s="1">
        <v>1352500000</v>
      </c>
      <c r="E34" s="1">
        <v>1536000000</v>
      </c>
      <c r="F34" s="1">
        <v>1600000000</v>
      </c>
      <c r="G34" s="1">
        <v>1634000000</v>
      </c>
      <c r="H34" s="1">
        <v>1916923077</v>
      </c>
      <c r="I34" s="1">
        <v>1910000000</v>
      </c>
      <c r="J34" s="1">
        <v>1988695652</v>
      </c>
      <c r="K34" s="1">
        <v>2084482759</v>
      </c>
      <c r="L34" s="1">
        <v>2151470588</v>
      </c>
      <c r="M34" s="1">
        <v>2194884000</v>
      </c>
      <c r="N34" s="1">
        <v>2230769231</v>
      </c>
      <c r="O34" s="1">
        <v>2320500000</v>
      </c>
      <c r="P34" s="1">
        <v>2342000000</v>
      </c>
      <c r="Q34" s="1">
        <v>2352000000</v>
      </c>
      <c r="R34" s="1">
        <v>2353000000</v>
      </c>
      <c r="S34" s="1">
        <v>2344000000</v>
      </c>
      <c r="T34" s="1">
        <v>2289000000</v>
      </c>
      <c r="U34" s="1">
        <v>2216000000</v>
      </c>
      <c r="V34" s="1">
        <v>2147000000</v>
      </c>
      <c r="W34" s="1">
        <v>2062000000</v>
      </c>
      <c r="X34" s="1">
        <v>1856000000</v>
      </c>
      <c r="Y34" s="1">
        <v>1686000000</v>
      </c>
      <c r="Z34" s="1">
        <v>1692000000</v>
      </c>
      <c r="AA34" s="1">
        <v>1658000000</v>
      </c>
      <c r="AB34" s="1">
        <v>1570000000</v>
      </c>
      <c r="AC34" s="1">
        <v>1511000000</v>
      </c>
      <c r="AD34" s="1">
        <v>1434000000</v>
      </c>
      <c r="AE34" s="1">
        <v>1346000000</v>
      </c>
      <c r="AF34" s="1">
        <v>1283000000</v>
      </c>
      <c r="AG34" s="1">
        <v>1234000000</v>
      </c>
      <c r="AH34" s="1">
        <v>1184000000</v>
      </c>
      <c r="AI34" s="1">
        <v>1143000000</v>
      </c>
      <c r="AJ34" s="1">
        <v>1097000000</v>
      </c>
      <c r="AK34" s="1">
        <v>1078000000</v>
      </c>
      <c r="AL34" s="1">
        <v>1058000000</v>
      </c>
      <c r="AM34" s="1">
        <v>1025000000</v>
      </c>
    </row>
    <row r="35" spans="1:39" ht="20" customHeight="1" x14ac:dyDescent="0.25">
      <c r="A35" s="15" t="s">
        <v>104</v>
      </c>
      <c r="B35" s="1"/>
      <c r="C35" s="23">
        <f>(C34-B34)/B34</f>
        <v>0.45731707317073172</v>
      </c>
      <c r="D35" s="23">
        <f t="shared" ref="D35:U35" si="60">(D34-C34)/C34</f>
        <v>0.13179916317991633</v>
      </c>
      <c r="E35" s="23">
        <f t="shared" si="60"/>
        <v>0.1356746765249538</v>
      </c>
      <c r="F35" s="23">
        <f t="shared" si="60"/>
        <v>4.1666666666666664E-2</v>
      </c>
      <c r="G35" s="23">
        <f t="shared" si="60"/>
        <v>2.1250000000000002E-2</v>
      </c>
      <c r="H35" s="23">
        <f t="shared" si="60"/>
        <v>0.17314753794369644</v>
      </c>
      <c r="I35" s="23">
        <f t="shared" si="60"/>
        <v>-3.6115570223269841E-3</v>
      </c>
      <c r="J35" s="23">
        <f t="shared" si="60"/>
        <v>4.1201912041884815E-2</v>
      </c>
      <c r="K35" s="23">
        <f t="shared" si="60"/>
        <v>4.8165794953927921E-2</v>
      </c>
      <c r="L35" s="23">
        <f t="shared" si="60"/>
        <v>3.2136427471406111E-2</v>
      </c>
      <c r="M35" s="23">
        <f t="shared" si="60"/>
        <v>2.0178482681632644E-2</v>
      </c>
      <c r="N35" s="23">
        <f t="shared" si="60"/>
        <v>1.6349488629011831E-2</v>
      </c>
      <c r="O35" s="23">
        <f t="shared" si="60"/>
        <v>4.0224137823425092E-2</v>
      </c>
      <c r="P35" s="23">
        <f t="shared" si="60"/>
        <v>9.2652445593622065E-3</v>
      </c>
      <c r="Q35" s="23">
        <f t="shared" si="60"/>
        <v>4.269854824935952E-3</v>
      </c>
      <c r="R35" s="23">
        <f t="shared" si="60"/>
        <v>4.2517006802721087E-4</v>
      </c>
      <c r="S35" s="23">
        <f t="shared" si="60"/>
        <v>-3.824904377390565E-3</v>
      </c>
      <c r="T35" s="23">
        <f t="shared" si="60"/>
        <v>-2.3464163822525596E-2</v>
      </c>
      <c r="U35" s="23">
        <f t="shared" si="60"/>
        <v>-3.1891655744866756E-2</v>
      </c>
      <c r="V35" s="23">
        <f t="shared" ref="V35" si="61">(V34-U34)/U34</f>
        <v>-3.1137184115523464E-2</v>
      </c>
      <c r="W35" s="23">
        <f t="shared" ref="W35" si="62">(W34-V34)/V34</f>
        <v>-3.959012575687005E-2</v>
      </c>
      <c r="X35" s="23">
        <f t="shared" ref="X35" si="63">(X34-W34)/W34</f>
        <v>-9.990300678952474E-2</v>
      </c>
      <c r="Y35" s="23">
        <f t="shared" ref="Y35" si="64">(Y34-X34)/X34</f>
        <v>-9.1594827586206892E-2</v>
      </c>
      <c r="Z35" s="23">
        <f t="shared" ref="Z35" si="65">(Z34-Y34)/Y34</f>
        <v>3.5587188612099642E-3</v>
      </c>
      <c r="AA35" s="23">
        <f t="shared" ref="AA35" si="66">(AA34-Z34)/Z34</f>
        <v>-2.0094562647754138E-2</v>
      </c>
      <c r="AB35" s="23">
        <f t="shared" ref="AB35" si="67">(AB34-AA34)/AA34</f>
        <v>-5.3075995174909532E-2</v>
      </c>
      <c r="AC35" s="23">
        <f t="shared" ref="AC35" si="68">(AC34-AB34)/AB34</f>
        <v>-3.7579617834394903E-2</v>
      </c>
      <c r="AD35" s="23">
        <f t="shared" ref="AD35" si="69">(AD34-AC34)/AC34</f>
        <v>-5.0959629384513566E-2</v>
      </c>
      <c r="AE35" s="23">
        <f t="shared" ref="AE35" si="70">(AE34-AD34)/AD34</f>
        <v>-6.1366806136680614E-2</v>
      </c>
      <c r="AF35" s="23">
        <f t="shared" ref="AF35" si="71">(AF34-AE34)/AE34</f>
        <v>-4.6805349182763745E-2</v>
      </c>
      <c r="AG35" s="23">
        <f t="shared" ref="AG35" si="72">(AG34-AF34)/AF34</f>
        <v>-3.8191738113795788E-2</v>
      </c>
      <c r="AH35" s="23">
        <f t="shared" ref="AH35" si="73">(AH34-AG34)/AG34</f>
        <v>-4.0518638573743923E-2</v>
      </c>
      <c r="AI35" s="23">
        <f t="shared" ref="AI35" si="74">(AI34-AH34)/AH34</f>
        <v>-3.4628378378378379E-2</v>
      </c>
      <c r="AJ35" s="23">
        <f t="shared" ref="AJ35" si="75">(AJ34-AI34)/AI34</f>
        <v>-4.0244969378827648E-2</v>
      </c>
      <c r="AK35" s="23">
        <f t="shared" ref="AK35" si="76">(AK34-AJ34)/AJ34</f>
        <v>-1.7319963536918871E-2</v>
      </c>
      <c r="AL35" s="23">
        <f t="shared" ref="AL35" si="77">(AL34-AK34)/AK34</f>
        <v>-1.8552875695732839E-2</v>
      </c>
      <c r="AM35" s="23">
        <f t="shared" ref="AM35" si="78">(AM34-AL34)/AL34</f>
        <v>-3.1190926275992438E-2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9700000</v>
      </c>
      <c r="C38" s="1">
        <v>17100000</v>
      </c>
      <c r="D38" s="1">
        <v>25600000</v>
      </c>
      <c r="E38" s="1">
        <v>15900000</v>
      </c>
      <c r="F38" s="1">
        <v>69500000</v>
      </c>
      <c r="G38" s="1">
        <v>107900000</v>
      </c>
      <c r="H38" s="1">
        <v>218500000</v>
      </c>
      <c r="I38" s="1">
        <v>121700000</v>
      </c>
      <c r="J38" s="1">
        <v>100000000</v>
      </c>
      <c r="K38" s="1">
        <v>1200000</v>
      </c>
      <c r="L38" s="1">
        <v>53300000</v>
      </c>
      <c r="M38" s="1">
        <v>146000000</v>
      </c>
      <c r="N38" s="1">
        <v>172000000</v>
      </c>
      <c r="O38" s="1">
        <v>62000000</v>
      </c>
      <c r="P38" s="1">
        <v>168000000</v>
      </c>
      <c r="Q38" s="1">
        <v>167000000</v>
      </c>
      <c r="R38" s="1">
        <v>2477000000</v>
      </c>
      <c r="S38" s="1">
        <v>2188000000</v>
      </c>
      <c r="T38" s="1">
        <v>2826000000</v>
      </c>
      <c r="U38" s="1">
        <v>506000000</v>
      </c>
      <c r="V38" s="1">
        <v>793000000</v>
      </c>
      <c r="W38" s="1">
        <v>600000000</v>
      </c>
      <c r="X38" s="1">
        <v>445000000</v>
      </c>
      <c r="Y38" s="1">
        <v>519000000</v>
      </c>
      <c r="Z38" s="1">
        <v>1421000000</v>
      </c>
      <c r="AA38" s="1">
        <v>545000000</v>
      </c>
      <c r="AB38" s="1">
        <v>1987000000</v>
      </c>
      <c r="AC38" s="1">
        <v>2494000000</v>
      </c>
      <c r="AD38" s="1">
        <v>1929000000</v>
      </c>
      <c r="AE38" s="1">
        <v>1723000000</v>
      </c>
      <c r="AF38" s="1">
        <v>2216000000</v>
      </c>
      <c r="AG38" s="1">
        <v>2538000000</v>
      </c>
      <c r="AH38" s="1">
        <v>3595000000</v>
      </c>
      <c r="AI38" s="1">
        <v>1778000000</v>
      </c>
      <c r="AJ38" s="1">
        <v>2133000000</v>
      </c>
      <c r="AK38" s="1">
        <v>7895000000</v>
      </c>
      <c r="AL38" s="1">
        <v>2343000000</v>
      </c>
      <c r="AM38" s="1">
        <v>2757000000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v>2000000</v>
      </c>
      <c r="Q39" s="1">
        <v>10000000</v>
      </c>
      <c r="R39" s="1">
        <v>69000000</v>
      </c>
      <c r="S39" s="1">
        <v>65000000</v>
      </c>
      <c r="T39" s="1">
        <v>26000000</v>
      </c>
      <c r="U39" s="1">
        <v>1659000000</v>
      </c>
      <c r="V39" s="1">
        <v>14000000</v>
      </c>
      <c r="W39" s="1">
        <v>14000000</v>
      </c>
      <c r="X39" s="1">
        <v>12000000</v>
      </c>
      <c r="Y39" s="1">
        <v>6000000</v>
      </c>
      <c r="Z39" s="1">
        <v>6000000</v>
      </c>
      <c r="AA39" s="1" t="s">
        <v>91</v>
      </c>
      <c r="AB39" s="1" t="s">
        <v>91</v>
      </c>
      <c r="AC39" s="1" t="s">
        <v>91</v>
      </c>
      <c r="AD39" s="1" t="s">
        <v>91</v>
      </c>
      <c r="AE39" s="1" t="s">
        <v>91</v>
      </c>
      <c r="AF39" s="1" t="s">
        <v>91</v>
      </c>
      <c r="AG39" s="1" t="s">
        <v>91</v>
      </c>
      <c r="AH39" s="1" t="s">
        <v>91</v>
      </c>
      <c r="AI39" s="1" t="s">
        <v>91</v>
      </c>
      <c r="AJ39" s="1" t="s">
        <v>91</v>
      </c>
      <c r="AK39" s="1" t="s">
        <v>91</v>
      </c>
      <c r="AL39" s="1" t="s">
        <v>91</v>
      </c>
      <c r="AM39" s="1" t="s">
        <v>91</v>
      </c>
    </row>
    <row r="40" spans="1:39" ht="19" x14ac:dyDescent="0.25">
      <c r="A40" s="5" t="s">
        <v>32</v>
      </c>
      <c r="B40" s="1">
        <v>9700000</v>
      </c>
      <c r="C40" s="1">
        <v>17100000</v>
      </c>
      <c r="D40" s="1">
        <v>25600000</v>
      </c>
      <c r="E40" s="1">
        <v>15900000</v>
      </c>
      <c r="F40" s="1">
        <v>69500000</v>
      </c>
      <c r="G40" s="1">
        <v>107900000</v>
      </c>
      <c r="H40" s="1">
        <v>218500000</v>
      </c>
      <c r="I40" s="1">
        <v>121700000</v>
      </c>
      <c r="J40" s="1">
        <v>100000000</v>
      </c>
      <c r="K40" s="1">
        <v>1200000</v>
      </c>
      <c r="L40" s="1">
        <v>53300000</v>
      </c>
      <c r="M40" s="1">
        <v>146000000</v>
      </c>
      <c r="N40" s="1">
        <v>172000000</v>
      </c>
      <c r="O40" s="1">
        <v>62000000</v>
      </c>
      <c r="P40" s="1">
        <v>170000000</v>
      </c>
      <c r="Q40" s="1">
        <v>177000000</v>
      </c>
      <c r="R40" s="1">
        <v>2546000000</v>
      </c>
      <c r="S40" s="1">
        <v>2253000000</v>
      </c>
      <c r="T40" s="1">
        <v>2852000000</v>
      </c>
      <c r="U40" s="1">
        <v>2165000000</v>
      </c>
      <c r="V40" s="1">
        <v>807000000</v>
      </c>
      <c r="W40" s="1">
        <v>614000000</v>
      </c>
      <c r="X40" s="1">
        <v>457000000</v>
      </c>
      <c r="Y40" s="1">
        <v>525000000</v>
      </c>
      <c r="Z40" s="1">
        <v>1427000000</v>
      </c>
      <c r="AA40" s="1">
        <v>545000000</v>
      </c>
      <c r="AB40" s="1">
        <v>1987000000</v>
      </c>
      <c r="AC40" s="1">
        <v>2494000000</v>
      </c>
      <c r="AD40" s="1">
        <v>1929000000</v>
      </c>
      <c r="AE40" s="1">
        <v>1723000000</v>
      </c>
      <c r="AF40" s="1">
        <v>2216000000</v>
      </c>
      <c r="AG40" s="1">
        <v>2538000000</v>
      </c>
      <c r="AH40" s="1">
        <v>3595000000</v>
      </c>
      <c r="AI40" s="1">
        <v>1778000000</v>
      </c>
      <c r="AJ40" s="1">
        <v>2133000000</v>
      </c>
      <c r="AK40" s="1">
        <v>7895000000</v>
      </c>
      <c r="AL40" s="1">
        <v>2343000000</v>
      </c>
      <c r="AM40" s="1">
        <v>2757000000</v>
      </c>
    </row>
    <row r="41" spans="1:39" ht="19" x14ac:dyDescent="0.25">
      <c r="A41" s="5" t="s">
        <v>33</v>
      </c>
      <c r="B41" s="1">
        <v>21500000</v>
      </c>
      <c r="C41" s="1">
        <v>9900000</v>
      </c>
      <c r="D41" s="1">
        <v>15200000</v>
      </c>
      <c r="E41" s="1">
        <v>17600000</v>
      </c>
      <c r="F41" s="1">
        <v>38900000</v>
      </c>
      <c r="G41" s="1">
        <v>49300000</v>
      </c>
      <c r="H41" s="1">
        <v>256100000</v>
      </c>
      <c r="I41" s="1">
        <v>470000000</v>
      </c>
      <c r="J41" s="1">
        <v>198400000</v>
      </c>
      <c r="K41" s="1">
        <v>272200000</v>
      </c>
      <c r="L41" s="1">
        <v>325400000</v>
      </c>
      <c r="M41" s="1">
        <v>388400000</v>
      </c>
      <c r="N41" s="1">
        <v>556000000</v>
      </c>
      <c r="O41" s="1">
        <v>469000000</v>
      </c>
      <c r="P41" s="1">
        <v>587000000</v>
      </c>
      <c r="Q41" s="1">
        <v>835000000</v>
      </c>
      <c r="R41" s="1">
        <v>920000000</v>
      </c>
      <c r="S41" s="1">
        <v>1072000000</v>
      </c>
      <c r="T41" s="1">
        <v>1097000000</v>
      </c>
      <c r="U41" s="1">
        <v>1499000000</v>
      </c>
      <c r="V41" s="1">
        <v>2396000000</v>
      </c>
      <c r="W41" s="1">
        <v>3223000000</v>
      </c>
      <c r="X41" s="1">
        <v>1259000000</v>
      </c>
      <c r="Y41" s="1">
        <v>972000000</v>
      </c>
      <c r="Z41" s="1">
        <v>964000000</v>
      </c>
      <c r="AA41" s="1">
        <v>1085000000</v>
      </c>
      <c r="AB41" s="1">
        <v>1245000000</v>
      </c>
      <c r="AC41" s="1">
        <v>1395000000</v>
      </c>
      <c r="AD41" s="1">
        <v>1398000000</v>
      </c>
      <c r="AE41" s="1">
        <v>1484000000</v>
      </c>
      <c r="AF41" s="1">
        <v>1890000000</v>
      </c>
      <c r="AG41" s="1">
        <v>2029000000</v>
      </c>
      <c r="AH41" s="1">
        <v>1952000000</v>
      </c>
      <c r="AI41" s="1">
        <v>1936000000</v>
      </c>
      <c r="AJ41" s="1">
        <v>2106000000</v>
      </c>
      <c r="AK41" s="1">
        <v>2992000000</v>
      </c>
      <c r="AL41" s="1">
        <v>3426000000</v>
      </c>
      <c r="AM41" s="1">
        <v>3317000000</v>
      </c>
    </row>
    <row r="42" spans="1:39" ht="19" x14ac:dyDescent="0.25">
      <c r="A42" s="5" t="s">
        <v>34</v>
      </c>
      <c r="B42" s="1">
        <v>152700000</v>
      </c>
      <c r="C42" s="1">
        <v>167100000</v>
      </c>
      <c r="D42" s="1">
        <v>211400000</v>
      </c>
      <c r="E42" s="1">
        <v>294300000</v>
      </c>
      <c r="F42" s="1">
        <v>381500000</v>
      </c>
      <c r="G42" s="1">
        <v>509000000</v>
      </c>
      <c r="H42" s="1">
        <v>662300000</v>
      </c>
      <c r="I42" s="1">
        <v>939800000</v>
      </c>
      <c r="J42" s="1">
        <v>1293500000</v>
      </c>
      <c r="K42" s="1">
        <v>1749300000</v>
      </c>
      <c r="L42" s="1">
        <v>2180300000</v>
      </c>
      <c r="M42" s="1">
        <v>2708300000</v>
      </c>
      <c r="N42" s="1">
        <v>3602000000</v>
      </c>
      <c r="O42" s="1">
        <v>4293000000</v>
      </c>
      <c r="P42" s="1">
        <v>5489000000</v>
      </c>
      <c r="Q42" s="1">
        <v>6556000000</v>
      </c>
      <c r="R42" s="1">
        <v>6725000000</v>
      </c>
      <c r="S42" s="1">
        <v>8338000000</v>
      </c>
      <c r="T42" s="1">
        <v>9076000000</v>
      </c>
      <c r="U42" s="1">
        <v>10076000000</v>
      </c>
      <c r="V42" s="1">
        <v>11401000000</v>
      </c>
      <c r="W42" s="1">
        <v>12822000000</v>
      </c>
      <c r="X42" s="1">
        <v>11731000000</v>
      </c>
      <c r="Y42" s="1">
        <v>10673000000</v>
      </c>
      <c r="Z42" s="1">
        <v>10188000000</v>
      </c>
      <c r="AA42" s="1">
        <v>10625000000</v>
      </c>
      <c r="AB42" s="1">
        <v>10325000000</v>
      </c>
      <c r="AC42" s="1">
        <v>10710000000</v>
      </c>
      <c r="AD42" s="1">
        <v>11057000000</v>
      </c>
      <c r="AE42" s="1">
        <v>11079000000</v>
      </c>
      <c r="AF42" s="1">
        <v>11809000000</v>
      </c>
      <c r="AG42" s="1">
        <v>12549000000</v>
      </c>
      <c r="AH42" s="1">
        <v>12748000000</v>
      </c>
      <c r="AI42" s="1">
        <v>13925000000</v>
      </c>
      <c r="AJ42" s="1">
        <v>14531000000</v>
      </c>
      <c r="AK42" s="1">
        <v>16627000000</v>
      </c>
      <c r="AL42" s="1">
        <v>22068000000</v>
      </c>
      <c r="AM42" s="1">
        <v>24886000000</v>
      </c>
    </row>
    <row r="43" spans="1:39" ht="19" x14ac:dyDescent="0.25">
      <c r="A43" s="5" t="s">
        <v>35</v>
      </c>
      <c r="B43" s="1">
        <v>6200000</v>
      </c>
      <c r="C43" s="1">
        <v>3800000</v>
      </c>
      <c r="D43" s="1">
        <v>5100000</v>
      </c>
      <c r="E43" s="1">
        <v>9100000</v>
      </c>
      <c r="F43" s="1">
        <v>76300000</v>
      </c>
      <c r="G43" s="1">
        <v>47400000</v>
      </c>
      <c r="H43" s="1">
        <v>21300000</v>
      </c>
      <c r="I43" s="1">
        <v>30500000</v>
      </c>
      <c r="J43" s="1">
        <v>374700000</v>
      </c>
      <c r="K43" s="1">
        <v>110300000</v>
      </c>
      <c r="L43" s="1">
        <v>113000000</v>
      </c>
      <c r="M43" s="1">
        <v>466700000</v>
      </c>
      <c r="N43" s="1">
        <v>130000000</v>
      </c>
      <c r="O43" s="1">
        <v>109000000</v>
      </c>
      <c r="P43" s="1">
        <v>144000000</v>
      </c>
      <c r="Q43" s="1">
        <v>209000000</v>
      </c>
      <c r="R43" s="1">
        <v>170000000</v>
      </c>
      <c r="S43" s="1">
        <v>254000000</v>
      </c>
      <c r="T43" s="1">
        <v>303000000</v>
      </c>
      <c r="U43" s="1">
        <v>450000000</v>
      </c>
      <c r="V43" s="1">
        <v>742000000</v>
      </c>
      <c r="W43" s="1">
        <v>1341000000</v>
      </c>
      <c r="X43" s="1">
        <v>1227000000</v>
      </c>
      <c r="Y43" s="1">
        <v>1192000000</v>
      </c>
      <c r="Z43" s="1">
        <v>1321000000</v>
      </c>
      <c r="AA43" s="1">
        <v>1224000000</v>
      </c>
      <c r="AB43" s="1">
        <v>963000000</v>
      </c>
      <c r="AC43" s="1">
        <v>773000000</v>
      </c>
      <c r="AD43" s="1">
        <v>895000000</v>
      </c>
      <c r="AE43" s="1">
        <v>1016000000</v>
      </c>
      <c r="AF43" s="1">
        <v>1078000000</v>
      </c>
      <c r="AG43" s="1">
        <v>608000000</v>
      </c>
      <c r="AH43" s="1">
        <v>638000000</v>
      </c>
      <c r="AI43" s="1">
        <v>890000000</v>
      </c>
      <c r="AJ43" s="1">
        <v>1040000000</v>
      </c>
      <c r="AK43" s="1">
        <v>963000000</v>
      </c>
      <c r="AL43" s="1">
        <v>1218000000</v>
      </c>
      <c r="AM43" s="1">
        <v>1511000000</v>
      </c>
    </row>
    <row r="44" spans="1:39" ht="19" x14ac:dyDescent="0.25">
      <c r="A44" s="6" t="s">
        <v>36</v>
      </c>
      <c r="B44" s="10">
        <v>190100000</v>
      </c>
      <c r="C44" s="10">
        <v>197900000</v>
      </c>
      <c r="D44" s="10">
        <v>257300000</v>
      </c>
      <c r="E44" s="10">
        <v>336900000</v>
      </c>
      <c r="F44" s="10">
        <v>566200000</v>
      </c>
      <c r="G44" s="10">
        <v>713600000</v>
      </c>
      <c r="H44" s="10">
        <v>1158200000</v>
      </c>
      <c r="I44" s="10">
        <v>1562000000</v>
      </c>
      <c r="J44" s="10">
        <v>1966600000</v>
      </c>
      <c r="K44" s="10">
        <v>2133000000</v>
      </c>
      <c r="L44" s="10">
        <v>2672000000</v>
      </c>
      <c r="M44" s="10">
        <v>3709400000</v>
      </c>
      <c r="N44" s="10">
        <v>4460000000</v>
      </c>
      <c r="O44" s="10">
        <v>4933000000</v>
      </c>
      <c r="P44" s="10">
        <v>6390000000</v>
      </c>
      <c r="Q44" s="10">
        <v>7777000000</v>
      </c>
      <c r="R44" s="10">
        <v>10361000000</v>
      </c>
      <c r="S44" s="10">
        <v>11917000000</v>
      </c>
      <c r="T44" s="10">
        <v>13328000000</v>
      </c>
      <c r="U44" s="10">
        <v>14190000000</v>
      </c>
      <c r="V44" s="10">
        <v>15346000000</v>
      </c>
      <c r="W44" s="10">
        <v>18000000000</v>
      </c>
      <c r="X44" s="10">
        <v>14674000000</v>
      </c>
      <c r="Y44" s="10">
        <v>13362000000</v>
      </c>
      <c r="Z44" s="10">
        <v>13900000000</v>
      </c>
      <c r="AA44" s="10">
        <v>13479000000</v>
      </c>
      <c r="AB44" s="10">
        <v>14520000000</v>
      </c>
      <c r="AC44" s="10">
        <v>15372000000</v>
      </c>
      <c r="AD44" s="10">
        <v>15279000000</v>
      </c>
      <c r="AE44" s="10">
        <v>15302000000</v>
      </c>
      <c r="AF44" s="10">
        <v>16993000000</v>
      </c>
      <c r="AG44" s="10">
        <v>17724000000</v>
      </c>
      <c r="AH44" s="10">
        <v>18933000000</v>
      </c>
      <c r="AI44" s="10">
        <v>18529000000</v>
      </c>
      <c r="AJ44" s="10">
        <v>19810000000</v>
      </c>
      <c r="AK44" s="10">
        <v>28477000000</v>
      </c>
      <c r="AL44" s="10">
        <v>29055000000</v>
      </c>
      <c r="AM44" s="10">
        <v>32471000000</v>
      </c>
    </row>
    <row r="45" spans="1:39" ht="19" x14ac:dyDescent="0.25">
      <c r="A45" s="5" t="s">
        <v>37</v>
      </c>
      <c r="B45" s="1">
        <v>160800000</v>
      </c>
      <c r="C45" s="1">
        <v>169000000</v>
      </c>
      <c r="D45" s="1">
        <v>244500000</v>
      </c>
      <c r="E45" s="1">
        <v>332400000</v>
      </c>
      <c r="F45" s="1">
        <v>514400000</v>
      </c>
      <c r="G45" s="1">
        <v>878700000</v>
      </c>
      <c r="H45" s="1">
        <v>1254800000</v>
      </c>
      <c r="I45" s="1">
        <v>1608000000</v>
      </c>
      <c r="J45" s="1">
        <v>2370900000</v>
      </c>
      <c r="K45" s="1">
        <v>3397200000</v>
      </c>
      <c r="L45" s="1">
        <v>4461000000</v>
      </c>
      <c r="M45" s="1">
        <v>5437000000</v>
      </c>
      <c r="N45" s="1">
        <v>6509000000</v>
      </c>
      <c r="O45" s="1">
        <v>8160000000</v>
      </c>
      <c r="P45" s="1">
        <v>10227000000</v>
      </c>
      <c r="Q45" s="1">
        <v>13068000000</v>
      </c>
      <c r="R45" s="1">
        <v>15375000000</v>
      </c>
      <c r="S45" s="1">
        <v>17168000000</v>
      </c>
      <c r="T45" s="1">
        <v>20063000000</v>
      </c>
      <c r="U45" s="1">
        <v>22726000000</v>
      </c>
      <c r="V45" s="1">
        <v>24901000000</v>
      </c>
      <c r="W45" s="1">
        <v>26605000000</v>
      </c>
      <c r="X45" s="1">
        <v>27476000000</v>
      </c>
      <c r="Y45" s="1">
        <v>26234000000</v>
      </c>
      <c r="Z45" s="1">
        <v>25550000000</v>
      </c>
      <c r="AA45" s="1">
        <v>25060000000</v>
      </c>
      <c r="AB45" s="1">
        <v>24448000000</v>
      </c>
      <c r="AC45" s="1">
        <v>24069000000</v>
      </c>
      <c r="AD45" s="1">
        <v>23348000000</v>
      </c>
      <c r="AE45" s="1">
        <v>22720000000</v>
      </c>
      <c r="AF45" s="1">
        <v>22191000000</v>
      </c>
      <c r="AG45" s="1">
        <v>21914000000</v>
      </c>
      <c r="AH45" s="1">
        <v>22075000000</v>
      </c>
      <c r="AI45" s="1">
        <v>22375000000</v>
      </c>
      <c r="AJ45" s="1">
        <v>28365000000</v>
      </c>
      <c r="AK45" s="1">
        <v>30667000000</v>
      </c>
      <c r="AL45" s="1">
        <v>31167000000</v>
      </c>
      <c r="AM45" s="1">
        <v>32572000000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v>314000000</v>
      </c>
      <c r="R46" s="1">
        <v>419000000</v>
      </c>
      <c r="S46" s="1">
        <v>575000000</v>
      </c>
      <c r="T46" s="1">
        <v>833000000</v>
      </c>
      <c r="U46" s="1">
        <v>1394000000</v>
      </c>
      <c r="V46" s="1">
        <v>3286000000</v>
      </c>
      <c r="W46" s="1">
        <v>6314000000</v>
      </c>
      <c r="X46" s="1">
        <v>1209000000</v>
      </c>
      <c r="Y46" s="1">
        <v>1134000000</v>
      </c>
      <c r="Z46" s="1">
        <v>1171000000</v>
      </c>
      <c r="AA46" s="1">
        <v>1187000000</v>
      </c>
      <c r="AB46" s="1">
        <v>1120000000</v>
      </c>
      <c r="AC46" s="1">
        <v>1170000000</v>
      </c>
      <c r="AD46" s="1">
        <v>1289000000</v>
      </c>
      <c r="AE46" s="1">
        <v>1353000000</v>
      </c>
      <c r="AF46" s="1">
        <v>2102000000</v>
      </c>
      <c r="AG46" s="1">
        <v>2093000000</v>
      </c>
      <c r="AH46" s="1">
        <v>2275000000</v>
      </c>
      <c r="AI46" s="1">
        <v>2252000000</v>
      </c>
      <c r="AJ46" s="1">
        <v>2254000000</v>
      </c>
      <c r="AK46" s="1">
        <v>7126000000</v>
      </c>
      <c r="AL46" s="1">
        <v>7449000000</v>
      </c>
      <c r="AM46" s="1">
        <v>7444000000</v>
      </c>
    </row>
    <row r="47" spans="1:39" ht="19" x14ac:dyDescent="0.25">
      <c r="A47" s="5" t="s">
        <v>39</v>
      </c>
      <c r="B47" s="1">
        <v>24600000</v>
      </c>
      <c r="C47" s="1">
        <v>23900000</v>
      </c>
      <c r="D47" s="1">
        <v>23300000</v>
      </c>
      <c r="E47" s="1">
        <v>22700000</v>
      </c>
      <c r="F47" s="1">
        <v>22000000</v>
      </c>
      <c r="G47" s="1">
        <v>21400000</v>
      </c>
      <c r="H47" s="1">
        <v>20800000</v>
      </c>
      <c r="I47" s="1">
        <v>20100000</v>
      </c>
      <c r="J47" s="1">
        <v>19500000</v>
      </c>
      <c r="K47" s="1">
        <v>88500000</v>
      </c>
      <c r="L47" s="1">
        <v>87200000</v>
      </c>
      <c r="M47" s="1">
        <v>86500000</v>
      </c>
      <c r="N47" s="1">
        <v>140000000</v>
      </c>
      <c r="O47" s="1">
        <v>268000000</v>
      </c>
      <c r="P47" s="1">
        <v>311000000</v>
      </c>
      <c r="Q47" s="1" t="s">
        <v>91</v>
      </c>
      <c r="R47" s="1" t="s">
        <v>91</v>
      </c>
      <c r="S47" s="1" t="s">
        <v>91</v>
      </c>
      <c r="T47" s="1" t="s">
        <v>91</v>
      </c>
      <c r="U47" s="1" t="s">
        <v>91</v>
      </c>
      <c r="V47" s="1" t="s">
        <v>91</v>
      </c>
      <c r="W47" s="1" t="s">
        <v>91</v>
      </c>
      <c r="X47" s="1" t="s">
        <v>91</v>
      </c>
      <c r="Y47" s="1" t="s">
        <v>91</v>
      </c>
      <c r="Z47" s="1" t="s">
        <v>91</v>
      </c>
      <c r="AA47" s="1" t="s">
        <v>91</v>
      </c>
      <c r="AB47" s="1" t="s">
        <v>91</v>
      </c>
      <c r="AC47" s="1" t="s">
        <v>91</v>
      </c>
      <c r="AD47" s="1" t="s">
        <v>91</v>
      </c>
      <c r="AE47" s="1" t="s">
        <v>91</v>
      </c>
      <c r="AF47" s="1" t="s">
        <v>91</v>
      </c>
      <c r="AG47" s="1" t="s">
        <v>91</v>
      </c>
      <c r="AH47" s="1" t="s">
        <v>91</v>
      </c>
      <c r="AI47" s="1" t="s">
        <v>91</v>
      </c>
      <c r="AJ47" s="1" t="s">
        <v>91</v>
      </c>
      <c r="AK47" s="1">
        <v>3612000000</v>
      </c>
      <c r="AL47" s="1">
        <v>3503000000</v>
      </c>
      <c r="AM47" s="1" t="s">
        <v>91</v>
      </c>
    </row>
    <row r="48" spans="1:39" ht="19" x14ac:dyDescent="0.25">
      <c r="A48" s="5" t="s">
        <v>40</v>
      </c>
      <c r="B48" s="1">
        <v>24600000</v>
      </c>
      <c r="C48" s="1">
        <v>23900000</v>
      </c>
      <c r="D48" s="1">
        <v>23300000</v>
      </c>
      <c r="E48" s="1">
        <v>22700000</v>
      </c>
      <c r="F48" s="1">
        <v>22000000</v>
      </c>
      <c r="G48" s="1">
        <v>21400000</v>
      </c>
      <c r="H48" s="1">
        <v>20800000</v>
      </c>
      <c r="I48" s="1">
        <v>20100000</v>
      </c>
      <c r="J48" s="1">
        <v>19500000</v>
      </c>
      <c r="K48" s="1">
        <v>88500000</v>
      </c>
      <c r="L48" s="1">
        <v>87200000</v>
      </c>
      <c r="M48" s="1">
        <v>86500000</v>
      </c>
      <c r="N48" s="1">
        <v>140000000</v>
      </c>
      <c r="O48" s="1">
        <v>268000000</v>
      </c>
      <c r="P48" s="1">
        <v>311000000</v>
      </c>
      <c r="Q48" s="1">
        <v>314000000</v>
      </c>
      <c r="R48" s="1">
        <v>419000000</v>
      </c>
      <c r="S48" s="1">
        <v>575000000</v>
      </c>
      <c r="T48" s="1">
        <v>833000000</v>
      </c>
      <c r="U48" s="1">
        <v>1394000000</v>
      </c>
      <c r="V48" s="1">
        <v>3286000000</v>
      </c>
      <c r="W48" s="1">
        <v>6314000000</v>
      </c>
      <c r="X48" s="1">
        <v>1209000000</v>
      </c>
      <c r="Y48" s="1">
        <v>1134000000</v>
      </c>
      <c r="Z48" s="1">
        <v>1171000000</v>
      </c>
      <c r="AA48" s="1">
        <v>1187000000</v>
      </c>
      <c r="AB48" s="1">
        <v>1120000000</v>
      </c>
      <c r="AC48" s="1">
        <v>1170000000</v>
      </c>
      <c r="AD48" s="1">
        <v>1289000000</v>
      </c>
      <c r="AE48" s="1">
        <v>1353000000</v>
      </c>
      <c r="AF48" s="1">
        <v>2102000000</v>
      </c>
      <c r="AG48" s="1">
        <v>2093000000</v>
      </c>
      <c r="AH48" s="1">
        <v>2275000000</v>
      </c>
      <c r="AI48" s="1">
        <v>2252000000</v>
      </c>
      <c r="AJ48" s="1">
        <v>2254000000</v>
      </c>
      <c r="AK48" s="1">
        <v>7126000000</v>
      </c>
      <c r="AL48" s="1">
        <v>7449000000</v>
      </c>
      <c r="AM48" s="1">
        <v>7444000000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c r="AI49" s="1" t="s">
        <v>91</v>
      </c>
      <c r="AJ49" s="1" t="s">
        <v>91</v>
      </c>
      <c r="AK49" s="1" t="s">
        <v>91</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v>305000000</v>
      </c>
      <c r="AL50" s="1">
        <v>344000000</v>
      </c>
      <c r="AM50" s="1" t="s">
        <v>91</v>
      </c>
    </row>
    <row r="51" spans="1:39" ht="19" x14ac:dyDescent="0.25">
      <c r="A51" s="5" t="s">
        <v>43</v>
      </c>
      <c r="B51" s="1">
        <v>4700000</v>
      </c>
      <c r="C51" s="1">
        <v>3900000</v>
      </c>
      <c r="D51" s="1">
        <v>3200000</v>
      </c>
      <c r="E51" s="1">
        <v>7200000</v>
      </c>
      <c r="F51" s="1">
        <v>14900000</v>
      </c>
      <c r="G51" s="1">
        <v>25800000</v>
      </c>
      <c r="H51" s="1">
        <v>76500000</v>
      </c>
      <c r="I51" s="1">
        <v>741700000</v>
      </c>
      <c r="J51" s="1">
        <v>343900000</v>
      </c>
      <c r="K51" s="1">
        <v>159300000</v>
      </c>
      <c r="L51" s="1">
        <v>133800000</v>
      </c>
      <c r="M51" s="1">
        <v>108800000</v>
      </c>
      <c r="N51" s="1">
        <v>120000000</v>
      </c>
      <c r="O51" s="1">
        <v>104000000</v>
      </c>
      <c r="P51" s="1">
        <v>153000000</v>
      </c>
      <c r="Q51" s="1">
        <v>226000000</v>
      </c>
      <c r="R51" s="1">
        <v>239000000</v>
      </c>
      <c r="S51" s="1">
        <v>351000000</v>
      </c>
      <c r="T51" s="1">
        <v>213000000</v>
      </c>
      <c r="U51" s="1">
        <v>597000000</v>
      </c>
      <c r="V51" s="1">
        <v>949000000</v>
      </c>
      <c r="W51" s="1">
        <v>1344000000</v>
      </c>
      <c r="X51" s="1">
        <v>965000000</v>
      </c>
      <c r="Y51" s="1">
        <v>434000000</v>
      </c>
      <c r="Z51" s="1">
        <v>256000000</v>
      </c>
      <c r="AA51" s="1">
        <v>399000000</v>
      </c>
      <c r="AB51" s="1">
        <v>430000000</v>
      </c>
      <c r="AC51" s="1">
        <v>473000000</v>
      </c>
      <c r="AD51" s="1">
        <v>602000000</v>
      </c>
      <c r="AE51" s="1">
        <v>571000000</v>
      </c>
      <c r="AF51" s="1">
        <v>1263000000</v>
      </c>
      <c r="AG51" s="1">
        <v>1235000000</v>
      </c>
      <c r="AH51" s="1">
        <v>1246000000</v>
      </c>
      <c r="AI51" s="1">
        <v>847000000</v>
      </c>
      <c r="AJ51" s="1">
        <v>807000000</v>
      </c>
      <c r="AK51" s="1">
        <v>4006000000</v>
      </c>
      <c r="AL51" s="1">
        <v>3861000000</v>
      </c>
      <c r="AM51" s="1">
        <v>3958000000</v>
      </c>
    </row>
    <row r="52" spans="1:39" ht="19" x14ac:dyDescent="0.25">
      <c r="A52" s="5" t="s">
        <v>44</v>
      </c>
      <c r="B52" s="1">
        <v>190100000</v>
      </c>
      <c r="C52" s="1">
        <v>196800000</v>
      </c>
      <c r="D52" s="1">
        <v>271000000</v>
      </c>
      <c r="E52" s="1">
        <v>362300000</v>
      </c>
      <c r="F52" s="1">
        <v>551300000</v>
      </c>
      <c r="G52" s="1">
        <v>925900000</v>
      </c>
      <c r="H52" s="1">
        <v>1352100000</v>
      </c>
      <c r="I52" s="1">
        <v>2369800000</v>
      </c>
      <c r="J52" s="1">
        <v>2734300000</v>
      </c>
      <c r="K52" s="1">
        <v>3645000000</v>
      </c>
      <c r="L52" s="1">
        <v>4682000000</v>
      </c>
      <c r="M52" s="1">
        <v>5632300000</v>
      </c>
      <c r="N52" s="1">
        <v>6769000000</v>
      </c>
      <c r="O52" s="1">
        <v>8532000000</v>
      </c>
      <c r="P52" s="1">
        <v>10691000000</v>
      </c>
      <c r="Q52" s="1">
        <v>13608000000</v>
      </c>
      <c r="R52" s="1">
        <v>16033000000</v>
      </c>
      <c r="S52" s="1">
        <v>18094000000</v>
      </c>
      <c r="T52" s="1">
        <v>21109000000</v>
      </c>
      <c r="U52" s="1">
        <v>24717000000</v>
      </c>
      <c r="V52" s="1">
        <v>29136000000</v>
      </c>
      <c r="W52" s="1">
        <v>34263000000</v>
      </c>
      <c r="X52" s="1">
        <v>29650000000</v>
      </c>
      <c r="Y52" s="1">
        <v>27802000000</v>
      </c>
      <c r="Z52" s="1">
        <v>26977000000</v>
      </c>
      <c r="AA52" s="1">
        <v>26646000000</v>
      </c>
      <c r="AB52" s="1">
        <v>25998000000</v>
      </c>
      <c r="AC52" s="1">
        <v>25712000000</v>
      </c>
      <c r="AD52" s="1">
        <v>25239000000</v>
      </c>
      <c r="AE52" s="1">
        <v>24644000000</v>
      </c>
      <c r="AF52" s="1">
        <v>25556000000</v>
      </c>
      <c r="AG52" s="1">
        <v>25242000000</v>
      </c>
      <c r="AH52" s="1">
        <v>25596000000</v>
      </c>
      <c r="AI52" s="1">
        <v>25474000000</v>
      </c>
      <c r="AJ52" s="1">
        <v>31426000000</v>
      </c>
      <c r="AK52" s="1">
        <v>42104000000</v>
      </c>
      <c r="AL52" s="1">
        <v>42821000000</v>
      </c>
      <c r="AM52" s="1">
        <v>43974000000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380200000</v>
      </c>
      <c r="C54" s="11">
        <v>394700000</v>
      </c>
      <c r="D54" s="11">
        <v>528300000</v>
      </c>
      <c r="E54" s="11">
        <v>699200000</v>
      </c>
      <c r="F54" s="11">
        <v>1117500000</v>
      </c>
      <c r="G54" s="11">
        <v>1639500000</v>
      </c>
      <c r="H54" s="11">
        <v>2510300000</v>
      </c>
      <c r="I54" s="11">
        <v>3931800000</v>
      </c>
      <c r="J54" s="11">
        <v>4700900000</v>
      </c>
      <c r="K54" s="11">
        <v>5778000000</v>
      </c>
      <c r="L54" s="11">
        <v>7354000000</v>
      </c>
      <c r="M54" s="11">
        <v>9341700000</v>
      </c>
      <c r="N54" s="11">
        <v>11229000000</v>
      </c>
      <c r="O54" s="11">
        <v>13465000000</v>
      </c>
      <c r="P54" s="11">
        <v>17081000000</v>
      </c>
      <c r="Q54" s="11">
        <v>21385000000</v>
      </c>
      <c r="R54" s="11">
        <v>26394000000</v>
      </c>
      <c r="S54" s="11">
        <v>30011000000</v>
      </c>
      <c r="T54" s="11">
        <v>34437000000</v>
      </c>
      <c r="U54" s="11">
        <v>38907000000</v>
      </c>
      <c r="V54" s="11">
        <v>44482000000</v>
      </c>
      <c r="W54" s="11">
        <v>52263000000</v>
      </c>
      <c r="X54" s="11">
        <v>44324000000</v>
      </c>
      <c r="Y54" s="11">
        <v>41164000000</v>
      </c>
      <c r="Z54" s="11">
        <v>40877000000</v>
      </c>
      <c r="AA54" s="11">
        <v>40125000000</v>
      </c>
      <c r="AB54" s="11">
        <v>40518000000</v>
      </c>
      <c r="AC54" s="11">
        <v>41084000000</v>
      </c>
      <c r="AD54" s="11">
        <v>40518000000</v>
      </c>
      <c r="AE54" s="11">
        <v>39946000000</v>
      </c>
      <c r="AF54" s="11">
        <v>42549000000</v>
      </c>
      <c r="AG54" s="11">
        <v>42966000000</v>
      </c>
      <c r="AH54" s="11">
        <v>44529000000</v>
      </c>
      <c r="AI54" s="11">
        <v>44003000000</v>
      </c>
      <c r="AJ54" s="11">
        <v>51236000000</v>
      </c>
      <c r="AK54" s="11">
        <v>70581000000</v>
      </c>
      <c r="AL54" s="11">
        <v>71876000000</v>
      </c>
      <c r="AM54" s="11">
        <v>76445000000</v>
      </c>
    </row>
    <row r="55" spans="1:39" ht="20" thickTop="1" x14ac:dyDescent="0.25">
      <c r="A55" s="5" t="s">
        <v>47</v>
      </c>
      <c r="B55" s="1" t="s">
        <v>91</v>
      </c>
      <c r="C55" s="1" t="s">
        <v>91</v>
      </c>
      <c r="D55" s="1" t="s">
        <v>91</v>
      </c>
      <c r="E55" s="1" t="s">
        <v>91</v>
      </c>
      <c r="F55" s="1">
        <v>172900000</v>
      </c>
      <c r="G55" s="1">
        <v>235300000</v>
      </c>
      <c r="H55" s="1">
        <v>294000000</v>
      </c>
      <c r="I55" s="1">
        <v>420300000</v>
      </c>
      <c r="J55" s="1">
        <v>521200000</v>
      </c>
      <c r="K55" s="1">
        <v>681300000</v>
      </c>
      <c r="L55" s="1">
        <v>824800000</v>
      </c>
      <c r="M55" s="1">
        <v>1089700000</v>
      </c>
      <c r="N55" s="1">
        <v>1358000000</v>
      </c>
      <c r="O55" s="1">
        <v>1586000000</v>
      </c>
      <c r="P55" s="1">
        <v>1993000000</v>
      </c>
      <c r="Q55" s="1">
        <v>1976000000</v>
      </c>
      <c r="R55" s="1">
        <v>3436000000</v>
      </c>
      <c r="S55" s="1">
        <v>4560000000</v>
      </c>
      <c r="T55" s="1">
        <v>5159000000</v>
      </c>
      <c r="U55" s="1">
        <v>5766000000</v>
      </c>
      <c r="V55" s="1">
        <v>6032000000</v>
      </c>
      <c r="W55" s="1">
        <v>7356000000</v>
      </c>
      <c r="X55" s="1">
        <v>5732000000</v>
      </c>
      <c r="Y55" s="1">
        <v>4822000000</v>
      </c>
      <c r="Z55" s="1">
        <v>4863000000</v>
      </c>
      <c r="AA55" s="1">
        <v>4717000000</v>
      </c>
      <c r="AB55" s="1">
        <v>4856000000</v>
      </c>
      <c r="AC55" s="1">
        <v>5376000000</v>
      </c>
      <c r="AD55" s="1">
        <v>5797000000</v>
      </c>
      <c r="AE55" s="1">
        <v>5807000000</v>
      </c>
      <c r="AF55" s="1">
        <v>6565000000</v>
      </c>
      <c r="AG55" s="1">
        <v>7000000000</v>
      </c>
      <c r="AH55" s="1">
        <v>7244000000</v>
      </c>
      <c r="AI55" s="1">
        <v>7755000000</v>
      </c>
      <c r="AJ55" s="1">
        <v>7787000000</v>
      </c>
      <c r="AK55" s="1">
        <v>11606000000</v>
      </c>
      <c r="AL55" s="1">
        <v>13462000000</v>
      </c>
      <c r="AM55" s="1">
        <v>11443000000</v>
      </c>
    </row>
    <row r="56" spans="1:39" ht="19" x14ac:dyDescent="0.25">
      <c r="A56" s="5" t="s">
        <v>48</v>
      </c>
      <c r="B56" s="1">
        <v>10400000</v>
      </c>
      <c r="C56" s="1">
        <v>200000</v>
      </c>
      <c r="D56" s="1">
        <v>200000</v>
      </c>
      <c r="E56" s="1">
        <v>200000</v>
      </c>
      <c r="F56" s="1">
        <v>1400000</v>
      </c>
      <c r="G56" s="1">
        <v>1900000</v>
      </c>
      <c r="H56" s="1">
        <v>1800000</v>
      </c>
      <c r="I56" s="1">
        <v>1800000</v>
      </c>
      <c r="J56" s="1">
        <v>1500000</v>
      </c>
      <c r="K56" s="1">
        <v>22700000</v>
      </c>
      <c r="L56" s="1">
        <v>2300000</v>
      </c>
      <c r="M56" s="1">
        <v>2500000</v>
      </c>
      <c r="N56" s="1">
        <v>8000000</v>
      </c>
      <c r="O56" s="1">
        <v>14000000</v>
      </c>
      <c r="P56" s="1">
        <v>29000000</v>
      </c>
      <c r="Q56" s="1">
        <v>4000000</v>
      </c>
      <c r="R56" s="1">
        <v>5000000</v>
      </c>
      <c r="S56" s="1" t="s">
        <v>91</v>
      </c>
      <c r="T56" s="1">
        <v>509000000</v>
      </c>
      <c r="U56" s="1">
        <v>11000000</v>
      </c>
      <c r="V56" s="1">
        <v>1413000000</v>
      </c>
      <c r="W56" s="1">
        <v>18000000</v>
      </c>
      <c r="X56" s="1">
        <v>2047000000</v>
      </c>
      <c r="Y56" s="1">
        <v>1767000000</v>
      </c>
      <c r="Z56" s="1">
        <v>1020000000</v>
      </c>
      <c r="AA56" s="1">
        <v>1042000000</v>
      </c>
      <c r="AB56" s="1">
        <v>30000000</v>
      </c>
      <c r="AC56" s="1">
        <v>1321000000</v>
      </c>
      <c r="AD56" s="1">
        <v>33000000</v>
      </c>
      <c r="AE56" s="1">
        <v>328000000</v>
      </c>
      <c r="AF56" s="1">
        <v>427000000</v>
      </c>
      <c r="AG56" s="1">
        <v>1252000000</v>
      </c>
      <c r="AH56" s="1">
        <v>2761000000</v>
      </c>
      <c r="AI56" s="1">
        <v>2395000000</v>
      </c>
      <c r="AJ56" s="1">
        <v>3641000000</v>
      </c>
      <c r="AK56" s="1">
        <v>2244000000</v>
      </c>
      <c r="AL56" s="1">
        <v>4312000000</v>
      </c>
      <c r="AM56" s="1">
        <v>2176000000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626000000</v>
      </c>
      <c r="Z57" s="1">
        <v>470000000</v>
      </c>
      <c r="AA57" s="1">
        <v>381000000</v>
      </c>
      <c r="AB57" s="1">
        <v>414000000</v>
      </c>
      <c r="AC57" s="1">
        <v>494000000</v>
      </c>
      <c r="AD57" s="1">
        <v>408000000</v>
      </c>
      <c r="AE57" s="1">
        <v>469000000</v>
      </c>
      <c r="AF57" s="1">
        <v>510000000</v>
      </c>
      <c r="AG57" s="1">
        <v>533000000</v>
      </c>
      <c r="AH57" s="1">
        <v>574000000</v>
      </c>
      <c r="AI57" s="1">
        <v>667000000</v>
      </c>
      <c r="AJ57" s="1">
        <v>660000000</v>
      </c>
      <c r="AK57" s="1">
        <v>967000000</v>
      </c>
      <c r="AL57" s="1">
        <v>1006000000</v>
      </c>
      <c r="AM57" s="1">
        <v>578000000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851000000</v>
      </c>
      <c r="S58" s="1">
        <v>998000000</v>
      </c>
      <c r="T58" s="1">
        <v>1281000000</v>
      </c>
      <c r="U58" s="1">
        <v>1546000000</v>
      </c>
      <c r="V58" s="1">
        <v>1757000000</v>
      </c>
      <c r="W58" s="1">
        <v>1634000000</v>
      </c>
      <c r="X58" s="1">
        <v>1474000000</v>
      </c>
      <c r="Y58" s="1">
        <v>1165000000</v>
      </c>
      <c r="Z58" s="1">
        <v>1158000000</v>
      </c>
      <c r="AA58" s="1">
        <v>1177000000</v>
      </c>
      <c r="AB58" s="1">
        <v>1147000000</v>
      </c>
      <c r="AC58" s="1">
        <v>1270000000</v>
      </c>
      <c r="AD58" s="1">
        <v>1337000000</v>
      </c>
      <c r="AE58" s="1">
        <v>1468000000</v>
      </c>
      <c r="AF58" s="1">
        <v>1566000000</v>
      </c>
      <c r="AG58" s="1">
        <v>1669000000</v>
      </c>
      <c r="AH58" s="1">
        <v>1805000000</v>
      </c>
      <c r="AI58" s="1">
        <v>1782000000</v>
      </c>
      <c r="AJ58" s="1">
        <v>2116000000</v>
      </c>
      <c r="AK58" s="1">
        <v>2823000000</v>
      </c>
      <c r="AL58" s="1">
        <v>3596000000</v>
      </c>
      <c r="AM58" s="1">
        <v>3064000000</v>
      </c>
    </row>
    <row r="59" spans="1:39" ht="19" x14ac:dyDescent="0.25">
      <c r="A59" s="5" t="s">
        <v>51</v>
      </c>
      <c r="B59" s="1">
        <v>73200000</v>
      </c>
      <c r="C59" s="1">
        <v>106600000</v>
      </c>
      <c r="D59" s="1">
        <v>146500000</v>
      </c>
      <c r="E59" s="1">
        <v>193900000</v>
      </c>
      <c r="F59" s="1">
        <v>118000000</v>
      </c>
      <c r="G59" s="1">
        <v>175500000</v>
      </c>
      <c r="H59" s="1">
        <v>238500000</v>
      </c>
      <c r="I59" s="1">
        <v>332800000</v>
      </c>
      <c r="J59" s="1">
        <v>449900000</v>
      </c>
      <c r="K59" s="1">
        <v>510200000</v>
      </c>
      <c r="L59" s="1">
        <v>589400000</v>
      </c>
      <c r="M59" s="1">
        <v>749900000</v>
      </c>
      <c r="N59" s="1">
        <v>1090000000</v>
      </c>
      <c r="O59" s="1">
        <v>1257000000</v>
      </c>
      <c r="P59" s="1">
        <v>1634000000</v>
      </c>
      <c r="Q59" s="1">
        <v>2405000000</v>
      </c>
      <c r="R59" s="1">
        <v>2209000000</v>
      </c>
      <c r="S59" s="1">
        <v>2477000000</v>
      </c>
      <c r="T59" s="1">
        <v>2605000000</v>
      </c>
      <c r="U59" s="1">
        <v>3206000000</v>
      </c>
      <c r="V59" s="1">
        <v>3699000000</v>
      </c>
      <c r="W59" s="1">
        <v>3923000000</v>
      </c>
      <c r="X59" s="1">
        <v>3453000000</v>
      </c>
      <c r="Y59" s="1">
        <v>3399000000</v>
      </c>
      <c r="Z59" s="1">
        <v>3322000000</v>
      </c>
      <c r="AA59" s="1">
        <v>3186000000</v>
      </c>
      <c r="AB59" s="1">
        <v>3343000000</v>
      </c>
      <c r="AC59" s="1">
        <v>3495000000</v>
      </c>
      <c r="AD59" s="1">
        <v>3582000000</v>
      </c>
      <c r="AE59" s="1">
        <v>3666000000</v>
      </c>
      <c r="AF59" s="1">
        <v>3968000000</v>
      </c>
      <c r="AG59" s="1">
        <v>4212000000</v>
      </c>
      <c r="AH59" s="1">
        <v>4384000000</v>
      </c>
      <c r="AI59" s="1">
        <v>4784000000</v>
      </c>
      <c r="AJ59" s="1">
        <v>4831000000</v>
      </c>
      <c r="AK59" s="1">
        <v>6493000000</v>
      </c>
      <c r="AL59" s="1">
        <v>7323000000</v>
      </c>
      <c r="AM59" s="1">
        <v>6427000000</v>
      </c>
    </row>
    <row r="60" spans="1:39" ht="19" x14ac:dyDescent="0.25">
      <c r="A60" s="6" t="s">
        <v>52</v>
      </c>
      <c r="B60" s="10">
        <v>83600000</v>
      </c>
      <c r="C60" s="10">
        <v>106800000</v>
      </c>
      <c r="D60" s="10">
        <v>146700000</v>
      </c>
      <c r="E60" s="10">
        <v>194100000</v>
      </c>
      <c r="F60" s="10">
        <v>292300000</v>
      </c>
      <c r="G60" s="10">
        <v>412700000</v>
      </c>
      <c r="H60" s="10">
        <v>534300000</v>
      </c>
      <c r="I60" s="10">
        <v>754900000</v>
      </c>
      <c r="J60" s="10">
        <v>972600000</v>
      </c>
      <c r="K60" s="10">
        <v>1214200000</v>
      </c>
      <c r="L60" s="10">
        <v>1416500000</v>
      </c>
      <c r="M60" s="10">
        <v>1842100000</v>
      </c>
      <c r="N60" s="10">
        <v>2456000000</v>
      </c>
      <c r="O60" s="10">
        <v>2857000000</v>
      </c>
      <c r="P60" s="10">
        <v>3656000000</v>
      </c>
      <c r="Q60" s="10">
        <v>4385000000</v>
      </c>
      <c r="R60" s="10">
        <v>6501000000</v>
      </c>
      <c r="S60" s="10">
        <v>8035000000</v>
      </c>
      <c r="T60" s="10">
        <v>9554000000</v>
      </c>
      <c r="U60" s="10">
        <v>10529000000</v>
      </c>
      <c r="V60" s="10">
        <v>12901000000</v>
      </c>
      <c r="W60" s="10">
        <v>12931000000</v>
      </c>
      <c r="X60" s="10">
        <v>12706000000</v>
      </c>
      <c r="Y60" s="10">
        <v>11153000000</v>
      </c>
      <c r="Z60" s="10">
        <v>10363000000</v>
      </c>
      <c r="AA60" s="10">
        <v>10122000000</v>
      </c>
      <c r="AB60" s="10">
        <v>9376000000</v>
      </c>
      <c r="AC60" s="10">
        <v>11462000000</v>
      </c>
      <c r="AD60" s="10">
        <v>10749000000</v>
      </c>
      <c r="AE60" s="10">
        <v>11269000000</v>
      </c>
      <c r="AF60" s="10">
        <v>12526000000</v>
      </c>
      <c r="AG60" s="10">
        <v>14133000000</v>
      </c>
      <c r="AH60" s="10">
        <v>16194000000</v>
      </c>
      <c r="AI60" s="10">
        <v>16716000000</v>
      </c>
      <c r="AJ60" s="10">
        <v>18375000000</v>
      </c>
      <c r="AK60" s="10">
        <v>23166000000</v>
      </c>
      <c r="AL60" s="10">
        <v>28693000000</v>
      </c>
      <c r="AM60" s="10">
        <v>23110000000</v>
      </c>
    </row>
    <row r="61" spans="1:39" ht="19" x14ac:dyDescent="0.25">
      <c r="A61" s="5" t="s">
        <v>53</v>
      </c>
      <c r="B61" s="1">
        <v>199900000</v>
      </c>
      <c r="C61" s="1">
        <v>116900000</v>
      </c>
      <c r="D61" s="1">
        <v>52300000</v>
      </c>
      <c r="E61" s="1">
        <v>107500000</v>
      </c>
      <c r="F61" s="1">
        <v>302900000</v>
      </c>
      <c r="G61" s="1">
        <v>530800000</v>
      </c>
      <c r="H61" s="1">
        <v>270600000</v>
      </c>
      <c r="I61" s="1">
        <v>843700000</v>
      </c>
      <c r="J61" s="1">
        <v>842000000</v>
      </c>
      <c r="K61" s="1">
        <v>983300000</v>
      </c>
      <c r="L61" s="1">
        <v>720100000</v>
      </c>
      <c r="M61" s="1">
        <v>1246600000</v>
      </c>
      <c r="N61" s="1">
        <v>1303000000</v>
      </c>
      <c r="O61" s="1">
        <v>1566000000</v>
      </c>
      <c r="P61" s="1">
        <v>750000000</v>
      </c>
      <c r="Q61" s="1">
        <v>1545000000</v>
      </c>
      <c r="R61" s="1">
        <v>1250000000</v>
      </c>
      <c r="S61" s="1">
        <v>1321000000</v>
      </c>
      <c r="T61" s="1">
        <v>856000000</v>
      </c>
      <c r="U61" s="1">
        <v>2148000000</v>
      </c>
      <c r="V61" s="1">
        <v>2672000000</v>
      </c>
      <c r="W61" s="1">
        <v>11643000000</v>
      </c>
      <c r="X61" s="1">
        <v>11383000000</v>
      </c>
      <c r="Y61" s="1">
        <v>9667000000</v>
      </c>
      <c r="Z61" s="1">
        <v>8662000000</v>
      </c>
      <c r="AA61" s="1">
        <v>8707000000</v>
      </c>
      <c r="AB61" s="1">
        <v>10758000000</v>
      </c>
      <c r="AC61" s="1">
        <v>9475000000</v>
      </c>
      <c r="AD61" s="1">
        <v>14691000000</v>
      </c>
      <c r="AE61" s="1">
        <v>16869000000</v>
      </c>
      <c r="AF61" s="1">
        <v>20888000000</v>
      </c>
      <c r="AG61" s="1">
        <v>22349000000</v>
      </c>
      <c r="AH61" s="1">
        <v>24267000000</v>
      </c>
      <c r="AI61" s="1">
        <v>26807000000</v>
      </c>
      <c r="AJ61" s="1">
        <v>33736000000</v>
      </c>
      <c r="AK61" s="1">
        <v>41178000000</v>
      </c>
      <c r="AL61" s="1">
        <v>41957000000</v>
      </c>
      <c r="AM61" s="1">
        <v>48188000000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6700000</v>
      </c>
      <c r="C63" s="1">
        <v>7000000</v>
      </c>
      <c r="D63" s="1">
        <v>8000000</v>
      </c>
      <c r="E63" s="1">
        <v>14000000</v>
      </c>
      <c r="F63" s="1">
        <v>9500000</v>
      </c>
      <c r="G63" s="1">
        <v>8200000</v>
      </c>
      <c r="H63" s="1">
        <v>7100000</v>
      </c>
      <c r="I63" s="1">
        <v>16100000</v>
      </c>
      <c r="J63" s="1">
        <v>27800000</v>
      </c>
      <c r="K63" s="1">
        <v>19300000</v>
      </c>
      <c r="L63" s="1">
        <v>37200000</v>
      </c>
      <c r="M63" s="1">
        <v>66000000</v>
      </c>
      <c r="N63" s="1">
        <v>78000000</v>
      </c>
      <c r="O63" s="1">
        <v>85000000</v>
      </c>
      <c r="P63" s="1">
        <v>87000000</v>
      </c>
      <c r="Q63" s="1">
        <v>195000000</v>
      </c>
      <c r="R63" s="1">
        <v>189000000</v>
      </c>
      <c r="S63" s="1">
        <v>362000000</v>
      </c>
      <c r="T63" s="1">
        <v>967000000</v>
      </c>
      <c r="U63" s="1">
        <v>1309000000</v>
      </c>
      <c r="V63" s="1">
        <v>1023000000</v>
      </c>
      <c r="W63" s="1">
        <v>1416000000</v>
      </c>
      <c r="X63" s="1">
        <v>688000000</v>
      </c>
      <c r="Y63" s="1">
        <v>369000000</v>
      </c>
      <c r="Z63" s="1">
        <v>319000000</v>
      </c>
      <c r="AA63" s="1">
        <v>272000000</v>
      </c>
      <c r="AB63" s="1">
        <v>340000000</v>
      </c>
      <c r="AC63" s="1">
        <v>319000000</v>
      </c>
      <c r="AD63" s="1">
        <v>514000000</v>
      </c>
      <c r="AE63" s="1">
        <v>642000000</v>
      </c>
      <c r="AF63" s="1">
        <v>854000000</v>
      </c>
      <c r="AG63" s="1">
        <v>296000000</v>
      </c>
      <c r="AH63" s="1">
        <v>440000000</v>
      </c>
      <c r="AI63" s="1">
        <v>491000000</v>
      </c>
      <c r="AJ63" s="1">
        <v>706000000</v>
      </c>
      <c r="AK63" s="1">
        <v>1131000000</v>
      </c>
      <c r="AL63" s="1">
        <v>909000000</v>
      </c>
      <c r="AM63" s="1">
        <v>1019000000</v>
      </c>
    </row>
    <row r="64" spans="1:39" ht="19" x14ac:dyDescent="0.25">
      <c r="A64" s="5" t="s">
        <v>55</v>
      </c>
      <c r="B64" s="1">
        <v>900000</v>
      </c>
      <c r="C64" s="1">
        <v>1000000</v>
      </c>
      <c r="D64" s="1">
        <v>700000</v>
      </c>
      <c r="E64" s="1">
        <v>700000</v>
      </c>
      <c r="F64" s="1">
        <v>700000</v>
      </c>
      <c r="G64" s="1">
        <v>4400000</v>
      </c>
      <c r="H64" s="1">
        <v>7100000</v>
      </c>
      <c r="I64" s="1">
        <v>13000000</v>
      </c>
      <c r="J64" s="1">
        <v>44400000</v>
      </c>
      <c r="K64" s="1">
        <v>68000000</v>
      </c>
      <c r="L64" s="1">
        <v>115800000</v>
      </c>
      <c r="M64" s="1">
        <v>134000000</v>
      </c>
      <c r="N64" s="1">
        <v>178000000</v>
      </c>
      <c r="O64" s="1">
        <v>208000000</v>
      </c>
      <c r="P64" s="1">
        <v>237000000</v>
      </c>
      <c r="Q64" s="1">
        <v>245000000</v>
      </c>
      <c r="R64" s="1">
        <v>372000000</v>
      </c>
      <c r="S64" s="1">
        <v>491000000</v>
      </c>
      <c r="T64" s="1">
        <v>653000000</v>
      </c>
      <c r="U64" s="1">
        <v>763000000</v>
      </c>
      <c r="V64" s="1">
        <v>977000000</v>
      </c>
      <c r="W64" s="1">
        <v>1243000000</v>
      </c>
      <c r="X64" s="1">
        <v>1833000000</v>
      </c>
      <c r="Y64" s="1">
        <v>2198000000</v>
      </c>
      <c r="Z64" s="1">
        <v>2140000000</v>
      </c>
      <c r="AA64" s="1">
        <v>2135000000</v>
      </c>
      <c r="AB64" s="1">
        <v>2146000000</v>
      </c>
      <c r="AC64" s="1">
        <v>2051000000</v>
      </c>
      <c r="AD64" s="1">
        <v>2042000000</v>
      </c>
      <c r="AE64" s="1">
        <v>1844000000</v>
      </c>
      <c r="AF64" s="1">
        <v>1965000000</v>
      </c>
      <c r="AG64" s="1">
        <v>1855000000</v>
      </c>
      <c r="AH64" s="1">
        <v>2174000000</v>
      </c>
      <c r="AI64" s="1">
        <v>1867000000</v>
      </c>
      <c r="AJ64" s="1">
        <v>1535000000</v>
      </c>
      <c r="AK64" s="1">
        <v>1807000000</v>
      </c>
      <c r="AL64" s="1">
        <v>2013000000</v>
      </c>
      <c r="AM64" s="1">
        <v>2566000000</v>
      </c>
    </row>
    <row r="65" spans="1:39" ht="19" x14ac:dyDescent="0.25">
      <c r="A65" s="5" t="s">
        <v>56</v>
      </c>
      <c r="B65" s="1">
        <v>207500000</v>
      </c>
      <c r="C65" s="1">
        <v>124900000</v>
      </c>
      <c r="D65" s="1">
        <v>61000000</v>
      </c>
      <c r="E65" s="1">
        <v>122200000</v>
      </c>
      <c r="F65" s="1">
        <v>313100000</v>
      </c>
      <c r="G65" s="1">
        <v>543400000</v>
      </c>
      <c r="H65" s="1">
        <v>284800000</v>
      </c>
      <c r="I65" s="1">
        <v>872800000</v>
      </c>
      <c r="J65" s="1">
        <v>914200000</v>
      </c>
      <c r="K65" s="1">
        <v>1070600000</v>
      </c>
      <c r="L65" s="1">
        <v>873100000</v>
      </c>
      <c r="M65" s="1">
        <v>1446600000</v>
      </c>
      <c r="N65" s="1">
        <v>1559000000</v>
      </c>
      <c r="O65" s="1">
        <v>1859000000</v>
      </c>
      <c r="P65" s="1">
        <v>1074000000</v>
      </c>
      <c r="Q65" s="1">
        <v>1985000000</v>
      </c>
      <c r="R65" s="1">
        <v>1811000000</v>
      </c>
      <c r="S65" s="1">
        <v>2174000000</v>
      </c>
      <c r="T65" s="1">
        <v>2476000000</v>
      </c>
      <c r="U65" s="1">
        <v>4220000000</v>
      </c>
      <c r="V65" s="1">
        <v>4672000000</v>
      </c>
      <c r="W65" s="1">
        <v>14302000000</v>
      </c>
      <c r="X65" s="1">
        <v>13904000000</v>
      </c>
      <c r="Y65" s="1">
        <v>12234000000</v>
      </c>
      <c r="Z65" s="1">
        <v>11121000000</v>
      </c>
      <c r="AA65" s="1">
        <v>11114000000</v>
      </c>
      <c r="AB65" s="1">
        <v>13244000000</v>
      </c>
      <c r="AC65" s="1">
        <v>11845000000</v>
      </c>
      <c r="AD65" s="1">
        <v>17247000000</v>
      </c>
      <c r="AE65" s="1">
        <v>19355000000</v>
      </c>
      <c r="AF65" s="1">
        <v>23707000000</v>
      </c>
      <c r="AG65" s="1">
        <v>24500000000</v>
      </c>
      <c r="AH65" s="1">
        <v>26881000000</v>
      </c>
      <c r="AI65" s="1">
        <v>29165000000</v>
      </c>
      <c r="AJ65" s="1">
        <v>35977000000</v>
      </c>
      <c r="AK65" s="1">
        <v>44116000000</v>
      </c>
      <c r="AL65" s="1">
        <v>44879000000</v>
      </c>
      <c r="AM65" s="1">
        <v>51773000000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291100000</v>
      </c>
      <c r="C67" s="10">
        <v>231700000</v>
      </c>
      <c r="D67" s="10">
        <v>207700000</v>
      </c>
      <c r="E67" s="10">
        <v>316300000</v>
      </c>
      <c r="F67" s="10">
        <v>605400000</v>
      </c>
      <c r="G67" s="10">
        <v>956100000</v>
      </c>
      <c r="H67" s="10">
        <v>819100000</v>
      </c>
      <c r="I67" s="10">
        <v>1627700000</v>
      </c>
      <c r="J67" s="10">
        <v>1886800000</v>
      </c>
      <c r="K67" s="10">
        <v>2284800000</v>
      </c>
      <c r="L67" s="10">
        <v>2289600000</v>
      </c>
      <c r="M67" s="10">
        <v>3288700000</v>
      </c>
      <c r="N67" s="10">
        <v>4015000000</v>
      </c>
      <c r="O67" s="10">
        <v>4716000000</v>
      </c>
      <c r="P67" s="10">
        <v>4730000000</v>
      </c>
      <c r="Q67" s="10">
        <v>6370000000</v>
      </c>
      <c r="R67" s="10">
        <v>8312000000</v>
      </c>
      <c r="S67" s="10">
        <v>10209000000</v>
      </c>
      <c r="T67" s="10">
        <v>12030000000</v>
      </c>
      <c r="U67" s="10">
        <v>14749000000</v>
      </c>
      <c r="V67" s="10">
        <v>17573000000</v>
      </c>
      <c r="W67" s="10">
        <v>27233000000</v>
      </c>
      <c r="X67" s="10">
        <v>26610000000</v>
      </c>
      <c r="Y67" s="10">
        <v>23387000000</v>
      </c>
      <c r="Z67" s="10">
        <v>21484000000</v>
      </c>
      <c r="AA67" s="10">
        <v>21236000000</v>
      </c>
      <c r="AB67" s="10">
        <v>22620000000</v>
      </c>
      <c r="AC67" s="10">
        <v>23307000000</v>
      </c>
      <c r="AD67" s="10">
        <v>27996000000</v>
      </c>
      <c r="AE67" s="10">
        <v>30624000000</v>
      </c>
      <c r="AF67" s="10">
        <v>36233000000</v>
      </c>
      <c r="AG67" s="10">
        <v>38633000000</v>
      </c>
      <c r="AH67" s="10">
        <v>43075000000</v>
      </c>
      <c r="AI67" s="10">
        <v>45881000000</v>
      </c>
      <c r="AJ67" s="10">
        <v>54352000000</v>
      </c>
      <c r="AK67" s="10">
        <v>67282000000</v>
      </c>
      <c r="AL67" s="10">
        <v>73572000000</v>
      </c>
      <c r="AM67" s="10">
        <v>74883000000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v>115000000</v>
      </c>
      <c r="Q68" s="1">
        <v>116000000</v>
      </c>
      <c r="R68" s="1">
        <v>117000000</v>
      </c>
      <c r="S68" s="1">
        <v>118000000</v>
      </c>
      <c r="T68" s="1">
        <v>119000000</v>
      </c>
      <c r="U68" s="1">
        <v>119000000</v>
      </c>
      <c r="V68" s="1">
        <v>120000000</v>
      </c>
      <c r="W68" s="1">
        <v>121000000</v>
      </c>
      <c r="X68" s="1">
        <v>85000000</v>
      </c>
      <c r="Y68" s="1">
        <v>85000000</v>
      </c>
      <c r="Z68" s="1">
        <v>86000000</v>
      </c>
      <c r="AA68" s="1">
        <v>86000000</v>
      </c>
      <c r="AB68" s="1">
        <v>87000000</v>
      </c>
      <c r="AC68" s="1">
        <v>88000000</v>
      </c>
      <c r="AD68" s="1">
        <v>88000000</v>
      </c>
      <c r="AE68" s="1">
        <v>88000000</v>
      </c>
      <c r="AF68" s="1">
        <v>88000000</v>
      </c>
      <c r="AG68" s="1">
        <v>88000000</v>
      </c>
      <c r="AH68" s="1">
        <v>89000000</v>
      </c>
      <c r="AI68" s="1">
        <v>89000000</v>
      </c>
      <c r="AJ68" s="1">
        <v>89000000</v>
      </c>
      <c r="AK68" s="1">
        <v>89000000</v>
      </c>
      <c r="AL68" s="1">
        <v>90000000</v>
      </c>
      <c r="AM68" s="1">
        <v>90000000</v>
      </c>
    </row>
    <row r="69" spans="1:39" ht="19" x14ac:dyDescent="0.25">
      <c r="A69" s="5" t="s">
        <v>60</v>
      </c>
      <c r="B69" s="1">
        <v>38900000</v>
      </c>
      <c r="C69" s="1">
        <v>62800000</v>
      </c>
      <c r="D69" s="1">
        <v>114300000</v>
      </c>
      <c r="E69" s="1">
        <v>185600000</v>
      </c>
      <c r="F69" s="1">
        <v>289200000</v>
      </c>
      <c r="G69" s="1">
        <v>439800000</v>
      </c>
      <c r="H69" s="1">
        <v>666500000</v>
      </c>
      <c r="I69" s="1">
        <v>993500000</v>
      </c>
      <c r="J69" s="1">
        <v>1436000000</v>
      </c>
      <c r="K69" s="1">
        <v>1937300000</v>
      </c>
      <c r="L69" s="1">
        <v>2579100000</v>
      </c>
      <c r="M69" s="1">
        <v>3406600000</v>
      </c>
      <c r="N69" s="1">
        <v>4430000000</v>
      </c>
      <c r="O69" s="1">
        <v>5876000000</v>
      </c>
      <c r="P69" s="1">
        <v>7941000000</v>
      </c>
      <c r="Q69" s="1">
        <v>10151000000</v>
      </c>
      <c r="R69" s="1">
        <v>12799000000</v>
      </c>
      <c r="S69" s="1">
        <v>15971000000</v>
      </c>
      <c r="T69" s="1">
        <v>19680000000</v>
      </c>
      <c r="U69" s="1">
        <v>23962000000</v>
      </c>
      <c r="V69" s="1">
        <v>28943000000</v>
      </c>
      <c r="W69" s="1">
        <v>33052000000</v>
      </c>
      <c r="X69" s="1">
        <v>11388000000</v>
      </c>
      <c r="Y69" s="1">
        <v>12093000000</v>
      </c>
      <c r="Z69" s="1">
        <v>13226000000</v>
      </c>
      <c r="AA69" s="1">
        <v>14995000000</v>
      </c>
      <c r="AB69" s="1">
        <v>17246000000</v>
      </c>
      <c r="AC69" s="1">
        <v>20038000000</v>
      </c>
      <c r="AD69" s="1">
        <v>23180000000</v>
      </c>
      <c r="AE69" s="1">
        <v>26995000000</v>
      </c>
      <c r="AF69" s="1">
        <v>30973000000</v>
      </c>
      <c r="AG69" s="1">
        <v>35519000000</v>
      </c>
      <c r="AH69" s="1">
        <v>39935000000</v>
      </c>
      <c r="AI69" s="1">
        <v>46423000000</v>
      </c>
      <c r="AJ69" s="1">
        <v>51729000000</v>
      </c>
      <c r="AK69" s="1">
        <v>58134000000</v>
      </c>
      <c r="AL69" s="1">
        <v>67580000000</v>
      </c>
      <c r="AM69" s="1">
        <v>76896000000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v>-34000000</v>
      </c>
      <c r="Q70" s="1">
        <v>-73000000</v>
      </c>
      <c r="R70" s="1">
        <v>-246000000</v>
      </c>
      <c r="S70" s="1">
        <v>-145000000</v>
      </c>
      <c r="T70" s="1">
        <v>14000000</v>
      </c>
      <c r="U70" s="1">
        <v>119000000</v>
      </c>
      <c r="V70" s="1">
        <v>271000000</v>
      </c>
      <c r="W70" s="1">
        <v>310000000</v>
      </c>
      <c r="X70" s="1">
        <v>755000000</v>
      </c>
      <c r="Y70" s="1">
        <v>-77000000</v>
      </c>
      <c r="Z70" s="1">
        <v>362000000</v>
      </c>
      <c r="AA70" s="1">
        <v>445000000</v>
      </c>
      <c r="AB70" s="1">
        <v>293000000</v>
      </c>
      <c r="AC70" s="1">
        <v>397000000</v>
      </c>
      <c r="AD70" s="1">
        <v>46000000</v>
      </c>
      <c r="AE70" s="1">
        <v>-452000000</v>
      </c>
      <c r="AF70" s="1">
        <v>-898000000</v>
      </c>
      <c r="AG70" s="1">
        <v>-867000000</v>
      </c>
      <c r="AH70" s="1">
        <v>-566000000</v>
      </c>
      <c r="AI70" s="1">
        <v>-772000000</v>
      </c>
      <c r="AJ70" s="1">
        <v>-739000000</v>
      </c>
      <c r="AK70" s="1">
        <v>-671000000</v>
      </c>
      <c r="AL70" s="1">
        <v>-704000000</v>
      </c>
      <c r="AM70" s="1">
        <v>-718000000</v>
      </c>
    </row>
    <row r="71" spans="1:39" ht="19" x14ac:dyDescent="0.25">
      <c r="A71" s="5" t="s">
        <v>62</v>
      </c>
      <c r="B71" s="1">
        <v>50200000</v>
      </c>
      <c r="C71" s="1">
        <v>100200000</v>
      </c>
      <c r="D71" s="1">
        <v>206300000</v>
      </c>
      <c r="E71" s="1">
        <v>197300000</v>
      </c>
      <c r="F71" s="1">
        <v>222900000</v>
      </c>
      <c r="G71" s="1">
        <v>243600000</v>
      </c>
      <c r="H71" s="1">
        <v>1024700000</v>
      </c>
      <c r="I71" s="1">
        <v>1310600000</v>
      </c>
      <c r="J71" s="1">
        <v>1378100000</v>
      </c>
      <c r="K71" s="1">
        <v>1504900000</v>
      </c>
      <c r="L71" s="1">
        <v>2408700000</v>
      </c>
      <c r="M71" s="1">
        <v>2548600000</v>
      </c>
      <c r="N71" s="1">
        <v>2668000000</v>
      </c>
      <c r="O71" s="1">
        <v>2864000000</v>
      </c>
      <c r="P71" s="1">
        <v>4319000000</v>
      </c>
      <c r="Q71" s="1">
        <v>4810000000</v>
      </c>
      <c r="R71" s="1">
        <v>5412000000</v>
      </c>
      <c r="S71" s="1">
        <v>3858000000</v>
      </c>
      <c r="T71" s="1">
        <v>2594000000</v>
      </c>
      <c r="U71" s="1">
        <v>-42000000</v>
      </c>
      <c r="V71" s="1">
        <v>-2425000000</v>
      </c>
      <c r="W71" s="1">
        <v>-8453000000</v>
      </c>
      <c r="X71" s="1">
        <v>5486000000</v>
      </c>
      <c r="Y71" s="1">
        <v>5676000000</v>
      </c>
      <c r="Z71" s="1">
        <v>5719000000</v>
      </c>
      <c r="AA71" s="1">
        <v>3363000000</v>
      </c>
      <c r="AB71" s="1">
        <v>272000000</v>
      </c>
      <c r="AC71" s="1">
        <v>-2746000000</v>
      </c>
      <c r="AD71" s="1">
        <v>-10792000000</v>
      </c>
      <c r="AE71" s="1">
        <v>-17309000000</v>
      </c>
      <c r="AF71" s="1">
        <v>-23847000000</v>
      </c>
      <c r="AG71" s="1">
        <v>-30407000000</v>
      </c>
      <c r="AH71" s="1">
        <v>-38004000000</v>
      </c>
      <c r="AI71" s="1">
        <v>-47618000000</v>
      </c>
      <c r="AJ71" s="1">
        <v>-54195000000</v>
      </c>
      <c r="AK71" s="1">
        <v>-54253000000</v>
      </c>
      <c r="AL71" s="1">
        <v>-68662000000</v>
      </c>
      <c r="AM71" s="1">
        <v>-74706000000</v>
      </c>
    </row>
    <row r="72" spans="1:39" ht="19" x14ac:dyDescent="0.25">
      <c r="A72" s="6" t="s">
        <v>63</v>
      </c>
      <c r="B72" s="10">
        <v>89100000</v>
      </c>
      <c r="C72" s="10">
        <v>163000000</v>
      </c>
      <c r="D72" s="10">
        <v>320600000</v>
      </c>
      <c r="E72" s="10">
        <v>382900000</v>
      </c>
      <c r="F72" s="10">
        <v>512100000</v>
      </c>
      <c r="G72" s="10">
        <v>683400000</v>
      </c>
      <c r="H72" s="10">
        <v>1691200000</v>
      </c>
      <c r="I72" s="10">
        <v>2304100000</v>
      </c>
      <c r="J72" s="10">
        <v>2814100000</v>
      </c>
      <c r="K72" s="10">
        <v>3442200000</v>
      </c>
      <c r="L72" s="10">
        <v>4987800000</v>
      </c>
      <c r="M72" s="10">
        <v>5955200000</v>
      </c>
      <c r="N72" s="10">
        <v>7098000000</v>
      </c>
      <c r="O72" s="10">
        <v>8740000000</v>
      </c>
      <c r="P72" s="10">
        <v>12341000000</v>
      </c>
      <c r="Q72" s="10">
        <v>15004000000</v>
      </c>
      <c r="R72" s="10">
        <v>18082000000</v>
      </c>
      <c r="S72" s="10">
        <v>19802000000</v>
      </c>
      <c r="T72" s="10">
        <v>22407000000</v>
      </c>
      <c r="U72" s="10">
        <v>24158000000</v>
      </c>
      <c r="V72" s="10">
        <v>26909000000</v>
      </c>
      <c r="W72" s="10">
        <v>25030000000</v>
      </c>
      <c r="X72" s="10">
        <v>17714000000</v>
      </c>
      <c r="Y72" s="10">
        <v>17777000000</v>
      </c>
      <c r="Z72" s="10">
        <v>19393000000</v>
      </c>
      <c r="AA72" s="10">
        <v>18889000000</v>
      </c>
      <c r="AB72" s="10">
        <v>17898000000</v>
      </c>
      <c r="AC72" s="10">
        <v>17777000000</v>
      </c>
      <c r="AD72" s="10">
        <v>12522000000</v>
      </c>
      <c r="AE72" s="10">
        <v>9322000000</v>
      </c>
      <c r="AF72" s="10">
        <v>6316000000</v>
      </c>
      <c r="AG72" s="10">
        <v>4333000000</v>
      </c>
      <c r="AH72" s="10">
        <v>1454000000</v>
      </c>
      <c r="AI72" s="10">
        <v>-1878000000</v>
      </c>
      <c r="AJ72" s="10">
        <v>-3116000000</v>
      </c>
      <c r="AK72" s="10">
        <v>3299000000</v>
      </c>
      <c r="AL72" s="10">
        <v>-1696000000</v>
      </c>
      <c r="AM72" s="10">
        <v>1562000000</v>
      </c>
    </row>
    <row r="73" spans="1:39" ht="20" thickBot="1" x14ac:dyDescent="0.3">
      <c r="A73" s="7" t="s">
        <v>64</v>
      </c>
      <c r="B73" s="11">
        <v>380200000</v>
      </c>
      <c r="C73" s="11">
        <v>394700000</v>
      </c>
      <c r="D73" s="11">
        <v>528300000</v>
      </c>
      <c r="E73" s="11">
        <v>699200000</v>
      </c>
      <c r="F73" s="11">
        <v>1117500000</v>
      </c>
      <c r="G73" s="11">
        <v>1639500000</v>
      </c>
      <c r="H73" s="11">
        <v>2510300000</v>
      </c>
      <c r="I73" s="11">
        <v>3931800000</v>
      </c>
      <c r="J73" s="11">
        <v>4700900000</v>
      </c>
      <c r="K73" s="11">
        <v>5778000000</v>
      </c>
      <c r="L73" s="11">
        <v>7354000000</v>
      </c>
      <c r="M73" s="11">
        <v>9341700000</v>
      </c>
      <c r="N73" s="11">
        <v>11229000000</v>
      </c>
      <c r="O73" s="11">
        <v>13465000000</v>
      </c>
      <c r="P73" s="11">
        <v>17081000000</v>
      </c>
      <c r="Q73" s="11">
        <v>21385000000</v>
      </c>
      <c r="R73" s="11">
        <v>26394000000</v>
      </c>
      <c r="S73" s="11">
        <v>30011000000</v>
      </c>
      <c r="T73" s="11">
        <v>34437000000</v>
      </c>
      <c r="U73" s="11">
        <v>38907000000</v>
      </c>
      <c r="V73" s="11">
        <v>44482000000</v>
      </c>
      <c r="W73" s="11">
        <v>52263000000</v>
      </c>
      <c r="X73" s="11">
        <v>44324000000</v>
      </c>
      <c r="Y73" s="11">
        <v>41164000000</v>
      </c>
      <c r="Z73" s="11">
        <v>40877000000</v>
      </c>
      <c r="AA73" s="11">
        <v>40125000000</v>
      </c>
      <c r="AB73" s="11">
        <v>40518000000</v>
      </c>
      <c r="AC73" s="11">
        <v>41084000000</v>
      </c>
      <c r="AD73" s="11">
        <v>40518000000</v>
      </c>
      <c r="AE73" s="11">
        <v>39946000000</v>
      </c>
      <c r="AF73" s="11">
        <v>42549000000</v>
      </c>
      <c r="AG73" s="11">
        <v>42966000000</v>
      </c>
      <c r="AH73" s="11">
        <v>44529000000</v>
      </c>
      <c r="AI73" s="11">
        <v>44003000000</v>
      </c>
      <c r="AJ73" s="11">
        <v>51236000000</v>
      </c>
      <c r="AK73" s="11">
        <v>70581000000</v>
      </c>
      <c r="AL73" s="11">
        <v>71876000000</v>
      </c>
      <c r="AM73" s="11">
        <v>76445000000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112000000</v>
      </c>
      <c r="G76" s="1">
        <v>163400000</v>
      </c>
      <c r="H76" s="1">
        <v>249200000</v>
      </c>
      <c r="I76" s="1">
        <v>362900000</v>
      </c>
      <c r="J76" s="1">
        <v>457400000</v>
      </c>
      <c r="K76" s="1">
        <v>604500000</v>
      </c>
      <c r="L76" s="1">
        <v>731500000</v>
      </c>
      <c r="M76" s="1">
        <v>937700000</v>
      </c>
      <c r="N76" s="1">
        <v>1160000000</v>
      </c>
      <c r="O76" s="1">
        <v>1614000000</v>
      </c>
      <c r="P76" s="1">
        <v>2320000000</v>
      </c>
      <c r="Q76" s="1">
        <v>2581000000</v>
      </c>
      <c r="R76" s="1">
        <v>3044000000</v>
      </c>
      <c r="S76" s="1">
        <v>3664000000</v>
      </c>
      <c r="T76" s="1">
        <v>4304000000</v>
      </c>
      <c r="U76" s="1">
        <v>5001000000</v>
      </c>
      <c r="V76" s="1">
        <v>5838000000</v>
      </c>
      <c r="W76" s="1">
        <v>5761000000</v>
      </c>
      <c r="X76" s="1">
        <v>4395000000</v>
      </c>
      <c r="Y76" s="1" t="s">
        <v>91</v>
      </c>
      <c r="Z76" s="1">
        <v>2661000000</v>
      </c>
      <c r="AA76" s="1">
        <v>3338000000</v>
      </c>
      <c r="AB76" s="1" t="s">
        <v>91</v>
      </c>
      <c r="AC76" s="1">
        <v>4535000000</v>
      </c>
      <c r="AD76" s="1">
        <v>5385000000</v>
      </c>
      <c r="AE76" s="1">
        <v>6345000000</v>
      </c>
      <c r="AF76" s="1">
        <v>7009000000</v>
      </c>
      <c r="AG76" s="1">
        <v>7957000000</v>
      </c>
      <c r="AH76" s="1">
        <v>8630000000</v>
      </c>
      <c r="AI76" s="1">
        <v>11121000000</v>
      </c>
      <c r="AJ76" s="1">
        <v>11242000000</v>
      </c>
      <c r="AK76" s="1">
        <v>12866000000</v>
      </c>
      <c r="AL76" s="1">
        <v>16433000000</v>
      </c>
      <c r="AM76" s="1">
        <v>17105000000</v>
      </c>
    </row>
    <row r="77" spans="1:39" ht="19" x14ac:dyDescent="0.25">
      <c r="A77" s="5" t="s">
        <v>13</v>
      </c>
      <c r="B77" s="1" t="s">
        <v>91</v>
      </c>
      <c r="C77" s="1" t="s">
        <v>91</v>
      </c>
      <c r="D77" s="1" t="s">
        <v>91</v>
      </c>
      <c r="E77" s="1" t="s">
        <v>91</v>
      </c>
      <c r="F77" s="1">
        <v>21100000</v>
      </c>
      <c r="G77" s="1">
        <v>34400000</v>
      </c>
      <c r="H77" s="1">
        <v>52300000</v>
      </c>
      <c r="I77" s="1">
        <v>69500000</v>
      </c>
      <c r="J77" s="1">
        <v>89800000</v>
      </c>
      <c r="K77" s="1">
        <v>129600000</v>
      </c>
      <c r="L77" s="1">
        <v>181200000</v>
      </c>
      <c r="M77" s="1">
        <v>232300000</v>
      </c>
      <c r="N77" s="1">
        <v>283000000</v>
      </c>
      <c r="O77" s="1">
        <v>373000000</v>
      </c>
      <c r="P77" s="1">
        <v>463000000</v>
      </c>
      <c r="Q77" s="1">
        <v>601000000</v>
      </c>
      <c r="R77" s="1">
        <v>764000000</v>
      </c>
      <c r="S77" s="1">
        <v>903000000</v>
      </c>
      <c r="T77" s="1">
        <v>1076000000</v>
      </c>
      <c r="U77" s="1">
        <v>1319000000</v>
      </c>
      <c r="V77" s="1">
        <v>1579000000</v>
      </c>
      <c r="W77" s="1">
        <v>1886000000</v>
      </c>
      <c r="X77" s="1">
        <v>1906000000</v>
      </c>
      <c r="Y77" s="1">
        <v>1902000000</v>
      </c>
      <c r="Z77" s="1">
        <v>1806000000</v>
      </c>
      <c r="AA77" s="1">
        <v>1718000000</v>
      </c>
      <c r="AB77" s="1">
        <v>1682000000</v>
      </c>
      <c r="AC77" s="1">
        <v>1684000000</v>
      </c>
      <c r="AD77" s="1">
        <v>1757000000</v>
      </c>
      <c r="AE77" s="1">
        <v>1786000000</v>
      </c>
      <c r="AF77" s="1">
        <v>1863000000</v>
      </c>
      <c r="AG77" s="1">
        <v>1973000000</v>
      </c>
      <c r="AH77" s="1">
        <v>2062000000</v>
      </c>
      <c r="AI77" s="1">
        <v>2152000000</v>
      </c>
      <c r="AJ77" s="1">
        <v>2296000000</v>
      </c>
      <c r="AK77" s="1">
        <v>2519000000</v>
      </c>
      <c r="AL77" s="1">
        <v>2862000000</v>
      </c>
      <c r="AM77" s="1">
        <v>2975000000</v>
      </c>
    </row>
    <row r="78" spans="1:39" ht="19" x14ac:dyDescent="0.25">
      <c r="A78" s="5" t="s">
        <v>67</v>
      </c>
      <c r="B78" s="1" t="s">
        <v>91</v>
      </c>
      <c r="C78" s="1" t="s">
        <v>91</v>
      </c>
      <c r="D78" s="1" t="s">
        <v>91</v>
      </c>
      <c r="E78" s="1" t="s">
        <v>91</v>
      </c>
      <c r="F78" s="1">
        <v>-2900000</v>
      </c>
      <c r="G78" s="1">
        <v>700000</v>
      </c>
      <c r="H78" s="1">
        <v>-2100000</v>
      </c>
      <c r="I78" s="1">
        <v>5500000</v>
      </c>
      <c r="J78" s="1">
        <v>12600000</v>
      </c>
      <c r="K78" s="1">
        <v>-2500000</v>
      </c>
      <c r="L78" s="1">
        <v>18000000</v>
      </c>
      <c r="M78" s="1">
        <v>28800000</v>
      </c>
      <c r="N78" s="1">
        <v>-28000000</v>
      </c>
      <c r="O78" s="1">
        <v>7000000</v>
      </c>
      <c r="P78" s="1" t="s">
        <v>91</v>
      </c>
      <c r="Q78" s="1" t="s">
        <v>91</v>
      </c>
      <c r="R78" s="1" t="s">
        <v>91</v>
      </c>
      <c r="S78" s="1">
        <v>173000000</v>
      </c>
      <c r="T78" s="1">
        <v>605000000</v>
      </c>
      <c r="U78" s="1">
        <v>319000000</v>
      </c>
      <c r="V78" s="1" t="s">
        <v>91</v>
      </c>
      <c r="W78" s="1">
        <v>46000000</v>
      </c>
      <c r="X78" s="1">
        <v>-348000000</v>
      </c>
      <c r="Y78" s="1" t="s">
        <v>91</v>
      </c>
      <c r="Z78" s="1" t="s">
        <v>91</v>
      </c>
      <c r="AA78" s="1" t="s">
        <v>91</v>
      </c>
      <c r="AB78" s="1" t="s">
        <v>91</v>
      </c>
      <c r="AC78" s="1" t="s">
        <v>91</v>
      </c>
      <c r="AD78" s="1" t="s">
        <v>91</v>
      </c>
      <c r="AE78" s="1" t="s">
        <v>91</v>
      </c>
      <c r="AF78" s="1" t="s">
        <v>91</v>
      </c>
      <c r="AG78" s="1" t="s">
        <v>91</v>
      </c>
      <c r="AH78" s="1" t="s">
        <v>91</v>
      </c>
      <c r="AI78" s="1">
        <v>26000000</v>
      </c>
      <c r="AJ78" s="1">
        <v>202000000</v>
      </c>
      <c r="AK78" s="1">
        <v>-569000000</v>
      </c>
      <c r="AL78" s="1">
        <v>-276000000</v>
      </c>
      <c r="AM78" s="1">
        <v>138000000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176000000</v>
      </c>
      <c r="Z79" s="1">
        <v>201000000</v>
      </c>
      <c r="AA79" s="1">
        <v>214000000</v>
      </c>
      <c r="AB79" s="1">
        <v>215000000</v>
      </c>
      <c r="AC79" s="1">
        <v>218000000</v>
      </c>
      <c r="AD79" s="1">
        <v>228000000</v>
      </c>
      <c r="AE79" s="1">
        <v>225000000</v>
      </c>
      <c r="AF79" s="1">
        <v>244000000</v>
      </c>
      <c r="AG79" s="1">
        <v>267000000</v>
      </c>
      <c r="AH79" s="1">
        <v>273000000</v>
      </c>
      <c r="AI79" s="1">
        <v>282000000</v>
      </c>
      <c r="AJ79" s="1">
        <v>251000000</v>
      </c>
      <c r="AK79" s="1">
        <v>310000000</v>
      </c>
      <c r="AL79" s="1">
        <v>399000000</v>
      </c>
      <c r="AM79" s="1">
        <v>366000000</v>
      </c>
    </row>
    <row r="80" spans="1:39" ht="19" x14ac:dyDescent="0.25">
      <c r="A80" s="15" t="s">
        <v>105</v>
      </c>
      <c r="B80" s="16" t="e">
        <f t="shared" ref="B80:AM80" si="79">B79/B3</f>
        <v>#VALUE!</v>
      </c>
      <c r="C80" s="16" t="e">
        <f t="shared" si="79"/>
        <v>#VALUE!</v>
      </c>
      <c r="D80" s="16" t="e">
        <f t="shared" si="79"/>
        <v>#VALUE!</v>
      </c>
      <c r="E80" s="16" t="e">
        <f t="shared" si="79"/>
        <v>#VALUE!</v>
      </c>
      <c r="F80" s="16" t="e">
        <f t="shared" si="79"/>
        <v>#VALUE!</v>
      </c>
      <c r="G80" s="16" t="e">
        <f t="shared" si="79"/>
        <v>#VALUE!</v>
      </c>
      <c r="H80" s="16" t="e">
        <f t="shared" si="79"/>
        <v>#VALUE!</v>
      </c>
      <c r="I80" s="16" t="e">
        <f t="shared" si="79"/>
        <v>#VALUE!</v>
      </c>
      <c r="J80" s="16" t="e">
        <f t="shared" si="79"/>
        <v>#VALUE!</v>
      </c>
      <c r="K80" s="16" t="e">
        <f t="shared" si="79"/>
        <v>#VALUE!</v>
      </c>
      <c r="L80" s="16" t="e">
        <f t="shared" si="79"/>
        <v>#VALUE!</v>
      </c>
      <c r="M80" s="16" t="e">
        <f t="shared" si="79"/>
        <v>#VALUE!</v>
      </c>
      <c r="N80" s="16" t="e">
        <f t="shared" si="79"/>
        <v>#VALUE!</v>
      </c>
      <c r="O80" s="16" t="e">
        <f t="shared" si="79"/>
        <v>#VALUE!</v>
      </c>
      <c r="P80" s="16" t="e">
        <f t="shared" si="79"/>
        <v>#VALUE!</v>
      </c>
      <c r="Q80" s="16" t="e">
        <f t="shared" si="79"/>
        <v>#VALUE!</v>
      </c>
      <c r="R80" s="16" t="e">
        <f t="shared" si="79"/>
        <v>#VALUE!</v>
      </c>
      <c r="S80" s="16" t="e">
        <f t="shared" si="79"/>
        <v>#VALUE!</v>
      </c>
      <c r="T80" s="16" t="e">
        <f t="shared" si="79"/>
        <v>#VALUE!</v>
      </c>
      <c r="U80" s="16" t="e">
        <f t="shared" si="79"/>
        <v>#VALUE!</v>
      </c>
      <c r="V80" s="16" t="e">
        <f t="shared" si="79"/>
        <v>#VALUE!</v>
      </c>
      <c r="W80" s="16" t="e">
        <f t="shared" si="79"/>
        <v>#VALUE!</v>
      </c>
      <c r="X80" s="16" t="e">
        <f t="shared" si="79"/>
        <v>#VALUE!</v>
      </c>
      <c r="Y80" s="16">
        <f t="shared" si="79"/>
        <v>2.4688587139490518E-3</v>
      </c>
      <c r="Z80" s="16">
        <f t="shared" si="79"/>
        <v>3.0373549323017409E-3</v>
      </c>
      <c r="AA80" s="16">
        <f t="shared" si="79"/>
        <v>3.1471976704854627E-3</v>
      </c>
      <c r="AB80" s="16">
        <f t="shared" si="79"/>
        <v>3.054194189928262E-3</v>
      </c>
      <c r="AC80" s="16">
        <f t="shared" si="79"/>
        <v>2.9162319073226849E-3</v>
      </c>
      <c r="AD80" s="16">
        <f t="shared" si="79"/>
        <v>2.8929604628736743E-3</v>
      </c>
      <c r="AE80" s="16">
        <f t="shared" si="79"/>
        <v>2.7051072424737906E-3</v>
      </c>
      <c r="AF80" s="16">
        <f t="shared" si="79"/>
        <v>2.7564703622951006E-3</v>
      </c>
      <c r="AG80" s="16">
        <f t="shared" si="79"/>
        <v>2.8225593318885775E-3</v>
      </c>
      <c r="AH80" s="16">
        <f t="shared" si="79"/>
        <v>2.705541901213034E-3</v>
      </c>
      <c r="AI80" s="16">
        <f t="shared" si="79"/>
        <v>2.6062123970684733E-3</v>
      </c>
      <c r="AJ80" s="16">
        <f t="shared" si="79"/>
        <v>2.2771603538217283E-3</v>
      </c>
      <c r="AK80" s="16">
        <f t="shared" si="79"/>
        <v>2.3465294073120885E-3</v>
      </c>
      <c r="AL80" s="16">
        <f t="shared" si="79"/>
        <v>2.639639580039297E-3</v>
      </c>
      <c r="AM80" s="16">
        <f t="shared" si="79"/>
        <v>2.3252415773524012E-3</v>
      </c>
    </row>
    <row r="81" spans="1:47" ht="19" x14ac:dyDescent="0.25">
      <c r="A81" s="5" t="s">
        <v>69</v>
      </c>
      <c r="B81" s="1" t="s">
        <v>91</v>
      </c>
      <c r="C81" s="1" t="s">
        <v>91</v>
      </c>
      <c r="D81" s="1" t="s">
        <v>91</v>
      </c>
      <c r="E81" s="1" t="s">
        <v>91</v>
      </c>
      <c r="F81" s="1">
        <v>-13500000</v>
      </c>
      <c r="G81" s="1">
        <v>-17800000</v>
      </c>
      <c r="H81" s="1">
        <v>-32600000</v>
      </c>
      <c r="I81" s="1">
        <v>-99800000</v>
      </c>
      <c r="J81" s="1">
        <v>-163400000</v>
      </c>
      <c r="K81" s="1">
        <v>-197100000</v>
      </c>
      <c r="L81" s="1">
        <v>-217700000</v>
      </c>
      <c r="M81" s="1">
        <v>-98700000</v>
      </c>
      <c r="N81" s="1">
        <v>-386000000</v>
      </c>
      <c r="O81" s="1">
        <v>-131000000</v>
      </c>
      <c r="P81" s="1">
        <v>-337000000</v>
      </c>
      <c r="Q81" s="1">
        <v>-386000000</v>
      </c>
      <c r="R81" s="1">
        <v>2155000000</v>
      </c>
      <c r="S81" s="1">
        <v>62000000</v>
      </c>
      <c r="T81" s="1">
        <v>560000000</v>
      </c>
      <c r="U81" s="1">
        <v>140000000</v>
      </c>
      <c r="V81" s="1">
        <v>-1186000000</v>
      </c>
      <c r="W81" s="1">
        <v>-330000000</v>
      </c>
      <c r="X81" s="1">
        <v>-433000000</v>
      </c>
      <c r="Y81" s="1">
        <v>447000000</v>
      </c>
      <c r="Z81" s="1">
        <v>294000000</v>
      </c>
      <c r="AA81" s="1">
        <v>3900000000</v>
      </c>
      <c r="AB81" s="1">
        <v>871000000</v>
      </c>
      <c r="AC81" s="1">
        <v>441000000</v>
      </c>
      <c r="AD81" s="1">
        <v>258000000</v>
      </c>
      <c r="AE81" s="1">
        <v>209000000</v>
      </c>
      <c r="AF81" s="1">
        <v>401000000</v>
      </c>
      <c r="AG81" s="1">
        <v>-414000000</v>
      </c>
      <c r="AH81" s="1">
        <v>1066000000</v>
      </c>
      <c r="AI81" s="1">
        <v>-661000000</v>
      </c>
      <c r="AJ81" s="1">
        <v>-250000000</v>
      </c>
      <c r="AK81" s="1">
        <v>3023000000</v>
      </c>
      <c r="AL81" s="1">
        <v>-3319000000</v>
      </c>
      <c r="AM81" s="1">
        <v>-6102000000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t="s">
        <v>91</v>
      </c>
      <c r="AH82" s="1" t="s">
        <v>91</v>
      </c>
      <c r="AI82" s="1" t="s">
        <v>91</v>
      </c>
      <c r="AJ82" s="1" t="s">
        <v>91</v>
      </c>
      <c r="AK82" s="1" t="s">
        <v>91</v>
      </c>
      <c r="AL82" s="1" t="s">
        <v>91</v>
      </c>
      <c r="AM82" s="1" t="s">
        <v>91</v>
      </c>
    </row>
    <row r="83" spans="1:47" ht="21" x14ac:dyDescent="0.25">
      <c r="A83" s="5" t="s">
        <v>34</v>
      </c>
      <c r="B83" s="1" t="s">
        <v>91</v>
      </c>
      <c r="C83" s="1" t="s">
        <v>91</v>
      </c>
      <c r="D83" s="1" t="s">
        <v>91</v>
      </c>
      <c r="E83" s="1" t="s">
        <v>91</v>
      </c>
      <c r="F83" s="1">
        <v>-87200000</v>
      </c>
      <c r="G83" s="1">
        <v>-127600000</v>
      </c>
      <c r="H83" s="1">
        <v>-153200000</v>
      </c>
      <c r="I83" s="1">
        <v>-277600000</v>
      </c>
      <c r="J83" s="1">
        <v>-353700000</v>
      </c>
      <c r="K83" s="1">
        <v>-405200000</v>
      </c>
      <c r="L83" s="1">
        <v>-429300000</v>
      </c>
      <c r="M83" s="1">
        <v>-525200000</v>
      </c>
      <c r="N83" s="1">
        <v>-885000000</v>
      </c>
      <c r="O83" s="1">
        <v>-698000000</v>
      </c>
      <c r="P83" s="1">
        <v>-1142000000</v>
      </c>
      <c r="Q83" s="1">
        <v>-1075000000</v>
      </c>
      <c r="R83" s="1">
        <v>-166000000</v>
      </c>
      <c r="S83" s="1">
        <v>-1592000000</v>
      </c>
      <c r="T83" s="1">
        <v>-693000000</v>
      </c>
      <c r="U83" s="1">
        <v>-849000000</v>
      </c>
      <c r="V83" s="1">
        <v>-971000000</v>
      </c>
      <c r="W83" s="1">
        <v>-563000000</v>
      </c>
      <c r="X83" s="1">
        <v>-491000000</v>
      </c>
      <c r="Y83" s="1">
        <v>743000000</v>
      </c>
      <c r="Z83" s="1">
        <v>625000000</v>
      </c>
      <c r="AA83" s="1">
        <v>-355000000</v>
      </c>
      <c r="AB83" s="1">
        <v>256000000</v>
      </c>
      <c r="AC83" s="1">
        <v>-350000000</v>
      </c>
      <c r="AD83" s="1">
        <v>-455000000</v>
      </c>
      <c r="AE83" s="1">
        <v>-124000000</v>
      </c>
      <c r="AF83" s="1">
        <v>-546000000</v>
      </c>
      <c r="AG83" s="1">
        <v>-769000000</v>
      </c>
      <c r="AH83" s="1">
        <v>-84000000</v>
      </c>
      <c r="AI83" s="1">
        <v>-1244000000</v>
      </c>
      <c r="AJ83" s="1">
        <v>-593000000</v>
      </c>
      <c r="AK83" s="1">
        <v>-1657000000</v>
      </c>
      <c r="AL83" s="1">
        <v>-5403000000</v>
      </c>
      <c r="AM83" s="1">
        <v>-2830000000</v>
      </c>
      <c r="AT83" s="70" t="s">
        <v>135</v>
      </c>
      <c r="AU83" s="71"/>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-646000000</v>
      </c>
      <c r="Z84" s="1" t="s">
        <v>91</v>
      </c>
      <c r="AA84" s="1" t="s">
        <v>91</v>
      </c>
      <c r="AB84" s="1" t="s">
        <v>91</v>
      </c>
      <c r="AC84" s="1">
        <v>698000000</v>
      </c>
      <c r="AD84" s="1">
        <v>605000000</v>
      </c>
      <c r="AE84" s="1">
        <v>244000000</v>
      </c>
      <c r="AF84" s="1">
        <v>888000000</v>
      </c>
      <c r="AG84" s="1">
        <v>446000000</v>
      </c>
      <c r="AH84" s="1">
        <v>352000000</v>
      </c>
      <c r="AI84" s="1">
        <v>743000000</v>
      </c>
      <c r="AJ84" s="1">
        <v>68000000</v>
      </c>
      <c r="AK84" s="1">
        <v>5118000000</v>
      </c>
      <c r="AL84" s="1">
        <v>2401000000</v>
      </c>
      <c r="AM84" s="1">
        <v>-2577000000</v>
      </c>
      <c r="AT84" s="72" t="s">
        <v>136</v>
      </c>
      <c r="AU84" s="73"/>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v>-23000000</v>
      </c>
      <c r="Q85" s="1">
        <v>30000000</v>
      </c>
      <c r="R85" s="1">
        <v>90000000</v>
      </c>
      <c r="S85" s="1">
        <v>68000000</v>
      </c>
      <c r="T85" s="1">
        <v>186000000</v>
      </c>
      <c r="U85" s="1">
        <v>-46000000</v>
      </c>
      <c r="V85" s="1" t="s">
        <v>91</v>
      </c>
      <c r="W85" s="1">
        <v>81000000</v>
      </c>
      <c r="X85" s="1">
        <v>457000000</v>
      </c>
      <c r="Y85" s="1">
        <v>548000000</v>
      </c>
      <c r="Z85" s="1">
        <v>-176000000</v>
      </c>
      <c r="AA85" s="1">
        <v>4553000000</v>
      </c>
      <c r="AB85" s="1">
        <v>190000000</v>
      </c>
      <c r="AC85" s="1">
        <v>236000000</v>
      </c>
      <c r="AD85" s="1">
        <v>-4000000</v>
      </c>
      <c r="AE85" s="1">
        <v>353000000</v>
      </c>
      <c r="AF85" s="1">
        <v>91000000</v>
      </c>
      <c r="AG85" s="1">
        <v>-14000000</v>
      </c>
      <c r="AH85" s="1">
        <v>640000000</v>
      </c>
      <c r="AI85" s="1">
        <v>106000000</v>
      </c>
      <c r="AJ85" s="1">
        <v>536000000</v>
      </c>
      <c r="AK85" s="1">
        <v>133000000</v>
      </c>
      <c r="AL85" s="1">
        <v>499000000</v>
      </c>
      <c r="AM85" s="1">
        <v>-388000000</v>
      </c>
      <c r="AT85" s="24" t="s">
        <v>137</v>
      </c>
      <c r="AU85" s="25">
        <f>AM17</f>
        <v>1617000000</v>
      </c>
    </row>
    <row r="86" spans="1:47" ht="20" x14ac:dyDescent="0.25">
      <c r="A86" s="5" t="s">
        <v>72</v>
      </c>
      <c r="B86" s="1" t="s">
        <v>91</v>
      </c>
      <c r="C86" s="1" t="s">
        <v>91</v>
      </c>
      <c r="D86" s="1" t="s">
        <v>91</v>
      </c>
      <c r="E86" s="1" t="s">
        <v>91</v>
      </c>
      <c r="F86" s="1">
        <v>100000</v>
      </c>
      <c r="G86" s="1" t="s">
        <v>91</v>
      </c>
      <c r="H86" s="1">
        <v>-200000</v>
      </c>
      <c r="I86" s="1" t="s">
        <v>91</v>
      </c>
      <c r="J86" s="1">
        <v>100000</v>
      </c>
      <c r="K86" s="1" t="s">
        <v>91</v>
      </c>
      <c r="L86" s="1" t="s">
        <v>91</v>
      </c>
      <c r="M86" s="1" t="s">
        <v>91</v>
      </c>
      <c r="N86" s="1" t="s">
        <v>91</v>
      </c>
      <c r="O86" s="1">
        <v>54000000</v>
      </c>
      <c r="P86" s="1" t="s">
        <v>91</v>
      </c>
      <c r="Q86" s="1" t="s">
        <v>91</v>
      </c>
      <c r="R86" s="1" t="s">
        <v>91</v>
      </c>
      <c r="S86" s="1" t="s">
        <v>91</v>
      </c>
      <c r="T86" s="1" t="s">
        <v>91</v>
      </c>
      <c r="U86" s="1">
        <v>125000000</v>
      </c>
      <c r="V86" s="1">
        <v>253000000</v>
      </c>
      <c r="W86" s="1">
        <v>298000000</v>
      </c>
      <c r="X86" s="1">
        <v>207000000</v>
      </c>
      <c r="Y86" s="1">
        <v>3003000000</v>
      </c>
      <c r="Z86" s="1">
        <v>163000000</v>
      </c>
      <c r="AA86" s="1">
        <v>-4585000000</v>
      </c>
      <c r="AB86" s="1">
        <v>3883000000</v>
      </c>
      <c r="AC86" s="1">
        <v>97000000</v>
      </c>
      <c r="AD86" s="1" t="s">
        <v>91</v>
      </c>
      <c r="AE86" s="1">
        <v>-323000000</v>
      </c>
      <c r="AF86" s="1">
        <v>-144000000</v>
      </c>
      <c r="AG86" s="1" t="s">
        <v>91</v>
      </c>
      <c r="AH86" s="1" t="s">
        <v>91</v>
      </c>
      <c r="AI86" s="1">
        <v>118000000</v>
      </c>
      <c r="AJ86" s="1">
        <v>-18000000</v>
      </c>
      <c r="AK86" s="1">
        <v>690000000</v>
      </c>
      <c r="AL86" s="1">
        <v>472000000</v>
      </c>
      <c r="AM86" s="1">
        <v>133000000</v>
      </c>
      <c r="AT86" s="24" t="s">
        <v>138</v>
      </c>
      <c r="AU86" s="25">
        <f>AM56</f>
        <v>2176000000</v>
      </c>
    </row>
    <row r="87" spans="1:47" ht="20" x14ac:dyDescent="0.25">
      <c r="A87" s="6" t="s">
        <v>73</v>
      </c>
      <c r="B87" s="10" t="s">
        <v>91</v>
      </c>
      <c r="C87" s="10" t="s">
        <v>91</v>
      </c>
      <c r="D87" s="10" t="s">
        <v>91</v>
      </c>
      <c r="E87" s="10" t="s">
        <v>91</v>
      </c>
      <c r="F87" s="10">
        <v>116800000</v>
      </c>
      <c r="G87" s="10">
        <v>180700000</v>
      </c>
      <c r="H87" s="10">
        <v>266600000</v>
      </c>
      <c r="I87" s="10">
        <v>338100000</v>
      </c>
      <c r="J87" s="10">
        <v>396500000</v>
      </c>
      <c r="K87" s="10">
        <v>534500000</v>
      </c>
      <c r="L87" s="10">
        <v>713000000</v>
      </c>
      <c r="M87" s="10">
        <v>1100100000</v>
      </c>
      <c r="N87" s="10">
        <v>1029000000</v>
      </c>
      <c r="O87" s="10">
        <v>1917000000</v>
      </c>
      <c r="P87" s="10">
        <v>2446000000</v>
      </c>
      <c r="Q87" s="10">
        <v>2796000000</v>
      </c>
      <c r="R87" s="10">
        <v>5963000000</v>
      </c>
      <c r="S87" s="10">
        <v>4802000000</v>
      </c>
      <c r="T87" s="10">
        <v>6545000000</v>
      </c>
      <c r="U87" s="10">
        <v>6904000000</v>
      </c>
      <c r="V87" s="10">
        <v>6484000000</v>
      </c>
      <c r="W87" s="10">
        <v>7661000000</v>
      </c>
      <c r="X87" s="10">
        <v>5727000000</v>
      </c>
      <c r="Y87" s="10">
        <v>5528000000</v>
      </c>
      <c r="Z87" s="10">
        <v>5125000000</v>
      </c>
      <c r="AA87" s="10">
        <v>4585000000</v>
      </c>
      <c r="AB87" s="10">
        <v>6651000000</v>
      </c>
      <c r="AC87" s="10">
        <v>6975000000</v>
      </c>
      <c r="AD87" s="10">
        <v>7628000000</v>
      </c>
      <c r="AE87" s="10">
        <v>8242000000</v>
      </c>
      <c r="AF87" s="10">
        <v>9373000000</v>
      </c>
      <c r="AG87" s="10">
        <v>9783000000</v>
      </c>
      <c r="AH87" s="10">
        <v>12031000000</v>
      </c>
      <c r="AI87" s="10">
        <v>13038000000</v>
      </c>
      <c r="AJ87" s="10">
        <v>13723000000</v>
      </c>
      <c r="AK87" s="10">
        <v>18839000000</v>
      </c>
      <c r="AL87" s="10">
        <v>16571000000</v>
      </c>
      <c r="AM87" s="10">
        <v>14615000000</v>
      </c>
      <c r="AT87" s="24" t="s">
        <v>139</v>
      </c>
      <c r="AU87" s="25">
        <f>AM61</f>
        <v>48188000000</v>
      </c>
    </row>
    <row r="88" spans="1:47" ht="20" x14ac:dyDescent="0.25">
      <c r="A88" s="5" t="s">
        <v>74</v>
      </c>
      <c r="B88" s="1" t="s">
        <v>91</v>
      </c>
      <c r="C88" s="1" t="s">
        <v>91</v>
      </c>
      <c r="D88" s="1" t="s">
        <v>91</v>
      </c>
      <c r="E88" s="1" t="s">
        <v>91</v>
      </c>
      <c r="F88" s="1">
        <v>-190200000</v>
      </c>
      <c r="G88" s="1">
        <v>-398100000</v>
      </c>
      <c r="H88" s="1">
        <v>-431700000</v>
      </c>
      <c r="I88" s="1">
        <v>-432500000</v>
      </c>
      <c r="J88" s="1">
        <v>-864200000</v>
      </c>
      <c r="K88" s="1">
        <v>-1100700000</v>
      </c>
      <c r="L88" s="1">
        <v>-1278100000</v>
      </c>
      <c r="M88" s="1">
        <v>-1194400000</v>
      </c>
      <c r="N88" s="1">
        <v>-1481000000</v>
      </c>
      <c r="O88" s="1">
        <v>-2320000000</v>
      </c>
      <c r="P88" s="1">
        <v>-2581000000</v>
      </c>
      <c r="Q88" s="1">
        <v>-3558000000</v>
      </c>
      <c r="R88" s="1">
        <v>-3393000000</v>
      </c>
      <c r="S88" s="1">
        <v>-2749000000</v>
      </c>
      <c r="T88" s="1">
        <v>-4106000000</v>
      </c>
      <c r="U88" s="1">
        <v>-3948000000</v>
      </c>
      <c r="V88" s="1">
        <v>-3881000000</v>
      </c>
      <c r="W88" s="1">
        <v>-3542000000</v>
      </c>
      <c r="X88" s="1">
        <v>-3558000000</v>
      </c>
      <c r="Y88" s="1">
        <v>-1700000000</v>
      </c>
      <c r="Z88" s="1">
        <v>-788000000</v>
      </c>
      <c r="AA88" s="1">
        <v>-1012000000</v>
      </c>
      <c r="AB88" s="1">
        <v>-1165000000</v>
      </c>
      <c r="AC88" s="1">
        <v>-1262000000</v>
      </c>
      <c r="AD88" s="1">
        <v>-1301000000</v>
      </c>
      <c r="AE88" s="1">
        <v>-1394000000</v>
      </c>
      <c r="AF88" s="1">
        <v>-1460000000</v>
      </c>
      <c r="AG88" s="1">
        <v>-1583000000</v>
      </c>
      <c r="AH88" s="1">
        <v>-1854000000</v>
      </c>
      <c r="AI88" s="1">
        <v>-2395000000</v>
      </c>
      <c r="AJ88" s="1">
        <v>-2653000000</v>
      </c>
      <c r="AK88" s="1">
        <v>-2390000000</v>
      </c>
      <c r="AL88" s="1">
        <v>-2548000000</v>
      </c>
      <c r="AM88" s="1">
        <v>-3140000000</v>
      </c>
      <c r="AT88" s="46" t="s">
        <v>140</v>
      </c>
      <c r="AU88" s="47">
        <f>AU85/(AU86+AU87)</f>
        <v>3.2106266380748157E-2</v>
      </c>
    </row>
    <row r="89" spans="1:47" ht="20" customHeight="1" x14ac:dyDescent="0.25">
      <c r="A89" s="15" t="s">
        <v>106</v>
      </c>
      <c r="B89" s="16" t="e">
        <f t="shared" ref="B89:AM89" si="80">(-1*B88)/B3</f>
        <v>#VALUE!</v>
      </c>
      <c r="C89" s="16" t="e">
        <f t="shared" si="80"/>
        <v>#VALUE!</v>
      </c>
      <c r="D89" s="16" t="e">
        <f t="shared" si="80"/>
        <v>#VALUE!</v>
      </c>
      <c r="E89" s="16" t="e">
        <f t="shared" si="80"/>
        <v>#VALUE!</v>
      </c>
      <c r="F89" s="16">
        <f t="shared" si="80"/>
        <v>6.8950516585100596E-2</v>
      </c>
      <c r="G89" s="16">
        <f t="shared" si="80"/>
        <v>0.104340305079415</v>
      </c>
      <c r="H89" s="16">
        <f t="shared" si="80"/>
        <v>8.4042283956625843E-2</v>
      </c>
      <c r="I89" s="16">
        <f t="shared" si="80"/>
        <v>6.0503049633484414E-2</v>
      </c>
      <c r="J89" s="16">
        <f t="shared" si="80"/>
        <v>9.3540286617309606E-2</v>
      </c>
      <c r="K89" s="16">
        <f t="shared" si="80"/>
        <v>8.8220442905575999E-2</v>
      </c>
      <c r="L89" s="16">
        <f t="shared" si="80"/>
        <v>8.2615834109008177E-2</v>
      </c>
      <c r="M89" s="16">
        <f t="shared" si="80"/>
        <v>6.1139975941235186E-2</v>
      </c>
      <c r="N89" s="16">
        <f t="shared" si="80"/>
        <v>6.1309819506540818E-2</v>
      </c>
      <c r="O89" s="16">
        <f t="shared" si="80"/>
        <v>7.6772891227373505E-2</v>
      </c>
      <c r="P89" s="16">
        <f t="shared" si="80"/>
        <v>6.7154082322943232E-2</v>
      </c>
      <c r="Q89" s="16">
        <f t="shared" si="80"/>
        <v>7.7790895972714158E-2</v>
      </c>
      <c r="R89" s="16">
        <f t="shared" si="80"/>
        <v>6.3357795081508045E-2</v>
      </c>
      <c r="S89" s="16">
        <f t="shared" si="80"/>
        <v>4.7195563720019915E-2</v>
      </c>
      <c r="T89" s="16">
        <f t="shared" si="80"/>
        <v>6.3348555912120463E-2</v>
      </c>
      <c r="U89" s="16">
        <f t="shared" si="80"/>
        <v>5.401264125646428E-2</v>
      </c>
      <c r="V89" s="16">
        <f t="shared" si="80"/>
        <v>4.7613205579615021E-2</v>
      </c>
      <c r="W89" s="16">
        <f t="shared" si="80"/>
        <v>3.8992921386659621E-2</v>
      </c>
      <c r="X89" s="16">
        <f t="shared" si="80"/>
        <v>4.5999301865570337E-2</v>
      </c>
      <c r="Y89" s="16">
        <f t="shared" si="80"/>
        <v>2.3846930759735159E-2</v>
      </c>
      <c r="Z89" s="16">
        <f t="shared" si="80"/>
        <v>1.1907640232108318E-2</v>
      </c>
      <c r="AA89" s="16">
        <f t="shared" si="80"/>
        <v>1.4883009544538729E-2</v>
      </c>
      <c r="AB89" s="16">
        <f t="shared" si="80"/>
        <v>1.6549470843099653E-2</v>
      </c>
      <c r="AC89" s="16">
        <f t="shared" si="80"/>
        <v>1.6882039757069856E-2</v>
      </c>
      <c r="AD89" s="16">
        <f t="shared" si="80"/>
        <v>1.6507638430695835E-2</v>
      </c>
      <c r="AE89" s="16">
        <f t="shared" si="80"/>
        <v>1.6759642204482061E-2</v>
      </c>
      <c r="AF89" s="16">
        <f t="shared" si="80"/>
        <v>1.6493634135044455E-2</v>
      </c>
      <c r="AG89" s="16">
        <f t="shared" si="80"/>
        <v>1.6734499709286959E-2</v>
      </c>
      <c r="AH89" s="16">
        <f t="shared" si="80"/>
        <v>1.8373899944501705E-2</v>
      </c>
      <c r="AI89" s="16">
        <f t="shared" si="80"/>
        <v>2.2134321599216286E-2</v>
      </c>
      <c r="AJ89" s="16">
        <f t="shared" si="80"/>
        <v>2.4068949875255159E-2</v>
      </c>
      <c r="AK89" s="16">
        <f t="shared" si="80"/>
        <v>1.8090984785406102E-2</v>
      </c>
      <c r="AL89" s="16">
        <f t="shared" si="80"/>
        <v>1.6856645739198317E-2</v>
      </c>
      <c r="AM89" s="16">
        <f t="shared" si="80"/>
        <v>1.9948793860345735E-2</v>
      </c>
      <c r="AT89" s="24" t="s">
        <v>107</v>
      </c>
      <c r="AU89" s="25">
        <f>AM27</f>
        <v>5372000000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-101000000</v>
      </c>
      <c r="Q90" s="1">
        <v>-26000000</v>
      </c>
      <c r="R90" s="1">
        <v>-190000000</v>
      </c>
      <c r="S90" s="1">
        <v>-235000000</v>
      </c>
      <c r="T90" s="1">
        <v>-215000000</v>
      </c>
      <c r="U90" s="1">
        <v>-727000000</v>
      </c>
      <c r="V90" s="1">
        <v>-2546000000</v>
      </c>
      <c r="W90" s="1">
        <v>-4268000000</v>
      </c>
      <c r="X90" s="1">
        <v>8324000000</v>
      </c>
      <c r="Y90" s="1" t="s">
        <v>91</v>
      </c>
      <c r="Z90" s="1" t="s">
        <v>91</v>
      </c>
      <c r="AA90" s="1" t="s">
        <v>91</v>
      </c>
      <c r="AB90" s="1">
        <v>36000000</v>
      </c>
      <c r="AC90" s="1">
        <v>-170000000</v>
      </c>
      <c r="AD90" s="1">
        <v>-206000000</v>
      </c>
      <c r="AE90" s="1">
        <v>-200000000</v>
      </c>
      <c r="AF90" s="1">
        <v>-1666000000</v>
      </c>
      <c r="AG90" s="1" t="s">
        <v>91</v>
      </c>
      <c r="AH90" s="1">
        <v>-374000000</v>
      </c>
      <c r="AI90" s="1">
        <v>-21000000</v>
      </c>
      <c r="AJ90" s="1" t="s">
        <v>91</v>
      </c>
      <c r="AK90" s="1">
        <v>-7780000000</v>
      </c>
      <c r="AL90" s="1">
        <v>-421000000</v>
      </c>
      <c r="AM90" s="1" t="s">
        <v>91</v>
      </c>
      <c r="AT90" s="24" t="s">
        <v>19</v>
      </c>
      <c r="AU90" s="25">
        <f>AM25</f>
        <v>22477000000</v>
      </c>
    </row>
    <row r="91" spans="1:47" ht="20" x14ac:dyDescent="0.25">
      <c r="A91" s="5" t="s">
        <v>76</v>
      </c>
      <c r="B91" s="1" t="s">
        <v>91</v>
      </c>
      <c r="C91" s="1" t="s">
        <v>91</v>
      </c>
      <c r="D91" s="1" t="s">
        <v>91</v>
      </c>
      <c r="E91" s="1" t="s">
        <v>91</v>
      </c>
      <c r="F91" s="1">
        <v>-65900000</v>
      </c>
      <c r="G91" s="1" t="s">
        <v>91</v>
      </c>
      <c r="H91" s="1">
        <v>-217900000</v>
      </c>
      <c r="I91" s="1">
        <v>-2091200000</v>
      </c>
      <c r="J91" s="1">
        <v>-840400000</v>
      </c>
      <c r="K91" s="1" t="s">
        <v>91</v>
      </c>
      <c r="L91" s="1" t="s">
        <v>91</v>
      </c>
      <c r="M91" s="1">
        <v>-409000000</v>
      </c>
      <c r="N91" s="1">
        <v>-194000000</v>
      </c>
      <c r="O91" s="1">
        <v>-2000000</v>
      </c>
      <c r="P91" s="1">
        <v>-32000000</v>
      </c>
      <c r="Q91" s="1">
        <v>-39000000</v>
      </c>
      <c r="R91" s="1">
        <v>-85000000</v>
      </c>
      <c r="S91" s="1">
        <v>-583000000</v>
      </c>
      <c r="T91" s="1">
        <v>-159000000</v>
      </c>
      <c r="U91" s="1">
        <v>-25890000000</v>
      </c>
      <c r="V91" s="1">
        <v>-18230000000</v>
      </c>
      <c r="W91" s="1">
        <v>-5409000000</v>
      </c>
      <c r="X91" s="1">
        <v>-11225000000</v>
      </c>
      <c r="Y91" s="1">
        <v>-168000000</v>
      </c>
      <c r="Z91" s="1" t="s">
        <v>91</v>
      </c>
      <c r="AA91" s="1" t="s">
        <v>91</v>
      </c>
      <c r="AB91" s="1" t="s">
        <v>91</v>
      </c>
      <c r="AC91" s="1" t="s">
        <v>91</v>
      </c>
      <c r="AD91" s="1" t="s">
        <v>91</v>
      </c>
      <c r="AE91" s="1" t="s">
        <v>91</v>
      </c>
      <c r="AF91" s="1" t="s">
        <v>91</v>
      </c>
      <c r="AG91" s="1" t="s">
        <v>91</v>
      </c>
      <c r="AH91" s="1" t="s">
        <v>91</v>
      </c>
      <c r="AI91" s="1" t="s">
        <v>91</v>
      </c>
      <c r="AJ91" s="1" t="s">
        <v>91</v>
      </c>
      <c r="AK91" s="1" t="s">
        <v>91</v>
      </c>
      <c r="AL91" s="1" t="s">
        <v>91</v>
      </c>
      <c r="AM91" s="1" t="s">
        <v>91</v>
      </c>
      <c r="AT91" s="46" t="s">
        <v>141</v>
      </c>
      <c r="AU91" s="47">
        <f>AU89/AU90</f>
        <v>0.23899986653023089</v>
      </c>
    </row>
    <row r="92" spans="1:47" ht="20" x14ac:dyDescent="0.25">
      <c r="A92" s="5" t="s">
        <v>77</v>
      </c>
      <c r="B92" s="1" t="s">
        <v>91</v>
      </c>
      <c r="C92" s="1" t="s">
        <v>91</v>
      </c>
      <c r="D92" s="1" t="s">
        <v>91</v>
      </c>
      <c r="E92" s="1" t="s">
        <v>91</v>
      </c>
      <c r="F92" s="1" t="s">
        <v>91</v>
      </c>
      <c r="G92" s="1">
        <v>36500000</v>
      </c>
      <c r="H92" s="1">
        <v>6500000</v>
      </c>
      <c r="I92" s="1">
        <v>1345400000</v>
      </c>
      <c r="J92" s="1">
        <v>1214500000</v>
      </c>
      <c r="K92" s="1">
        <v>96000000</v>
      </c>
      <c r="L92" s="1">
        <v>56900000</v>
      </c>
      <c r="M92" s="1">
        <v>67900000</v>
      </c>
      <c r="N92" s="1">
        <v>599000000</v>
      </c>
      <c r="O92" s="1">
        <v>4000000</v>
      </c>
      <c r="P92" s="1">
        <v>30000000</v>
      </c>
      <c r="Q92" s="1">
        <v>30000000</v>
      </c>
      <c r="R92" s="1">
        <v>25000000</v>
      </c>
      <c r="S92" s="1">
        <v>506000000</v>
      </c>
      <c r="T92" s="1">
        <v>219000000</v>
      </c>
      <c r="U92" s="1">
        <v>25990000000</v>
      </c>
      <c r="V92" s="1">
        <v>19907000000</v>
      </c>
      <c r="W92" s="1">
        <v>5434000000</v>
      </c>
      <c r="X92" s="1">
        <v>10899000000</v>
      </c>
      <c r="Y92" s="1">
        <v>139000000</v>
      </c>
      <c r="Z92" s="1">
        <v>33000000</v>
      </c>
      <c r="AA92" s="1" t="s">
        <v>91</v>
      </c>
      <c r="AB92" s="1" t="s">
        <v>91</v>
      </c>
      <c r="AC92" s="1" t="s">
        <v>91</v>
      </c>
      <c r="AD92" s="1" t="s">
        <v>91</v>
      </c>
      <c r="AE92" s="1">
        <v>323000000</v>
      </c>
      <c r="AF92" s="1">
        <v>144000000</v>
      </c>
      <c r="AG92" s="1" t="s">
        <v>91</v>
      </c>
      <c r="AH92" s="1" t="s">
        <v>91</v>
      </c>
      <c r="AI92" s="1" t="s">
        <v>91</v>
      </c>
      <c r="AJ92" s="1" t="s">
        <v>91</v>
      </c>
      <c r="AK92" s="1" t="s">
        <v>91</v>
      </c>
      <c r="AL92" s="1" t="s">
        <v>91</v>
      </c>
      <c r="AM92" s="1" t="s">
        <v>91</v>
      </c>
      <c r="AT92" s="48" t="s">
        <v>142</v>
      </c>
      <c r="AU92" s="49">
        <f>AU88*(1-AU91)</f>
        <v>2.4432873000965308E-2</v>
      </c>
    </row>
    <row r="93" spans="1:47" ht="19" x14ac:dyDescent="0.25">
      <c r="A93" s="5" t="s">
        <v>78</v>
      </c>
      <c r="B93" s="1" t="s">
        <v>91</v>
      </c>
      <c r="C93" s="1" t="s">
        <v>91</v>
      </c>
      <c r="D93" s="1" t="s">
        <v>91</v>
      </c>
      <c r="E93" s="1" t="s">
        <v>91</v>
      </c>
      <c r="F93" s="1">
        <v>700000</v>
      </c>
      <c r="G93" s="1">
        <v>-7200000</v>
      </c>
      <c r="H93" s="1">
        <v>800000</v>
      </c>
      <c r="I93" s="1">
        <v>-49000000</v>
      </c>
      <c r="J93" s="1">
        <v>40800000</v>
      </c>
      <c r="K93" s="1">
        <v>250400000</v>
      </c>
      <c r="L93" s="1">
        <v>44200000</v>
      </c>
      <c r="M93" s="1">
        <v>27900000</v>
      </c>
      <c r="N93" s="1">
        <v>105000000</v>
      </c>
      <c r="O93" s="1">
        <v>47000000</v>
      </c>
      <c r="P93" s="1">
        <v>62000000</v>
      </c>
      <c r="Q93" s="1">
        <v>63000000</v>
      </c>
      <c r="R93" s="1">
        <v>177000000</v>
      </c>
      <c r="S93" s="1">
        <v>127000000</v>
      </c>
      <c r="T93" s="1">
        <v>265000000</v>
      </c>
      <c r="U93" s="1">
        <v>96000000</v>
      </c>
      <c r="V93" s="1">
        <v>164000000</v>
      </c>
      <c r="W93" s="1">
        <v>138000000</v>
      </c>
      <c r="X93" s="1">
        <v>318000000</v>
      </c>
      <c r="Y93" s="1">
        <v>-1700000000</v>
      </c>
      <c r="Z93" s="1">
        <v>-788000000</v>
      </c>
      <c r="AA93" s="1">
        <v>-1012000000</v>
      </c>
      <c r="AB93" s="1">
        <v>-1165000000</v>
      </c>
      <c r="AC93" s="1">
        <v>-1262000000</v>
      </c>
      <c r="AD93" s="1">
        <v>-1301000000</v>
      </c>
      <c r="AE93" s="1">
        <v>-1394000000</v>
      </c>
      <c r="AF93" s="1">
        <v>-1460000000</v>
      </c>
      <c r="AG93" s="1">
        <v>-1583000000</v>
      </c>
      <c r="AH93" s="1">
        <v>-1854000000</v>
      </c>
      <c r="AI93" s="1">
        <v>-2395000000</v>
      </c>
      <c r="AJ93" s="1">
        <v>-2653000000</v>
      </c>
      <c r="AK93" s="1">
        <v>-2390000000</v>
      </c>
      <c r="AL93" s="1">
        <v>-2548000000</v>
      </c>
      <c r="AM93" s="1">
        <v>-3140000000</v>
      </c>
      <c r="AT93" s="72" t="s">
        <v>143</v>
      </c>
      <c r="AU93" s="73"/>
    </row>
    <row r="94" spans="1:47" ht="20" x14ac:dyDescent="0.25">
      <c r="A94" s="6" t="s">
        <v>79</v>
      </c>
      <c r="B94" s="10" t="s">
        <v>91</v>
      </c>
      <c r="C94" s="10" t="s">
        <v>91</v>
      </c>
      <c r="D94" s="10" t="s">
        <v>91</v>
      </c>
      <c r="E94" s="10" t="s">
        <v>91</v>
      </c>
      <c r="F94" s="10">
        <v>-255400000</v>
      </c>
      <c r="G94" s="10">
        <v>-368800000</v>
      </c>
      <c r="H94" s="10">
        <v>-642300000</v>
      </c>
      <c r="I94" s="10">
        <v>-1227300000</v>
      </c>
      <c r="J94" s="10">
        <v>-449300000</v>
      </c>
      <c r="K94" s="10">
        <v>-754300000</v>
      </c>
      <c r="L94" s="10">
        <v>-1177000000</v>
      </c>
      <c r="M94" s="10">
        <v>-1507600000</v>
      </c>
      <c r="N94" s="10">
        <v>-971000000</v>
      </c>
      <c r="O94" s="10">
        <v>-2271000000</v>
      </c>
      <c r="P94" s="10">
        <v>-2622000000</v>
      </c>
      <c r="Q94" s="10">
        <v>-3530000000</v>
      </c>
      <c r="R94" s="10">
        <v>-3466000000</v>
      </c>
      <c r="S94" s="10">
        <v>-2934000000</v>
      </c>
      <c r="T94" s="10">
        <v>-3996000000</v>
      </c>
      <c r="U94" s="10">
        <v>-4479000000</v>
      </c>
      <c r="V94" s="10">
        <v>-4586000000</v>
      </c>
      <c r="W94" s="10">
        <v>-7647000000</v>
      </c>
      <c r="X94" s="10">
        <v>4758000000</v>
      </c>
      <c r="Y94" s="10">
        <v>-1729000000</v>
      </c>
      <c r="Z94" s="10">
        <v>-755000000</v>
      </c>
      <c r="AA94" s="10">
        <v>-1012000000</v>
      </c>
      <c r="AB94" s="10">
        <v>-1129000000</v>
      </c>
      <c r="AC94" s="10">
        <v>-1432000000</v>
      </c>
      <c r="AD94" s="10">
        <v>-1507000000</v>
      </c>
      <c r="AE94" s="10">
        <v>-1271000000</v>
      </c>
      <c r="AF94" s="10">
        <v>-2982000000</v>
      </c>
      <c r="AG94" s="10">
        <v>-1583000000</v>
      </c>
      <c r="AH94" s="10">
        <v>-2228000000</v>
      </c>
      <c r="AI94" s="10">
        <v>-2416000000</v>
      </c>
      <c r="AJ94" s="10">
        <v>-2653000000</v>
      </c>
      <c r="AK94" s="10">
        <v>-10170000000</v>
      </c>
      <c r="AL94" s="10">
        <v>-2969000000</v>
      </c>
      <c r="AM94" s="10">
        <v>-3140000000</v>
      </c>
      <c r="AT94" s="24" t="s">
        <v>144</v>
      </c>
      <c r="AU94" s="50">
        <f>[1]Treasuries!$C$8</f>
        <v>3.7229999999999999E-2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-313000000</v>
      </c>
      <c r="Z95" s="1">
        <v>-1774000000</v>
      </c>
      <c r="AA95" s="1">
        <v>-1029000000</v>
      </c>
      <c r="AB95" s="1">
        <v>-1028000000</v>
      </c>
      <c r="AC95" s="1">
        <v>-32000000</v>
      </c>
      <c r="AD95" s="1">
        <v>-1289000000</v>
      </c>
      <c r="AE95" s="1">
        <v>-39000000</v>
      </c>
      <c r="AF95" s="1">
        <v>-39000000</v>
      </c>
      <c r="AG95" s="1">
        <v>-3045000000</v>
      </c>
      <c r="AH95" s="1">
        <v>-543000000</v>
      </c>
      <c r="AI95" s="1">
        <v>-1429000000</v>
      </c>
      <c r="AJ95" s="1">
        <v>-1070000000</v>
      </c>
      <c r="AK95" s="1">
        <v>-3846000000</v>
      </c>
      <c r="AL95" s="1">
        <v>-1532000000</v>
      </c>
      <c r="AM95" s="1">
        <v>-2491000000</v>
      </c>
      <c r="AT95" s="24" t="s">
        <v>145</v>
      </c>
      <c r="AU95" s="51" cm="1">
        <f t="array" ref="AU95">_FV(A1,"Beta")</f>
        <v>0.93659999999999999</v>
      </c>
    </row>
    <row r="96" spans="1:47" ht="20" x14ac:dyDescent="0.25">
      <c r="A96" s="5" t="s">
        <v>81</v>
      </c>
      <c r="B96" s="1" t="s">
        <v>91</v>
      </c>
      <c r="C96" s="1" t="s">
        <v>91</v>
      </c>
      <c r="D96" s="1" t="s">
        <v>91</v>
      </c>
      <c r="E96" s="1" t="s">
        <v>91</v>
      </c>
      <c r="F96" s="1">
        <v>19100000</v>
      </c>
      <c r="G96" s="1">
        <v>23100000</v>
      </c>
      <c r="H96" s="1">
        <v>502600000</v>
      </c>
      <c r="I96" s="1">
        <v>58300000</v>
      </c>
      <c r="J96" s="1">
        <v>76800000</v>
      </c>
      <c r="K96" s="1">
        <v>77900000</v>
      </c>
      <c r="L96" s="1">
        <v>68500000</v>
      </c>
      <c r="M96" s="1">
        <v>104500000</v>
      </c>
      <c r="N96" s="1">
        <v>122000000</v>
      </c>
      <c r="O96" s="1">
        <v>167000000</v>
      </c>
      <c r="P96" s="1">
        <v>267000000</v>
      </c>
      <c r="Q96" s="1">
        <v>351000000</v>
      </c>
      <c r="R96" s="1">
        <v>445000000</v>
      </c>
      <c r="S96" s="1">
        <v>326000000</v>
      </c>
      <c r="T96" s="1">
        <v>227000000</v>
      </c>
      <c r="U96" s="1">
        <v>285000000</v>
      </c>
      <c r="V96" s="1">
        <v>414000000</v>
      </c>
      <c r="W96" s="1">
        <v>381000000</v>
      </c>
      <c r="X96" s="1">
        <v>276000000</v>
      </c>
      <c r="Y96" s="1">
        <v>84000000</v>
      </c>
      <c r="Z96" s="1">
        <v>73000000</v>
      </c>
      <c r="AA96" s="1">
        <v>104000000</v>
      </c>
      <c r="AB96" s="1">
        <v>306000000</v>
      </c>
      <c r="AC96" s="1">
        <v>784000000</v>
      </c>
      <c r="AD96" s="1">
        <v>241000000</v>
      </c>
      <c r="AE96" s="1">
        <v>252000000</v>
      </c>
      <c r="AF96" s="1">
        <v>228000000</v>
      </c>
      <c r="AG96" s="1">
        <v>218000000</v>
      </c>
      <c r="AH96" s="1">
        <v>255000000</v>
      </c>
      <c r="AI96" s="1">
        <v>236000000</v>
      </c>
      <c r="AJ96" s="1">
        <v>280000000</v>
      </c>
      <c r="AK96" s="1">
        <v>326000000</v>
      </c>
      <c r="AL96" s="1">
        <v>337000000</v>
      </c>
      <c r="AM96" s="1">
        <v>264000000</v>
      </c>
      <c r="AT96" s="24" t="s">
        <v>146</v>
      </c>
      <c r="AU96" s="50">
        <v>8.4000000000000005E-2</v>
      </c>
    </row>
    <row r="97" spans="1:47" ht="20" x14ac:dyDescent="0.25">
      <c r="A97" s="5" t="s">
        <v>82</v>
      </c>
      <c r="B97" s="1" t="s">
        <v>91</v>
      </c>
      <c r="C97" s="1" t="s">
        <v>91</v>
      </c>
      <c r="D97" s="1" t="s">
        <v>91</v>
      </c>
      <c r="E97" s="1" t="s">
        <v>91</v>
      </c>
      <c r="F97" s="1">
        <v>-300000</v>
      </c>
      <c r="G97" s="1" t="s">
        <v>91</v>
      </c>
      <c r="H97" s="1" t="s">
        <v>91</v>
      </c>
      <c r="I97" s="1" t="s">
        <v>91</v>
      </c>
      <c r="J97" s="1" t="s">
        <v>91</v>
      </c>
      <c r="K97" s="1" t="s">
        <v>91</v>
      </c>
      <c r="L97" s="1" t="s">
        <v>91</v>
      </c>
      <c r="M97" s="1" t="s">
        <v>91</v>
      </c>
      <c r="N97" s="1" t="s">
        <v>91</v>
      </c>
      <c r="O97" s="1" t="s">
        <v>91</v>
      </c>
      <c r="P97" s="1" t="s">
        <v>91</v>
      </c>
      <c r="Q97" s="1" t="s">
        <v>91</v>
      </c>
      <c r="R97" s="1" t="s">
        <v>91</v>
      </c>
      <c r="S97" s="1">
        <v>-2000000000</v>
      </c>
      <c r="T97" s="1">
        <v>-1554000000</v>
      </c>
      <c r="U97" s="1">
        <v>-3106000000</v>
      </c>
      <c r="V97" s="1">
        <v>-3040000000</v>
      </c>
      <c r="W97" s="1">
        <v>-6684000000</v>
      </c>
      <c r="X97" s="1">
        <v>-10815000000</v>
      </c>
      <c r="Y97" s="1">
        <v>-70000000</v>
      </c>
      <c r="Z97" s="1">
        <v>-213000000</v>
      </c>
      <c r="AA97" s="1">
        <v>-2608000000</v>
      </c>
      <c r="AB97" s="1">
        <v>-3470000000</v>
      </c>
      <c r="AC97" s="1">
        <v>-3984000000</v>
      </c>
      <c r="AD97" s="1">
        <v>-8546000000</v>
      </c>
      <c r="AE97" s="1">
        <v>-7000000000</v>
      </c>
      <c r="AF97" s="1">
        <v>-7000000000</v>
      </c>
      <c r="AG97" s="1">
        <v>-6880000000</v>
      </c>
      <c r="AH97" s="1">
        <v>-8000000000</v>
      </c>
      <c r="AI97" s="1">
        <v>-9963000000</v>
      </c>
      <c r="AJ97" s="1">
        <v>-6965000000</v>
      </c>
      <c r="AK97" s="1">
        <v>-791000000</v>
      </c>
      <c r="AL97" s="1">
        <v>-14809000000</v>
      </c>
      <c r="AM97" s="1">
        <v>-6696000000</v>
      </c>
      <c r="AT97" s="48" t="s">
        <v>147</v>
      </c>
      <c r="AU97" s="49">
        <f>(AU94)+((AU95)*(AU96-AU94))</f>
        <v>8.1034782E-2</v>
      </c>
    </row>
    <row r="98" spans="1:47" ht="19" x14ac:dyDescent="0.25">
      <c r="A98" s="5" t="s">
        <v>83</v>
      </c>
      <c r="B98" s="1" t="s">
        <v>91</v>
      </c>
      <c r="C98" s="1" t="s">
        <v>91</v>
      </c>
      <c r="D98" s="1" t="s">
        <v>91</v>
      </c>
      <c r="E98" s="1" t="s">
        <v>91</v>
      </c>
      <c r="F98" s="1">
        <v>-8400000</v>
      </c>
      <c r="G98" s="1">
        <v>-12800000</v>
      </c>
      <c r="H98" s="1">
        <v>-22400000</v>
      </c>
      <c r="I98" s="1">
        <v>-35800000</v>
      </c>
      <c r="J98" s="1">
        <v>-50300000</v>
      </c>
      <c r="K98" s="1">
        <v>-67800000</v>
      </c>
      <c r="L98" s="1">
        <v>-89700000</v>
      </c>
      <c r="M98" s="1">
        <v>-110200000</v>
      </c>
      <c r="N98" s="1">
        <v>-139000000</v>
      </c>
      <c r="O98" s="1">
        <v>-168000000</v>
      </c>
      <c r="P98" s="1">
        <v>-255000000</v>
      </c>
      <c r="Q98" s="1">
        <v>-371000000</v>
      </c>
      <c r="R98" s="1">
        <v>-396000000</v>
      </c>
      <c r="S98" s="1">
        <v>-492000000</v>
      </c>
      <c r="T98" s="1">
        <v>-595000000</v>
      </c>
      <c r="U98" s="1">
        <v>-719000000</v>
      </c>
      <c r="V98" s="1">
        <v>-857000000</v>
      </c>
      <c r="W98" s="1">
        <v>-1395000000</v>
      </c>
      <c r="X98" s="1">
        <v>-1709000000</v>
      </c>
      <c r="Y98" s="1">
        <v>-1521000000</v>
      </c>
      <c r="Z98" s="1">
        <v>-1525000000</v>
      </c>
      <c r="AA98" s="1">
        <v>-1569000000</v>
      </c>
      <c r="AB98" s="1">
        <v>-1632000000</v>
      </c>
      <c r="AC98" s="1">
        <v>-1743000000</v>
      </c>
      <c r="AD98" s="1">
        <v>-2243000000</v>
      </c>
      <c r="AE98" s="1">
        <v>-2530000000</v>
      </c>
      <c r="AF98" s="1">
        <v>-3031000000</v>
      </c>
      <c r="AG98" s="1">
        <v>-3404000000</v>
      </c>
      <c r="AH98" s="1">
        <v>-4212000000</v>
      </c>
      <c r="AI98" s="1">
        <v>-4704000000</v>
      </c>
      <c r="AJ98" s="1">
        <v>-5958000000</v>
      </c>
      <c r="AK98" s="1">
        <v>-6451000000</v>
      </c>
      <c r="AL98" s="1">
        <v>-6985000000</v>
      </c>
      <c r="AM98" s="1">
        <v>-7789000000</v>
      </c>
      <c r="AT98" s="72" t="s">
        <v>148</v>
      </c>
      <c r="AU98" s="73"/>
    </row>
    <row r="99" spans="1:47" ht="20" x14ac:dyDescent="0.25">
      <c r="A99" s="5" t="s">
        <v>84</v>
      </c>
      <c r="B99" s="1" t="s">
        <v>91</v>
      </c>
      <c r="C99" s="1" t="s">
        <v>91</v>
      </c>
      <c r="D99" s="1" t="s">
        <v>91</v>
      </c>
      <c r="E99" s="1" t="s">
        <v>91</v>
      </c>
      <c r="F99" s="1">
        <v>181900000</v>
      </c>
      <c r="G99" s="1">
        <v>216200000</v>
      </c>
      <c r="H99" s="1">
        <v>6200000</v>
      </c>
      <c r="I99" s="1">
        <v>769900000</v>
      </c>
      <c r="J99" s="1">
        <v>4500000</v>
      </c>
      <c r="K99" s="1">
        <v>110800000</v>
      </c>
      <c r="L99" s="1">
        <v>536900000</v>
      </c>
      <c r="M99" s="1">
        <v>505800000</v>
      </c>
      <c r="N99" s="1">
        <v>-15000000</v>
      </c>
      <c r="O99" s="1">
        <v>249000000</v>
      </c>
      <c r="P99" s="1">
        <v>269000000</v>
      </c>
      <c r="Q99" s="1">
        <v>757000000</v>
      </c>
      <c r="R99" s="1">
        <v>-222000000</v>
      </c>
      <c r="S99" s="1">
        <v>1000000</v>
      </c>
      <c r="T99" s="1">
        <v>-9000000</v>
      </c>
      <c r="U99" s="1">
        <v>485000000</v>
      </c>
      <c r="V99" s="1">
        <v>1871000000</v>
      </c>
      <c r="W99" s="1">
        <v>7495000000</v>
      </c>
      <c r="X99" s="1">
        <v>1609000000</v>
      </c>
      <c r="Y99" s="1">
        <v>-1860000000</v>
      </c>
      <c r="Z99" s="1">
        <v>-64000000</v>
      </c>
      <c r="AA99" s="1">
        <v>651000000</v>
      </c>
      <c r="AB99" s="1">
        <v>1776000000</v>
      </c>
      <c r="AC99" s="1">
        <v>-59000000</v>
      </c>
      <c r="AD99" s="1">
        <v>5185000000</v>
      </c>
      <c r="AE99" s="1">
        <v>2246000000</v>
      </c>
      <c r="AF99" s="1">
        <v>4055000000</v>
      </c>
      <c r="AG99" s="1">
        <v>5241000000</v>
      </c>
      <c r="AH99" s="1">
        <v>3630000000</v>
      </c>
      <c r="AI99" s="1">
        <v>3440000000</v>
      </c>
      <c r="AJ99" s="1">
        <v>2879000000</v>
      </c>
      <c r="AK99" s="1">
        <v>7779000000</v>
      </c>
      <c r="AL99" s="1">
        <v>3869000000</v>
      </c>
      <c r="AM99" s="1">
        <v>5719000000</v>
      </c>
      <c r="AT99" s="24" t="s">
        <v>149</v>
      </c>
      <c r="AU99" s="25">
        <f>AU86+AU87</f>
        <v>50364000000</v>
      </c>
    </row>
    <row r="100" spans="1:47" ht="20" x14ac:dyDescent="0.25">
      <c r="A100" s="6" t="s">
        <v>85</v>
      </c>
      <c r="B100" s="10" t="s">
        <v>91</v>
      </c>
      <c r="C100" s="10" t="s">
        <v>91</v>
      </c>
      <c r="D100" s="10" t="s">
        <v>91</v>
      </c>
      <c r="E100" s="10" t="s">
        <v>91</v>
      </c>
      <c r="F100" s="10">
        <v>192300000</v>
      </c>
      <c r="G100" s="10">
        <v>226500000</v>
      </c>
      <c r="H100" s="10">
        <v>486400000</v>
      </c>
      <c r="I100" s="10">
        <v>792400000</v>
      </c>
      <c r="J100" s="10">
        <v>31000000</v>
      </c>
      <c r="K100" s="10">
        <v>120900000</v>
      </c>
      <c r="L100" s="10">
        <v>515700000</v>
      </c>
      <c r="M100" s="10">
        <v>500100000</v>
      </c>
      <c r="N100" s="10">
        <v>-32000000</v>
      </c>
      <c r="O100" s="10">
        <v>248000000</v>
      </c>
      <c r="P100" s="10">
        <v>281000000</v>
      </c>
      <c r="Q100" s="10">
        <v>737000000</v>
      </c>
      <c r="R100" s="10">
        <v>-173000000</v>
      </c>
      <c r="S100" s="10">
        <v>-2165000000</v>
      </c>
      <c r="T100" s="10">
        <v>-1931000000</v>
      </c>
      <c r="U100" s="10">
        <v>-3055000000</v>
      </c>
      <c r="V100" s="10">
        <v>-1612000000</v>
      </c>
      <c r="W100" s="10">
        <v>-203000000</v>
      </c>
      <c r="X100" s="10">
        <v>-10639000000</v>
      </c>
      <c r="Y100" s="10">
        <v>-3680000000</v>
      </c>
      <c r="Z100" s="10">
        <v>-3503000000</v>
      </c>
      <c r="AA100" s="10">
        <v>-4451000000</v>
      </c>
      <c r="AB100" s="10">
        <v>-4048000000</v>
      </c>
      <c r="AC100" s="10">
        <v>-5034000000</v>
      </c>
      <c r="AD100" s="10">
        <v>-6652000000</v>
      </c>
      <c r="AE100" s="10">
        <v>-7071000000</v>
      </c>
      <c r="AF100" s="10">
        <v>-5787000000</v>
      </c>
      <c r="AG100" s="10">
        <v>-7870000000</v>
      </c>
      <c r="AH100" s="10">
        <v>-8870000000</v>
      </c>
      <c r="AI100" s="10">
        <v>-12420000000</v>
      </c>
      <c r="AJ100" s="10">
        <v>-10834000000</v>
      </c>
      <c r="AK100" s="10">
        <v>-2983000000</v>
      </c>
      <c r="AL100" s="10">
        <v>-19120000000</v>
      </c>
      <c r="AM100" s="10">
        <v>-10993000000</v>
      </c>
      <c r="AT100" s="46" t="s">
        <v>150</v>
      </c>
      <c r="AU100" s="47">
        <f>AU99/AU103</f>
        <v>0.14269158584198649</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v>400000</v>
      </c>
      <c r="M101" s="1">
        <v>200000</v>
      </c>
      <c r="N101" s="1" t="s">
        <v>91</v>
      </c>
      <c r="O101" s="1">
        <v>-4000000</v>
      </c>
      <c r="P101" s="1">
        <v>1000000</v>
      </c>
      <c r="Q101" s="1">
        <v>-4000000</v>
      </c>
      <c r="R101" s="1">
        <v>-14000000</v>
      </c>
      <c r="S101" s="1">
        <v>8000000</v>
      </c>
      <c r="T101" s="1">
        <v>20000000</v>
      </c>
      <c r="U101" s="1">
        <v>33000000</v>
      </c>
      <c r="V101" s="1">
        <v>1000000</v>
      </c>
      <c r="W101" s="1">
        <v>-4000000</v>
      </c>
      <c r="X101" s="1">
        <v>-1000000</v>
      </c>
      <c r="Y101" s="1">
        <v>-45000000</v>
      </c>
      <c r="Z101" s="1">
        <v>35000000</v>
      </c>
      <c r="AA101" s="1">
        <v>2000000</v>
      </c>
      <c r="AB101" s="1">
        <v>-32000000</v>
      </c>
      <c r="AC101" s="1">
        <v>-2000000</v>
      </c>
      <c r="AD101" s="1">
        <v>-34000000</v>
      </c>
      <c r="AE101" s="1">
        <v>-106000000</v>
      </c>
      <c r="AF101" s="1">
        <v>-111000000</v>
      </c>
      <c r="AG101" s="1">
        <v>-8000000</v>
      </c>
      <c r="AH101" s="1">
        <v>124000000</v>
      </c>
      <c r="AI101" s="1">
        <v>-19000000</v>
      </c>
      <c r="AJ101" s="1">
        <v>119000000</v>
      </c>
      <c r="AK101" s="1">
        <v>76000000</v>
      </c>
      <c r="AL101" s="1">
        <v>-34000000</v>
      </c>
      <c r="AM101" s="1">
        <v>-68000000</v>
      </c>
      <c r="AT101" s="24" t="s">
        <v>151</v>
      </c>
      <c r="AU101" s="52" cm="1">
        <f t="array" ref="AU101">_FV(A1,"Market cap",TRUE)</f>
        <v>302593041600</v>
      </c>
    </row>
    <row r="102" spans="1:47" ht="20" x14ac:dyDescent="0.25">
      <c r="A102" s="6" t="s">
        <v>87</v>
      </c>
      <c r="B102" s="10" t="s">
        <v>91</v>
      </c>
      <c r="C102" s="10" t="s">
        <v>91</v>
      </c>
      <c r="D102" s="10" t="s">
        <v>91</v>
      </c>
      <c r="E102" s="10" t="s">
        <v>91</v>
      </c>
      <c r="F102" s="10">
        <v>-15900000</v>
      </c>
      <c r="G102" s="10">
        <v>-69500000</v>
      </c>
      <c r="H102" s="10">
        <v>-107900000</v>
      </c>
      <c r="I102" s="10">
        <v>-218500000</v>
      </c>
      <c r="J102" s="10">
        <v>-121700000</v>
      </c>
      <c r="K102" s="10">
        <v>-100000000</v>
      </c>
      <c r="L102" s="10">
        <v>-1200000</v>
      </c>
      <c r="M102" s="10">
        <v>-53300000</v>
      </c>
      <c r="N102" s="10">
        <v>-146000000</v>
      </c>
      <c r="O102" s="10">
        <v>-172000000</v>
      </c>
      <c r="P102" s="10">
        <v>106000000</v>
      </c>
      <c r="Q102" s="10">
        <v>-1000000</v>
      </c>
      <c r="R102" s="10">
        <v>2310000000</v>
      </c>
      <c r="S102" s="10">
        <v>-289000000</v>
      </c>
      <c r="T102" s="10">
        <v>638000000</v>
      </c>
      <c r="U102" s="10">
        <v>-597000000</v>
      </c>
      <c r="V102" s="10">
        <v>287000000</v>
      </c>
      <c r="W102" s="10">
        <v>-193000000</v>
      </c>
      <c r="X102" s="10">
        <v>-155000000</v>
      </c>
      <c r="Y102" s="10">
        <v>74000000</v>
      </c>
      <c r="Z102" s="10">
        <v>902000000</v>
      </c>
      <c r="AA102" s="10">
        <v>-876000000</v>
      </c>
      <c r="AB102" s="10">
        <v>1442000000</v>
      </c>
      <c r="AC102" s="10">
        <v>507000000</v>
      </c>
      <c r="AD102" s="10">
        <v>-565000000</v>
      </c>
      <c r="AE102" s="10">
        <v>-206000000</v>
      </c>
      <c r="AF102" s="10">
        <v>493000000</v>
      </c>
      <c r="AG102" s="10">
        <v>322000000</v>
      </c>
      <c r="AH102" s="10">
        <v>1057000000</v>
      </c>
      <c r="AI102" s="10">
        <v>-1817000000</v>
      </c>
      <c r="AJ102" s="10">
        <v>355000000</v>
      </c>
      <c r="AK102" s="10">
        <v>5762000000</v>
      </c>
      <c r="AL102" s="10">
        <v>-5552000000</v>
      </c>
      <c r="AM102" s="10">
        <v>414000000</v>
      </c>
      <c r="AT102" s="46" t="s">
        <v>152</v>
      </c>
      <c r="AU102" s="47">
        <f>AU101/AU103</f>
        <v>0.85730841415801351</v>
      </c>
    </row>
    <row r="103" spans="1:47" ht="20" x14ac:dyDescent="0.25">
      <c r="A103" s="5" t="s">
        <v>88</v>
      </c>
      <c r="B103" s="1" t="s">
        <v>91</v>
      </c>
      <c r="C103" s="1" t="s">
        <v>91</v>
      </c>
      <c r="D103" s="1" t="s">
        <v>91</v>
      </c>
      <c r="E103" s="1" t="s">
        <v>91</v>
      </c>
      <c r="F103" s="1">
        <v>15900000</v>
      </c>
      <c r="G103" s="1">
        <v>69500000</v>
      </c>
      <c r="H103" s="1">
        <v>107900000</v>
      </c>
      <c r="I103" s="1">
        <v>218500000</v>
      </c>
      <c r="J103" s="1">
        <v>121700000</v>
      </c>
      <c r="K103" s="1">
        <v>100000000</v>
      </c>
      <c r="L103" s="1">
        <v>1200000</v>
      </c>
      <c r="M103" s="1">
        <v>53300000</v>
      </c>
      <c r="N103" s="1">
        <v>146000000</v>
      </c>
      <c r="O103" s="1">
        <v>172000000</v>
      </c>
      <c r="P103" s="1">
        <v>62000000</v>
      </c>
      <c r="Q103" s="1">
        <v>168000000</v>
      </c>
      <c r="R103" s="1">
        <v>167000000</v>
      </c>
      <c r="S103" s="1">
        <v>2477000000</v>
      </c>
      <c r="T103" s="1">
        <v>2188000000</v>
      </c>
      <c r="U103" s="1">
        <v>1103000000</v>
      </c>
      <c r="V103" s="1">
        <v>506000000</v>
      </c>
      <c r="W103" s="1">
        <v>793000000</v>
      </c>
      <c r="X103" s="1">
        <v>600000000</v>
      </c>
      <c r="Y103" s="1">
        <v>445000000</v>
      </c>
      <c r="Z103" s="1">
        <v>519000000</v>
      </c>
      <c r="AA103" s="1">
        <v>1421000000</v>
      </c>
      <c r="AB103" s="1">
        <v>545000000</v>
      </c>
      <c r="AC103" s="1">
        <v>1987000000</v>
      </c>
      <c r="AD103" s="1">
        <v>2494000000</v>
      </c>
      <c r="AE103" s="1">
        <v>1929000000</v>
      </c>
      <c r="AF103" s="1">
        <v>1723000000</v>
      </c>
      <c r="AG103" s="1">
        <v>2216000000</v>
      </c>
      <c r="AH103" s="1">
        <v>2538000000</v>
      </c>
      <c r="AI103" s="1">
        <v>3595000000</v>
      </c>
      <c r="AJ103" s="1">
        <v>1778000000</v>
      </c>
      <c r="AK103" s="1">
        <v>2133000000</v>
      </c>
      <c r="AL103" s="1">
        <v>7895000000</v>
      </c>
      <c r="AM103" s="1">
        <v>2343000000</v>
      </c>
      <c r="AT103" s="48" t="s">
        <v>153</v>
      </c>
      <c r="AU103" s="53">
        <f>AU99+AU101</f>
        <v>352957041600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t="s">
        <v>91</v>
      </c>
      <c r="P104" s="11">
        <v>168000000</v>
      </c>
      <c r="Q104" s="11">
        <v>167000000</v>
      </c>
      <c r="R104" s="11">
        <v>2477000000</v>
      </c>
      <c r="S104" s="11">
        <v>2188000000</v>
      </c>
      <c r="T104" s="11">
        <v>2826000000</v>
      </c>
      <c r="U104" s="11">
        <v>506000000</v>
      </c>
      <c r="V104" s="11">
        <v>793000000</v>
      </c>
      <c r="W104" s="11">
        <v>600000000</v>
      </c>
      <c r="X104" s="11">
        <v>445000000</v>
      </c>
      <c r="Y104" s="11">
        <v>519000000</v>
      </c>
      <c r="Z104" s="11">
        <v>1421000000</v>
      </c>
      <c r="AA104" s="11">
        <v>545000000</v>
      </c>
      <c r="AB104" s="11">
        <v>1987000000</v>
      </c>
      <c r="AC104" s="11">
        <v>2494000000</v>
      </c>
      <c r="AD104" s="11">
        <v>1929000000</v>
      </c>
      <c r="AE104" s="11">
        <v>1723000000</v>
      </c>
      <c r="AF104" s="11">
        <v>2216000000</v>
      </c>
      <c r="AG104" s="11">
        <v>2538000000</v>
      </c>
      <c r="AH104" s="11">
        <v>3595000000</v>
      </c>
      <c r="AI104" s="11">
        <v>1778000000</v>
      </c>
      <c r="AJ104" s="11">
        <v>2133000000</v>
      </c>
      <c r="AK104" s="11">
        <v>7895000000</v>
      </c>
      <c r="AL104" s="11">
        <v>2343000000</v>
      </c>
      <c r="AM104" s="11">
        <v>2757000000</v>
      </c>
      <c r="AT104" s="72" t="s">
        <v>154</v>
      </c>
      <c r="AU104" s="73"/>
    </row>
    <row r="105" spans="1:47" ht="20" customHeight="1" thickTop="1" x14ac:dyDescent="0.25">
      <c r="A105" s="15" t="s">
        <v>110</v>
      </c>
      <c r="C105" s="1" t="e">
        <f t="shared" ref="C105:AJ105" si="81">(C22*(1-$AU$91))+C77+C88+C81</f>
        <v>#VALUE!</v>
      </c>
      <c r="D105" s="1" t="e">
        <f t="shared" si="81"/>
        <v>#VALUE!</v>
      </c>
      <c r="E105" s="1" t="e">
        <f t="shared" si="81"/>
        <v>#VALUE!</v>
      </c>
      <c r="F105" s="1">
        <f t="shared" si="81"/>
        <v>-42119375.361480623</v>
      </c>
      <c r="G105" s="1">
        <f t="shared" si="81"/>
        <v>-179302264.53708234</v>
      </c>
      <c r="H105" s="1">
        <f t="shared" si="81"/>
        <v>-121526249.05458909</v>
      </c>
      <c r="I105" s="1">
        <f t="shared" si="81"/>
        <v>-44706526.671708822</v>
      </c>
      <c r="J105" s="1">
        <f t="shared" si="81"/>
        <v>-400001205.6769141</v>
      </c>
      <c r="K105" s="1">
        <f t="shared" si="81"/>
        <v>-416940668.23864388</v>
      </c>
      <c r="L105" s="1">
        <f t="shared" si="81"/>
        <v>-416695942.51901937</v>
      </c>
      <c r="M105" s="1">
        <f t="shared" si="81"/>
        <v>106345904.70258498</v>
      </c>
      <c r="N105" s="1">
        <f t="shared" si="81"/>
        <v>-49823730.924945354</v>
      </c>
      <c r="O105" s="1">
        <f t="shared" si="81"/>
        <v>-52978644.83694458</v>
      </c>
      <c r="P105" s="1">
        <f t="shared" si="81"/>
        <v>432995506.51777411</v>
      </c>
      <c r="Q105" s="1">
        <f t="shared" si="81"/>
        <v>-153648440.62819767</v>
      </c>
      <c r="R105" s="1">
        <f t="shared" si="81"/>
        <v>3279252658.2729015</v>
      </c>
      <c r="S105" s="1">
        <f t="shared" si="81"/>
        <v>2652630778.1287537</v>
      </c>
      <c r="T105" s="1">
        <f t="shared" si="81"/>
        <v>2739806913.7340393</v>
      </c>
      <c r="U105" s="1">
        <f t="shared" si="81"/>
        <v>3542687057.8813906</v>
      </c>
      <c r="V105" s="1">
        <f t="shared" si="81"/>
        <v>3637244249.6774483</v>
      </c>
      <c r="W105" s="1">
        <f t="shared" si="81"/>
        <v>5375154291.0530777</v>
      </c>
      <c r="X105" s="1">
        <f t="shared" si="81"/>
        <v>3426162966.588068</v>
      </c>
      <c r="Y105" s="1">
        <f t="shared" si="81"/>
        <v>3966199581.7947235</v>
      </c>
      <c r="Z105" s="1">
        <f t="shared" si="81"/>
        <v>4967083641.0553017</v>
      </c>
      <c r="AA105" s="1">
        <f t="shared" si="81"/>
        <v>9049479779.3299828</v>
      </c>
      <c r="AB105" s="1">
        <f t="shared" si="81"/>
        <v>6457021889.0421324</v>
      </c>
      <c r="AC105" s="1">
        <f t="shared" si="81"/>
        <v>6772927036.526227</v>
      </c>
      <c r="AD105" s="1">
        <f t="shared" si="81"/>
        <v>7689327223.3839035</v>
      </c>
      <c r="AE105" s="1">
        <f t="shared" si="81"/>
        <v>8567910397.2950134</v>
      </c>
      <c r="AF105" s="1">
        <f t="shared" si="81"/>
        <v>9764015571.4730625</v>
      </c>
      <c r="AG105" s="1">
        <f t="shared" si="81"/>
        <v>10193948792.098591</v>
      </c>
      <c r="AH105" s="1">
        <f t="shared" si="81"/>
        <v>12446242959.469681</v>
      </c>
      <c r="AI105" s="1">
        <f t="shared" si="81"/>
        <v>10914332072.785515</v>
      </c>
      <c r="AJ105" s="1">
        <f t="shared" si="81"/>
        <v>11449525114.561552</v>
      </c>
      <c r="AK105" s="1">
        <f t="shared" ref="AK105:AL105" si="82">(AK22*(1-$AU$91))+AK77+AK88+AK81</f>
        <v>17061560439.56044</v>
      </c>
      <c r="AL105" s="1">
        <f t="shared" si="82"/>
        <v>14528443075.143482</v>
      </c>
      <c r="AM105" s="1">
        <f>(AM22*(1-$AU$91))+AM77+AM88+AM81</f>
        <v>12026682208.479782</v>
      </c>
      <c r="AN105" s="30">
        <f>AM105*(1+$AU$106)</f>
        <v>12270673929.496593</v>
      </c>
      <c r="AO105" s="30">
        <f t="shared" ref="AO105:AR105" si="83">AN105*(1+$AU$106)</f>
        <v>12519615640.784435</v>
      </c>
      <c r="AP105" s="30">
        <f t="shared" si="83"/>
        <v>12773607765.437914</v>
      </c>
      <c r="AQ105" s="30">
        <f t="shared" si="83"/>
        <v>13032752763.888559</v>
      </c>
      <c r="AR105" s="30">
        <f t="shared" si="83"/>
        <v>13297155175.23736</v>
      </c>
      <c r="AS105" s="27" t="s">
        <v>111</v>
      </c>
      <c r="AT105" s="31" t="s">
        <v>112</v>
      </c>
      <c r="AU105" s="32">
        <f>(AU100*AU92)+(AU102*AU97)</f>
        <v>7.2958165843243938E-2</v>
      </c>
    </row>
    <row r="106" spans="1:47" ht="19" customHeight="1" x14ac:dyDescent="0.25">
      <c r="A106" s="15" t="s">
        <v>94</v>
      </c>
      <c r="B106" s="1"/>
      <c r="C106" s="16" t="e">
        <f t="shared" ref="C106:U106" si="84">(C107/B107)-1</f>
        <v>#VALUE!</v>
      </c>
      <c r="D106" s="16" t="e">
        <f t="shared" si="84"/>
        <v>#VALUE!</v>
      </c>
      <c r="E106" s="16" t="e">
        <f t="shared" si="84"/>
        <v>#VALUE!</v>
      </c>
      <c r="F106" s="16" t="e">
        <f t="shared" si="84"/>
        <v>#VALUE!</v>
      </c>
      <c r="G106" s="16">
        <f t="shared" si="84"/>
        <v>1.9618528610354224</v>
      </c>
      <c r="H106" s="16">
        <f t="shared" si="84"/>
        <v>-0.24057037718491259</v>
      </c>
      <c r="I106" s="16">
        <f t="shared" si="84"/>
        <v>-0.42822531798909746</v>
      </c>
      <c r="J106" s="16">
        <f t="shared" si="84"/>
        <v>3.9544491525423728</v>
      </c>
      <c r="K106" s="16">
        <f t="shared" si="84"/>
        <v>0.21060508873209316</v>
      </c>
      <c r="L106" s="16">
        <f t="shared" si="84"/>
        <v>-1.9427764040974571E-3</v>
      </c>
      <c r="M106" s="16">
        <f t="shared" si="84"/>
        <v>-0.83312688019819503</v>
      </c>
      <c r="N106" s="16">
        <f t="shared" si="84"/>
        <v>3.7932131495227992</v>
      </c>
      <c r="O106" s="16">
        <f t="shared" si="84"/>
        <v>-0.1084070796460177</v>
      </c>
      <c r="P106" s="16">
        <f t="shared" si="84"/>
        <v>-0.66501240694789088</v>
      </c>
      <c r="Q106" s="16">
        <f t="shared" si="84"/>
        <v>4.6444444444444448</v>
      </c>
      <c r="R106" s="16">
        <f t="shared" si="84"/>
        <v>-4.3727034120734913</v>
      </c>
      <c r="S106" s="16">
        <f t="shared" si="84"/>
        <v>-0.20116731517509723</v>
      </c>
      <c r="T106" s="16">
        <f t="shared" si="84"/>
        <v>0.18801753531417442</v>
      </c>
      <c r="U106" s="16">
        <f t="shared" si="84"/>
        <v>0.21197211972119723</v>
      </c>
      <c r="V106" s="16">
        <f t="shared" ref="V106" si="85">(V107/U107)-1</f>
        <v>-0.11941813261163736</v>
      </c>
      <c r="W106" s="16">
        <f t="shared" ref="W106" si="86">(W107/V107)-1</f>
        <v>0.5824049174029966</v>
      </c>
      <c r="X106" s="16">
        <f t="shared" ref="X106" si="87">(X107/W107)-1</f>
        <v>-0.47341587764020399</v>
      </c>
      <c r="Y106" s="16">
        <f t="shared" ref="Y106" si="88">(Y107/X107)-1</f>
        <v>0.69709543568464727</v>
      </c>
      <c r="Z106" s="16">
        <f t="shared" ref="Z106" si="89">(Z107/Y107)-1</f>
        <v>0.1298560173865797</v>
      </c>
      <c r="AA106" s="16">
        <f t="shared" ref="AA106" si="90">(AA107/Z107)-1</f>
        <v>-0.16109641740803082</v>
      </c>
      <c r="AB106" s="16">
        <f t="shared" ref="AB106" si="91">(AB107/AA107)-1</f>
        <v>0.55631986242476361</v>
      </c>
      <c r="AC106" s="16">
        <f t="shared" ref="AC106" si="92">(AC107/AB107)-1</f>
        <v>4.2909760589318502E-2</v>
      </c>
      <c r="AD106" s="16">
        <f t="shared" ref="AD106" si="93">(AD107/AC107)-1</f>
        <v>0.10171287303549348</v>
      </c>
      <c r="AE106" s="16">
        <f t="shared" ref="AE106" si="94">(AE107/AD107)-1</f>
        <v>8.9918256130790297E-2</v>
      </c>
      <c r="AF106" s="16">
        <f t="shared" ref="AF106" si="95">(AF107/AE107)-1</f>
        <v>0.1573529411764707</v>
      </c>
      <c r="AG106" s="16">
        <f t="shared" ref="AG106" si="96">(AG107/AF107)-1</f>
        <v>3.7102922490470203E-2</v>
      </c>
      <c r="AH106" s="16">
        <f t="shared" ref="AH106" si="97">(AH107/AG107)-1</f>
        <v>0.24160744915461896</v>
      </c>
      <c r="AI106" s="16">
        <f t="shared" ref="AI106" si="98">(AI107/AH107)-1</f>
        <v>4.5589105979869649E-2</v>
      </c>
      <c r="AJ106" s="16">
        <f t="shared" ref="AJ106" si="99">(AJ107/AI107)-1</f>
        <v>4.237448093620233E-2</v>
      </c>
      <c r="AK106" s="16">
        <f t="shared" ref="AK106" si="100">(AK107/AJ107)-1</f>
        <v>0.48266183793571749</v>
      </c>
      <c r="AL106" s="16">
        <f t="shared" ref="AL106" si="101">(AL107/AK107)-1</f>
        <v>-0.14478505129457742</v>
      </c>
      <c r="AM106" s="16">
        <f t="shared" ref="AM106" si="102">(AM107/AL107)-1</f>
        <v>-0.17915030346304894</v>
      </c>
      <c r="AN106" s="26">
        <v>16507000000</v>
      </c>
      <c r="AO106" s="26">
        <v>16884000000</v>
      </c>
      <c r="AP106" s="26">
        <v>17247000000</v>
      </c>
      <c r="AQ106" s="26">
        <v>17448000000</v>
      </c>
      <c r="AR106" s="26">
        <v>17857000000</v>
      </c>
      <c r="AS106" s="27" t="s">
        <v>108</v>
      </c>
      <c r="AT106" s="28" t="s">
        <v>109</v>
      </c>
      <c r="AU106" s="29">
        <f>(SUM(AN4:AR4)/5)</f>
        <v>2.0287533734347461E-2</v>
      </c>
    </row>
    <row r="107" spans="1:47" ht="19" x14ac:dyDescent="0.25">
      <c r="A107" s="14" t="s">
        <v>93</v>
      </c>
      <c r="B107" s="1" t="s">
        <v>91</v>
      </c>
      <c r="C107" s="1" t="s">
        <v>91</v>
      </c>
      <c r="D107" s="1" t="s">
        <v>91</v>
      </c>
      <c r="E107" s="1" t="s">
        <v>91</v>
      </c>
      <c r="F107" s="1">
        <v>-73400000</v>
      </c>
      <c r="G107" s="1">
        <v>-217400000</v>
      </c>
      <c r="H107" s="1">
        <v>-165100000</v>
      </c>
      <c r="I107" s="1">
        <v>-94400000</v>
      </c>
      <c r="J107" s="1">
        <v>-467700000</v>
      </c>
      <c r="K107" s="1">
        <v>-566200000</v>
      </c>
      <c r="L107" s="1">
        <v>-565100000</v>
      </c>
      <c r="M107" s="1">
        <v>-94300000</v>
      </c>
      <c r="N107" s="1">
        <v>-452000000</v>
      </c>
      <c r="O107" s="1">
        <v>-403000000</v>
      </c>
      <c r="P107" s="1">
        <v>-135000000</v>
      </c>
      <c r="Q107" s="1">
        <v>-762000000</v>
      </c>
      <c r="R107" s="1">
        <v>2570000000</v>
      </c>
      <c r="S107" s="1">
        <v>2053000000</v>
      </c>
      <c r="T107" s="1">
        <v>2439000000</v>
      </c>
      <c r="U107" s="1">
        <v>2956000000</v>
      </c>
      <c r="V107" s="1">
        <v>2603000000</v>
      </c>
      <c r="W107" s="1">
        <v>4119000000</v>
      </c>
      <c r="X107" s="1">
        <v>2169000000</v>
      </c>
      <c r="Y107" s="1">
        <v>3681000000</v>
      </c>
      <c r="Z107" s="1">
        <v>4159000000</v>
      </c>
      <c r="AA107" s="1">
        <v>3489000000</v>
      </c>
      <c r="AB107" s="1">
        <v>5430000000</v>
      </c>
      <c r="AC107" s="1">
        <v>5663000000</v>
      </c>
      <c r="AD107" s="1">
        <v>6239000000</v>
      </c>
      <c r="AE107" s="1">
        <v>6800000000</v>
      </c>
      <c r="AF107" s="1">
        <v>7870000000</v>
      </c>
      <c r="AG107" s="1">
        <v>8162000000</v>
      </c>
      <c r="AH107" s="1">
        <v>10134000000</v>
      </c>
      <c r="AI107" s="1">
        <v>10596000000</v>
      </c>
      <c r="AJ107" s="1">
        <v>11045000000</v>
      </c>
      <c r="AK107" s="1">
        <v>16376000000</v>
      </c>
      <c r="AL107" s="1">
        <v>14005000000</v>
      </c>
      <c r="AM107" s="1">
        <v>11496000000</v>
      </c>
      <c r="AN107" s="27"/>
      <c r="AO107" s="27"/>
      <c r="AP107" s="27"/>
      <c r="AQ107" s="27"/>
      <c r="AR107" s="54">
        <f>AR106*(1+AU107)/(AU108-AU107)</f>
        <v>312723060440.20154</v>
      </c>
      <c r="AS107" s="55" t="s">
        <v>155</v>
      </c>
      <c r="AT107" s="56" t="s">
        <v>156</v>
      </c>
      <c r="AU107" s="57">
        <v>1.4999999999999999E-2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4">
        <f t="shared" ref="AN108:AQ108" si="103">AN107+AN106</f>
        <v>16507000000</v>
      </c>
      <c r="AO108" s="54">
        <f t="shared" si="103"/>
        <v>16884000000</v>
      </c>
      <c r="AP108" s="54">
        <f t="shared" si="103"/>
        <v>17247000000</v>
      </c>
      <c r="AQ108" s="54">
        <f t="shared" si="103"/>
        <v>17448000000</v>
      </c>
      <c r="AR108" s="54">
        <f>AR107+AR106</f>
        <v>330580060440.20154</v>
      </c>
      <c r="AS108" s="55" t="s">
        <v>153</v>
      </c>
      <c r="AT108" s="58" t="s">
        <v>157</v>
      </c>
      <c r="AU108" s="59">
        <f>AU105</f>
        <v>7.2958165843243938E-2</v>
      </c>
    </row>
    <row r="109" spans="1:47" ht="19" x14ac:dyDescent="0.25">
      <c r="AN109" s="68" t="s">
        <v>158</v>
      </c>
      <c r="AO109" s="69"/>
    </row>
    <row r="110" spans="1:47" ht="20" x14ac:dyDescent="0.25">
      <c r="AN110" s="60" t="s">
        <v>159</v>
      </c>
      <c r="AO110" s="52">
        <f>NPV(AU108,AN108,AO108,AP108,AQ108,AR108)</f>
        <v>289645624590.16479</v>
      </c>
    </row>
    <row r="111" spans="1:47" ht="20" x14ac:dyDescent="0.25">
      <c r="AN111" s="60" t="s">
        <v>160</v>
      </c>
      <c r="AO111" s="52">
        <f>AL40</f>
        <v>2343000000</v>
      </c>
    </row>
    <row r="112" spans="1:47" ht="20" x14ac:dyDescent="0.25">
      <c r="AN112" s="60" t="s">
        <v>149</v>
      </c>
      <c r="AO112" s="52">
        <f>AU99</f>
        <v>50364000000</v>
      </c>
    </row>
    <row r="113" spans="40:41" ht="20" x14ac:dyDescent="0.25">
      <c r="AN113" s="60" t="s">
        <v>161</v>
      </c>
      <c r="AO113" s="52">
        <f>AO110+AO111-AO112</f>
        <v>241624624590.16479</v>
      </c>
    </row>
    <row r="114" spans="40:41" ht="20" x14ac:dyDescent="0.25">
      <c r="AN114" s="60" t="s">
        <v>162</v>
      </c>
      <c r="AO114" s="61">
        <f>AM34*(1+(5*AS16))</f>
        <v>879514458.90250361</v>
      </c>
    </row>
    <row r="115" spans="40:41" ht="20" x14ac:dyDescent="0.25">
      <c r="AN115" s="62" t="s">
        <v>163</v>
      </c>
      <c r="AO115" s="63">
        <f>AO113/AO114</f>
        <v>274.72501690498018</v>
      </c>
    </row>
    <row r="116" spans="40:41" ht="20" x14ac:dyDescent="0.25">
      <c r="AN116" s="60" t="s">
        <v>164</v>
      </c>
      <c r="AO116" s="64" cm="1">
        <f t="array" ref="AO116">_FV(A1,"Price")</f>
        <v>300.97500000000002</v>
      </c>
    </row>
    <row r="117" spans="40:41" ht="20" x14ac:dyDescent="0.25">
      <c r="AN117" s="65" t="s">
        <v>165</v>
      </c>
      <c r="AO117" s="66">
        <f>AO115/AO116-1</f>
        <v>-8.7216490057379636E-2</v>
      </c>
    </row>
    <row r="118" spans="40:41" ht="20" x14ac:dyDescent="0.25">
      <c r="AN118" s="65" t="s">
        <v>166</v>
      </c>
      <c r="AO118" s="67" t="str">
        <f>IF(AO115&gt;AO116,"BUY","SELL")</f>
        <v>SELL</v>
      </c>
    </row>
  </sheetData>
  <mergeCells count="6">
    <mergeCell ref="AN109:AO109"/>
    <mergeCell ref="AT83:AU83"/>
    <mergeCell ref="AT84:AU84"/>
    <mergeCell ref="AT93:AU93"/>
    <mergeCell ref="AT98:AU98"/>
    <mergeCell ref="AT104:AU104"/>
  </mergeCells>
  <hyperlinks>
    <hyperlink ref="AN1" r:id="rId1" display="https://finbox.com/NYSE:HD/explorer/revenue_proj" xr:uid="{99F56C2C-0463-2041-B99A-0CE2CB143DB6}"/>
    <hyperlink ref="AS106" r:id="rId2" xr:uid="{9CA813AE-24AE-254B-9F6F-814E81A9DFF5}"/>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2023-03-28T20:47:48Z</dcterms:created>
  <dcterms:modified xsi:type="dcterms:W3CDTF">2023-06-23T17:57:32Z</dcterms:modified>
</cp:coreProperties>
</file>