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B78E9EB5-C640-1947-A588-94C5F83030BE}"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8" i="1" l="1"/>
  <c r="V108" i="1"/>
  <c r="W108" i="1"/>
  <c r="X108" i="1"/>
  <c r="T105" i="1"/>
  <c r="D105" i="1"/>
  <c r="E105" i="1"/>
  <c r="F105" i="1"/>
  <c r="G105" i="1"/>
  <c r="H105" i="1"/>
  <c r="I105" i="1"/>
  <c r="J105" i="1"/>
  <c r="K105" i="1"/>
  <c r="L105" i="1"/>
  <c r="M105" i="1"/>
  <c r="N105" i="1"/>
  <c r="O105" i="1"/>
  <c r="P105" i="1"/>
  <c r="Q105" i="1"/>
  <c r="R105" i="1"/>
  <c r="S105" i="1"/>
  <c r="AB94" i="1"/>
  <c r="V114" i="1"/>
  <c r="V116" i="1" a="1"/>
  <c r="V116" i="1" s="1"/>
  <c r="AB101" i="1" a="1"/>
  <c r="AB101" i="1" s="1"/>
  <c r="AB95" i="1" a="1"/>
  <c r="AB95" i="1" s="1"/>
  <c r="AB97" i="1" s="1"/>
  <c r="V111" i="1"/>
  <c r="AB90" i="1"/>
  <c r="AB89" i="1"/>
  <c r="AB91" i="1" s="1"/>
  <c r="AB87" i="1"/>
  <c r="AB86" i="1"/>
  <c r="AB99" i="1" s="1"/>
  <c r="AB85" i="1"/>
  <c r="AB88" i="1" s="1"/>
  <c r="Y30" i="1"/>
  <c r="X30" i="1"/>
  <c r="W30" i="1"/>
  <c r="V30" i="1"/>
  <c r="U30" i="1"/>
  <c r="Y29" i="1"/>
  <c r="X29" i="1"/>
  <c r="W29" i="1"/>
  <c r="V29" i="1"/>
  <c r="U29" i="1"/>
  <c r="Y21" i="1"/>
  <c r="X21" i="1"/>
  <c r="W21" i="1"/>
  <c r="V21" i="1"/>
  <c r="U21" i="1"/>
  <c r="Y20" i="1"/>
  <c r="X20" i="1"/>
  <c r="W20" i="1"/>
  <c r="V20" i="1"/>
  <c r="U20" i="1"/>
  <c r="Z19" i="1"/>
  <c r="Z16" i="1"/>
  <c r="AC13" i="1"/>
  <c r="AB13" i="1"/>
  <c r="AA13" i="1"/>
  <c r="Z13" i="1"/>
  <c r="AC10" i="1"/>
  <c r="AB10" i="1"/>
  <c r="AA10" i="1"/>
  <c r="AC7" i="1"/>
  <c r="AB7" i="1"/>
  <c r="AA7" i="1"/>
  <c r="Z7" i="1"/>
  <c r="AC4" i="1"/>
  <c r="AB4" i="1"/>
  <c r="AA4" i="1"/>
  <c r="Z4" i="1"/>
  <c r="Y4" i="1"/>
  <c r="X4" i="1"/>
  <c r="W4" i="1"/>
  <c r="V4" i="1"/>
  <c r="U4" i="1"/>
  <c r="T106" i="1"/>
  <c r="S106" i="1"/>
  <c r="R106" i="1"/>
  <c r="Q106" i="1"/>
  <c r="P106" i="1"/>
  <c r="O106" i="1"/>
  <c r="N106" i="1"/>
  <c r="M106" i="1"/>
  <c r="L106" i="1"/>
  <c r="K106" i="1"/>
  <c r="J106" i="1"/>
  <c r="I106" i="1"/>
  <c r="H106" i="1"/>
  <c r="G106" i="1"/>
  <c r="F106" i="1"/>
  <c r="E106" i="1"/>
  <c r="D106" i="1"/>
  <c r="C106" i="1"/>
  <c r="T89" i="1"/>
  <c r="S89" i="1"/>
  <c r="R89" i="1"/>
  <c r="Q89" i="1"/>
  <c r="P89" i="1"/>
  <c r="O89" i="1"/>
  <c r="N89" i="1"/>
  <c r="M89" i="1"/>
  <c r="L89" i="1"/>
  <c r="K89" i="1"/>
  <c r="J89" i="1"/>
  <c r="I89" i="1"/>
  <c r="H89" i="1"/>
  <c r="G89" i="1"/>
  <c r="F89" i="1"/>
  <c r="E89" i="1"/>
  <c r="D89" i="1"/>
  <c r="C89" i="1"/>
  <c r="B89" i="1"/>
  <c r="T80" i="1"/>
  <c r="S80" i="1"/>
  <c r="R80" i="1"/>
  <c r="Q80" i="1"/>
  <c r="P80" i="1"/>
  <c r="O80" i="1"/>
  <c r="N80" i="1"/>
  <c r="M80" i="1"/>
  <c r="L80" i="1"/>
  <c r="K80" i="1"/>
  <c r="J80" i="1"/>
  <c r="I80" i="1"/>
  <c r="H80" i="1"/>
  <c r="G80" i="1"/>
  <c r="F80" i="1"/>
  <c r="E80" i="1"/>
  <c r="D80" i="1"/>
  <c r="C80" i="1"/>
  <c r="B80" i="1"/>
  <c r="T35" i="1"/>
  <c r="S35" i="1"/>
  <c r="R35" i="1"/>
  <c r="Q35" i="1"/>
  <c r="P35" i="1"/>
  <c r="O35" i="1"/>
  <c r="N35" i="1"/>
  <c r="M35" i="1"/>
  <c r="L35" i="1"/>
  <c r="K35" i="1"/>
  <c r="J35" i="1"/>
  <c r="I35" i="1"/>
  <c r="H35" i="1"/>
  <c r="G35" i="1"/>
  <c r="F35" i="1"/>
  <c r="E35" i="1"/>
  <c r="D35" i="1"/>
  <c r="C35" i="1"/>
  <c r="T29" i="1"/>
  <c r="S29" i="1"/>
  <c r="R29" i="1"/>
  <c r="Q29" i="1"/>
  <c r="P29" i="1"/>
  <c r="O29" i="1"/>
  <c r="N29" i="1"/>
  <c r="M29" i="1"/>
  <c r="L29" i="1"/>
  <c r="K29" i="1"/>
  <c r="J29" i="1"/>
  <c r="I29" i="1"/>
  <c r="H29" i="1"/>
  <c r="G29" i="1"/>
  <c r="F29" i="1"/>
  <c r="E29" i="1"/>
  <c r="D29" i="1"/>
  <c r="C29" i="1"/>
  <c r="T20" i="1"/>
  <c r="S20" i="1"/>
  <c r="R20" i="1"/>
  <c r="Q20" i="1"/>
  <c r="P20" i="1"/>
  <c r="O20" i="1"/>
  <c r="N20" i="1"/>
  <c r="M20" i="1"/>
  <c r="L20" i="1"/>
  <c r="K20" i="1"/>
  <c r="J20" i="1"/>
  <c r="I20" i="1"/>
  <c r="H20" i="1"/>
  <c r="G20" i="1"/>
  <c r="F20" i="1"/>
  <c r="E20" i="1"/>
  <c r="D20" i="1"/>
  <c r="C20" i="1"/>
  <c r="T13" i="1"/>
  <c r="S13" i="1"/>
  <c r="R13" i="1"/>
  <c r="Q13" i="1"/>
  <c r="P13" i="1"/>
  <c r="O13" i="1"/>
  <c r="N13" i="1"/>
  <c r="M13" i="1"/>
  <c r="L13" i="1"/>
  <c r="K13" i="1"/>
  <c r="J13" i="1"/>
  <c r="I13" i="1"/>
  <c r="H13" i="1"/>
  <c r="G13" i="1"/>
  <c r="F13" i="1"/>
  <c r="E13" i="1"/>
  <c r="D13" i="1"/>
  <c r="C13" i="1"/>
  <c r="B13" i="1"/>
  <c r="T9" i="1"/>
  <c r="Z10" i="1" s="1"/>
  <c r="S9" i="1"/>
  <c r="R9" i="1"/>
  <c r="Q9" i="1"/>
  <c r="P9" i="1"/>
  <c r="O9" i="1"/>
  <c r="N9" i="1"/>
  <c r="M9" i="1"/>
  <c r="L9" i="1"/>
  <c r="K9" i="1"/>
  <c r="J9" i="1"/>
  <c r="I9" i="1"/>
  <c r="H9" i="1"/>
  <c r="G9" i="1"/>
  <c r="F9" i="1"/>
  <c r="E9" i="1"/>
  <c r="D9" i="1"/>
  <c r="C9" i="1"/>
  <c r="B9" i="1"/>
  <c r="T4" i="1"/>
  <c r="S4" i="1"/>
  <c r="R4" i="1"/>
  <c r="Q4" i="1"/>
  <c r="P4" i="1"/>
  <c r="O4" i="1"/>
  <c r="N4" i="1"/>
  <c r="M4" i="1"/>
  <c r="L4" i="1"/>
  <c r="K4" i="1"/>
  <c r="J4" i="1"/>
  <c r="I4" i="1"/>
  <c r="H4" i="1"/>
  <c r="G4" i="1"/>
  <c r="F4" i="1"/>
  <c r="E4" i="1"/>
  <c r="D4" i="1"/>
  <c r="C4" i="1"/>
  <c r="AB106" i="1" l="1"/>
  <c r="U105" i="1" s="1"/>
  <c r="V105" i="1" s="1"/>
  <c r="W105" i="1" s="1"/>
  <c r="X105" i="1" s="1"/>
  <c r="Y105" i="1" s="1"/>
  <c r="AB103" i="1"/>
  <c r="AB100" i="1" s="1"/>
  <c r="V112" i="1"/>
  <c r="AC16" i="1"/>
  <c r="AA16" i="1"/>
  <c r="AA19" i="1"/>
  <c r="AB16" i="1"/>
  <c r="AC19" i="1"/>
  <c r="AB19" i="1"/>
  <c r="AB92" i="1"/>
  <c r="AB102" i="1" l="1"/>
  <c r="AB105" i="1" s="1"/>
  <c r="AB108" i="1" s="1"/>
  <c r="Y107" i="1" l="1"/>
  <c r="Y108" i="1" s="1"/>
  <c r="V110" i="1" l="1"/>
  <c r="V113" i="1" s="1"/>
  <c r="V115" i="1" s="1"/>
  <c r="V118" i="1" l="1"/>
  <c r="V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<sst xmlns="http://schemas.openxmlformats.org/spreadsheetml/2006/main" count="534" uniqueCount="165">
  <si>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</si>
  <si>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</si>
  <si>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</si>
  <si>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</si>
  <si>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</si>
  <si>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</si>
  <si>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</si>
  <si>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</si>
  <si>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</si>
  <si>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</si>
  <si>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</si>
  <si>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</si>
  <si>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</si>
  <si>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</si>
  <si>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</si>
  <si>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</si>
  <si>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</si>
  <si>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</si>
  <si>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</si>
  <si>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</si>
  <si>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</si>
  <si>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</si>
  <si>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</si>
  <si>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</si>
  <si>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</si>
  <si>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</si>
  <si>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</si>
  <si>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</si>
  <si>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</si>
  <si>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</si>
  <si>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</si>
  <si>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</si>
  <si>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</si>
  <si>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</si>
  <si>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</si>
  <si>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</si>
  <si>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</si>
  <si>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</si>
  <si>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</si>
  <si>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</si>
  <si>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</si>
  <si>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</si>
  <si>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</si>
  <si>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</si>
  <si>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</si>
  <si>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</si>
  <si>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</si>
  <si>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</si>
  <si>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</si>
  <si>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</si>
  <si>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</si>
  <si>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</si>
  <si>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</si>
  <si>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</si>
  <si>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</si>
  <si>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</si>
  <si>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</si>
  <si>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</si>
  <si>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</si>
  <si>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</si>
  <si>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</si>
  <si>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</si>
  <si>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</si>
  <si>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</si>
  <si>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</si>
  <si>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</si>
  <si>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</si>
  <si>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</si>
  <si>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</si>
  <si>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</si>
  <si>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</si>
  <si>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</si>
  <si>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</si>
  <si>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</si>
  <si>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</si>
  <si>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</si>
  <si>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</si>
  <si>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</si>
  <si>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</si>
  <si>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</si>
  <si>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</si>
  <si>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</si>
  <si>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</si>
  <si>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</si>
  <si>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</si>
  <si>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</si>
  <si>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</si>
  <si>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</si>
  <si>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</si>
  <si>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</si>
  <si>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</si>
  <si>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</si>
  <si>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</si>
  <si>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Levered FCF</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</si>
  <si>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</si>
  <si>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</si>
  <si>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</si>
  <si>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</si>
  <si>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</si>
  <si>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</si>
  <si>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</si>
  <si>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</si>
  <si>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</si>
  <si>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</si>
  <si>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</si>
  <si>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</si>
  <si>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</si>
  <si>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</si>
  <si>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</si>
  <si>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</si>
  <si>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</si>
  <si>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</si>
  <si>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</si>
  <si>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</si>
  <si>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</si>
  <si>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</si>
  <si>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</si>
  <si>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</si>
  <si>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</si>
  <si>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</si>
  <si>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</si>
  <si>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</si>
  <si>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</si>
  <si>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</si>
  <si>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</si>
  <si>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</si>
  <si>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</si>
  <si>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</si>
  <si>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</si>
  <si>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</si>
  <si>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</si>
  <si>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</si>
  <si>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</si>
  <si>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</si>
  <si>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</si>
  <si>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</si>
  <si>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</si>
  <si>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</si>
  <si>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</si>
  <si>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</si>
  <si>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</si>
  <si>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</si>
  <si>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</si>
  <si>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</si>
  <si>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</si>
  <si>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</si>
  <si>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</si>
  <si>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</si>
  <si>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</si>
  <si>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Unlevered FCF Proj</t>
  </si>
  <si>
    <t>WACC</t>
  </si>
  <si>
    <t>Unlevered FCF Forecast</t>
  </si>
  <si>
    <t>FCF Growth Rate</t>
  </si>
  <si>
    <t>Terminal Value</t>
  </si>
  <si>
    <t>Perpetual Growth Rate</t>
  </si>
  <si>
    <t>Discount Rate (WACC)</t>
  </si>
  <si>
    <t>Discounted Cash Flow Valuation</t>
  </si>
  <si>
    <t>Enterprise Value</t>
  </si>
  <si>
    <t>Cash + Securities</t>
  </si>
  <si>
    <t>Equity Value</t>
  </si>
  <si>
    <t>Shares (5% dilution)</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</si>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</sst>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quot;$&quot;#,##0"/>
    <numFmt numFmtId="169"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6"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3"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0" fontId="12" fillId="5" borderId="11" xfId="0" applyFont="1" applyFill="1" applyBorder="1" applyAlignment="1">
      <alignment horizontal="left" vertical="center" wrapText="1"/>
    </xf>
    <xf numFmtId="10" fontId="12" fillId="5" borderId="8" xfId="0" applyNumberFormat="1" applyFont="1" applyFill="1" applyBorder="1"/>
    <xf numFmtId="164" fontId="10" fillId="7" borderId="0" xfId="0" applyNumberFormat="1" applyFont="1"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7"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8" fontId="12" fillId="5" borderId="10" xfId="0" applyNumberFormat="1" applyFont="1" applyFill="1" applyBorder="1"/>
    <xf numFmtId="169"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0" fontId="11" fillId="8" borderId="10" xfId="0" applyNumberFormat="1" applyFont="1" applyFill="1" applyBorder="1"/>
    <xf numFmtId="0" fontId="1" fillId="5" borderId="14" xfId="0" applyFont="1" applyFill="1" applyBorder="1" applyAlignment="1">
      <alignment horizontal="center"/>
    </xf>
    <xf numFmtId="0" fontId="1" fillId="5" borderId="15" xfId="0" applyFont="1" applyFill="1" applyBorder="1" applyAlignment="1">
      <alignment horizontal="center"/>
    </xf>
    <xf numFmtId="0" fontId="14" fillId="5" borderId="13" xfId="0" applyFont="1" applyFill="1" applyBorder="1" applyAlignment="1">
      <alignment horizontal="center"/>
    </xf>
    <xf numFmtId="0" fontId="15" fillId="5" borderId="7" xfId="0" applyFont="1" applyFill="1" applyBorder="1" applyAlignment="1">
      <alignment horizontal="center"/>
    </xf>
    <xf numFmtId="0" fontId="12" fillId="6" borderId="13"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KDP</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735099337748335E-2"/>
          <c:y val="0.12583043494176982"/>
          <c:w val="0.84266225165562914"/>
          <c:h val="0.7093674241658943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1'!$B$3:$T$3</c:f>
              <c:numCache>
                <c:formatCode>#,###,,;\(#,###,,\);\ \-\ \-</c:formatCode>
                <c:ptCount val="19"/>
                <c:pt idx="0">
                  <c:v>3065000000</c:v>
                </c:pt>
                <c:pt idx="1">
                  <c:v>3205000000</c:v>
                </c:pt>
                <c:pt idx="2">
                  <c:v>4735000000</c:v>
                </c:pt>
                <c:pt idx="3">
                  <c:v>5748000000</c:v>
                </c:pt>
                <c:pt idx="4">
                  <c:v>5710000000</c:v>
                </c:pt>
                <c:pt idx="5">
                  <c:v>5531000000</c:v>
                </c:pt>
                <c:pt idx="6">
                  <c:v>5636000000</c:v>
                </c:pt>
                <c:pt idx="7">
                  <c:v>5903000000</c:v>
                </c:pt>
                <c:pt idx="8">
                  <c:v>5995000000</c:v>
                </c:pt>
                <c:pt idx="9">
                  <c:v>5997000000</c:v>
                </c:pt>
                <c:pt idx="10">
                  <c:v>6121000000</c:v>
                </c:pt>
                <c:pt idx="11">
                  <c:v>6282000000</c:v>
                </c:pt>
                <c:pt idx="12">
                  <c:v>6440000000</c:v>
                </c:pt>
                <c:pt idx="13">
                  <c:v>6690000000</c:v>
                </c:pt>
                <c:pt idx="14">
                  <c:v>7442000000</c:v>
                </c:pt>
                <c:pt idx="15">
                  <c:v>11120000000</c:v>
                </c:pt>
                <c:pt idx="16">
                  <c:v>11618000000</c:v>
                </c:pt>
                <c:pt idx="17">
                  <c:v>12683000000</c:v>
                </c:pt>
                <c:pt idx="18">
                  <c:v>14057000000</c:v>
                </c:pt>
              </c:numCache>
            </c:numRef>
          </c:val>
          <c:extLst>
            <c:ext xmlns:c16="http://schemas.microsoft.com/office/drawing/2014/chart" uri="{C3380CC4-5D6E-409C-BE32-E72D297353CC}">
              <c16:uniqueId val="{00000000-C159-4348-A5DB-020623FA58D8}"/>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1'!$B$28:$T$28</c:f>
              <c:numCache>
                <c:formatCode>#,###,,;\(#,###,,\);\ \-\ \-</c:formatCode>
                <c:ptCount val="19"/>
                <c:pt idx="0">
                  <c:v>446000000</c:v>
                </c:pt>
                <c:pt idx="1">
                  <c:v>477000000</c:v>
                </c:pt>
                <c:pt idx="2">
                  <c:v>510000000</c:v>
                </c:pt>
                <c:pt idx="3">
                  <c:v>497000000</c:v>
                </c:pt>
                <c:pt idx="4">
                  <c:v>-312000000</c:v>
                </c:pt>
                <c:pt idx="5">
                  <c:v>555000000</c:v>
                </c:pt>
                <c:pt idx="6">
                  <c:v>528000000</c:v>
                </c:pt>
                <c:pt idx="7">
                  <c:v>606000000</c:v>
                </c:pt>
                <c:pt idx="8">
                  <c:v>629000000</c:v>
                </c:pt>
                <c:pt idx="9">
                  <c:v>624000000</c:v>
                </c:pt>
                <c:pt idx="10">
                  <c:v>703000000</c:v>
                </c:pt>
                <c:pt idx="11">
                  <c:v>764000000</c:v>
                </c:pt>
                <c:pt idx="12">
                  <c:v>847000000</c:v>
                </c:pt>
                <c:pt idx="13">
                  <c:v>1076000000</c:v>
                </c:pt>
                <c:pt idx="14">
                  <c:v>586000000</c:v>
                </c:pt>
                <c:pt idx="15">
                  <c:v>1254000000</c:v>
                </c:pt>
                <c:pt idx="16">
                  <c:v>1325000000</c:v>
                </c:pt>
                <c:pt idx="17">
                  <c:v>2146000000</c:v>
                </c:pt>
                <c:pt idx="18">
                  <c:v>1436000000</c:v>
                </c:pt>
              </c:numCache>
            </c:numRef>
          </c:val>
          <c:extLst>
            <c:ext xmlns:c16="http://schemas.microsoft.com/office/drawing/2014/chart" uri="{C3380CC4-5D6E-409C-BE32-E72D297353CC}">
              <c16:uniqueId val="{00000001-C159-4348-A5DB-020623FA58D8}"/>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1'!$B$107:$T$107</c:f>
              <c:numCache>
                <c:formatCode>#,###,,;\(#,###,,\);\ \-\ \-</c:formatCode>
                <c:ptCount val="19"/>
                <c:pt idx="0">
                  <c:v>539000000</c:v>
                </c:pt>
                <c:pt idx="1">
                  <c:v>539000000</c:v>
                </c:pt>
                <c:pt idx="2">
                  <c:v>423000000</c:v>
                </c:pt>
                <c:pt idx="3">
                  <c:v>373000000</c:v>
                </c:pt>
                <c:pt idx="4">
                  <c:v>405000000</c:v>
                </c:pt>
                <c:pt idx="5">
                  <c:v>548000000</c:v>
                </c:pt>
                <c:pt idx="6">
                  <c:v>2289000000</c:v>
                </c:pt>
                <c:pt idx="7">
                  <c:v>542000000</c:v>
                </c:pt>
                <c:pt idx="8">
                  <c:v>258000000</c:v>
                </c:pt>
                <c:pt idx="9">
                  <c:v>682000000</c:v>
                </c:pt>
                <c:pt idx="10">
                  <c:v>851000000</c:v>
                </c:pt>
                <c:pt idx="11">
                  <c:v>811000000</c:v>
                </c:pt>
                <c:pt idx="12">
                  <c:v>757000000</c:v>
                </c:pt>
                <c:pt idx="13">
                  <c:v>830000000</c:v>
                </c:pt>
                <c:pt idx="14">
                  <c:v>1433000000</c:v>
                </c:pt>
                <c:pt idx="15">
                  <c:v>2109000000</c:v>
                </c:pt>
                <c:pt idx="16">
                  <c:v>1939000000</c:v>
                </c:pt>
                <c:pt idx="17">
                  <c:v>2419000000</c:v>
                </c:pt>
                <c:pt idx="18">
                  <c:v>2757000000</c:v>
                </c:pt>
              </c:numCache>
            </c:numRef>
          </c:val>
          <c:extLst>
            <c:ext xmlns:c16="http://schemas.microsoft.com/office/drawing/2014/chart" uri="{C3380CC4-5D6E-409C-BE32-E72D297353CC}">
              <c16:uniqueId val="{00000002-C159-4348-A5DB-020623FA58D8}"/>
            </c:ext>
          </c:extLst>
        </c:ser>
        <c:dLbls>
          <c:showLegendKey val="0"/>
          <c:showVal val="0"/>
          <c:showCatName val="0"/>
          <c:showSerName val="0"/>
          <c:showPercent val="0"/>
          <c:showBubbleSize val="0"/>
        </c:dLbls>
        <c:gapWidth val="100"/>
        <c:overlap val="-24"/>
        <c:axId val="1270548079"/>
        <c:axId val="1270180543"/>
      </c:barChart>
      <c:catAx>
        <c:axId val="127054807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0180543"/>
        <c:crosses val="autoZero"/>
        <c:auto val="1"/>
        <c:lblAlgn val="ctr"/>
        <c:lblOffset val="100"/>
        <c:noMultiLvlLbl val="0"/>
      </c:catAx>
      <c:valAx>
        <c:axId val="127018054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70548079"/>
        <c:crosses val="autoZero"/>
        <c:crossBetween val="between"/>
      </c:valAx>
      <c:spPr>
        <a:noFill/>
        <a:ln>
          <a:noFill/>
        </a:ln>
        <a:effectLst/>
      </c:spPr>
    </c:plotArea>
    <c:legend>
      <c:legendPos val="b"/>
      <c:layout>
        <c:manualLayout>
          <c:xMode val="edge"/>
          <c:yMode val="edge"/>
          <c:x val="0.35079710069353909"/>
          <c:y val="0.91489740924101981"/>
          <c:w val="0.31429983834802105"/>
          <c:h val="5.207622988187524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22</xdr:col>
      <xdr:colOff>15875</xdr:colOff>
      <xdr:row>108</xdr:row>
      <xdr:rowOff>17463</xdr:rowOff>
    </xdr:from>
    <xdr:to>
      <xdr:col>27</xdr:col>
      <xdr:colOff>1587500</xdr:colOff>
      <xdr:row>130</xdr:row>
      <xdr:rowOff>15875</xdr:rowOff>
    </xdr:to>
    <xdr:graphicFrame macro="">
      <xdr:nvGraphicFramePr>
        <xdr:cNvPr id="2" name="Chart 1">
          <a:extLst>
            <a:ext uri="{FF2B5EF4-FFF2-40B4-BE49-F238E27FC236}">
              <a16:creationId xmlns:a16="http://schemas.microsoft.com/office/drawing/2014/main" id="{C7FF5286-EF9B-6E6C-2F80-05FC73A7D3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My Holdings"/>
      <sheetName val="To Be Modeled"/>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3.7450000000000004E-2</v>
          </cell>
        </row>
      </sheetData>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https://www.bing.com/financeapi/forcetrigger?t=a1r9cw&amp;q=XNAS%3aKDP&amp;form=skydnc</v>
    <v>Learn more on Bing</v>
  </rv>
  <rv s="1">
    <v>0</v>
    <v>KEURIG DR PEPPER INC. (XNAS:KDP)</v>
    <v>2</v>
    <v>3</v>
    <v>Finance</v>
    <v>4</v>
    <v>en-US</v>
    <v>a1r9cw</v>
    <v>268435456</v>
    <v>1</v>
    <v>Powered by Refinitiv</v>
    <v>41.31</v>
    <v>30.695</v>
    <v>0.60580000000000001</v>
    <v>-0.08</v>
    <v>-2.555E-3</v>
    <v>0</v>
    <v>0</v>
    <v>USD</v>
    <v>Keurig Dr Pepper Inc. is a beverage company in North America. The Company has a diverse portfolio of flavored (non-cola) carbonated soft drinks (CSDs), non-carbonated beverages (NCBs), including water, ready-to-drink tea and coffee, juice, juice drinks, mixers, and specialty coffee, and is a producer of single serve brewing systems. Its segments include U.S. Refreshment Beverages, U.S. Coffee segment, and International. The U.S. Refreshment Beverages segment is engaged in the manufacture and distribution of branded concentrates, syrup and finished beverages. The U.S. Coffee segment is engaged in the manufacture and distribution of finished goods relating to the Company's K-Cup pods, single-serve brewers and accessories, and other coffee products to partners, retailers and directly to consumers. The International segment includes sales in Canada, Mexico, the Caribbean and other international markets. Its portfolio consists of approximately 125 owned, licensed and partner brands.</v>
    <v>28000</v>
    <v>Nasdaq Stock Market</v>
    <v>XNAS</v>
    <v>XNAS</v>
    <v>53 South Avenue, BURLINGTON, MA, 01803 US</v>
    <v>31.335999999999999</v>
    <v>Beverages</v>
    <v>Stock</v>
    <v>45089.972194733593</v>
    <v>0</v>
    <v>30.984999999999999</v>
    <v>43839924480</v>
    <v>KEURIG DR PEPPER INC.</v>
    <v>KEURIG DR PEPPER INC.</v>
    <v>31.3</v>
    <v>33.663499999999999</v>
    <v>31.31</v>
    <v>31.23</v>
    <v>31.23</v>
    <v>1403776000</v>
    <v>KDP</v>
    <v>KEURIG DR PEPPER INC. (XNAS:KDP)</v>
    <v>16031012</v>
    <v>8609538</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418135/000095012310018549/0000950123-10-018549-index.html" TargetMode="External"/><Relationship Id="rId18" Type="http://schemas.openxmlformats.org/officeDocument/2006/relationships/hyperlink" Target="https://www.sec.gov/Archives/edgar/data/1418135/000141813513000006/0001418135-13-000006-index.html" TargetMode="External"/><Relationship Id="rId26" Type="http://schemas.openxmlformats.org/officeDocument/2006/relationships/hyperlink" Target="https://www.sec.gov/Archives/edgar/data/1418135/000141813517000010/0001418135-17-000010-index.html" TargetMode="External"/><Relationship Id="rId39" Type="http://schemas.openxmlformats.org/officeDocument/2006/relationships/hyperlink" Target="https://www.sec.gov/Archives/edgar/data/1418135/000141813523000003/0001418135-23-000003-index.htm" TargetMode="External"/><Relationship Id="rId21" Type="http://schemas.openxmlformats.org/officeDocument/2006/relationships/hyperlink" Target="https://www.sec.gov/Archives/edgar/data/1418135/000141813514000008/dps-10kx123113.htm" TargetMode="External"/><Relationship Id="rId34" Type="http://schemas.openxmlformats.org/officeDocument/2006/relationships/hyperlink" Target="https://www.sec.gov/Archives/edgar/data/1418135/000141813521000005/0001418135-21-000005-index.htm" TargetMode="External"/><Relationship Id="rId42"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18135/000141813512000006/0001418135-12-000006-index.html" TargetMode="External"/><Relationship Id="rId20" Type="http://schemas.openxmlformats.org/officeDocument/2006/relationships/hyperlink" Target="https://www.sec.gov/Archives/edgar/data/1418135/000141813514000008/dps-10kx123113.htm" TargetMode="External"/><Relationship Id="rId29" Type="http://schemas.openxmlformats.org/officeDocument/2006/relationships/hyperlink" Target="https://www.sec.gov/Archives/edgar/data/1418135/000141813518000006/0001418135-18-000006-index.html" TargetMode="External"/><Relationship Id="rId41" Type="http://schemas.openxmlformats.org/officeDocument/2006/relationships/hyperlink" Target="https://finbox.com/NASDAQGS:KDP/explorer/fcf_unlev_proj" TargetMode="External"/><Relationship Id="rId1" Type="http://schemas.openxmlformats.org/officeDocument/2006/relationships/hyperlink" Target="https://roic.ai/company/KDP"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18135/000095013409006140/0000950134-09-006140-index.html" TargetMode="External"/><Relationship Id="rId24" Type="http://schemas.openxmlformats.org/officeDocument/2006/relationships/hyperlink" Target="https://www.sec.gov/Archives/edgar/data/1418135/000141813516000050/0001418135-16-000050-index.html" TargetMode="External"/><Relationship Id="rId32" Type="http://schemas.openxmlformats.org/officeDocument/2006/relationships/hyperlink" Target="https://www.sec.gov/Archives/edgar/data/1418135/000141813520000007/0001418135-20-000007-index.html" TargetMode="External"/><Relationship Id="rId37" Type="http://schemas.openxmlformats.org/officeDocument/2006/relationships/hyperlink" Target="https://www.sec.gov/Archives/edgar/data/1418135/000141813522000005/0001418135-22-000005-index.htm" TargetMode="External"/><Relationship Id="rId40" Type="http://schemas.openxmlformats.org/officeDocument/2006/relationships/hyperlink" Target="https://finbox.com/NASDAQGS:KDP/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18135/000144530511000302/dps2010123110k.htm" TargetMode="External"/><Relationship Id="rId23" Type="http://schemas.openxmlformats.org/officeDocument/2006/relationships/hyperlink" Target="https://www.sec.gov/Archives/edgar/data/1418135/000141813515000006/dps-10kx123114.htm" TargetMode="External"/><Relationship Id="rId28" Type="http://schemas.openxmlformats.org/officeDocument/2006/relationships/hyperlink" Target="https://www.sec.gov/Archives/edgar/data/1418135/000141813518000006/0001418135-18-000006-index.html" TargetMode="External"/><Relationship Id="rId36" Type="http://schemas.openxmlformats.org/officeDocument/2006/relationships/hyperlink" Target="https://www.sec.gov/Archives/edgar/data/1418135/000141813522000005/0001418135-22-000005-index.htm" TargetMode="External"/><Relationship Id="rId10" Type="http://schemas.openxmlformats.org/officeDocument/2006/relationships/hyperlink" Target="https://www.sec.gov/Archives/edgar/data/1418135/000095013409006140/0000950134-09-006140-index.html" TargetMode="External"/><Relationship Id="rId19" Type="http://schemas.openxmlformats.org/officeDocument/2006/relationships/hyperlink" Target="https://www.sec.gov/Archives/edgar/data/1418135/000141813513000006/0001418135-13-000006-index.html" TargetMode="External"/><Relationship Id="rId31" Type="http://schemas.openxmlformats.org/officeDocument/2006/relationships/hyperlink" Target="https://www.sec.gov/Archives/edgar/data/1418135/000141813519000007/0001418135-19-000007-index.html"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418135/000144530511000302/dps2010123110k.htm" TargetMode="External"/><Relationship Id="rId22" Type="http://schemas.openxmlformats.org/officeDocument/2006/relationships/hyperlink" Target="https://www.sec.gov/Archives/edgar/data/1418135/000141813515000006/dps-10kx123114.htm" TargetMode="External"/><Relationship Id="rId27" Type="http://schemas.openxmlformats.org/officeDocument/2006/relationships/hyperlink" Target="https://www.sec.gov/Archives/edgar/data/1418135/000141813517000010/0001418135-17-000010-index.html" TargetMode="External"/><Relationship Id="rId30" Type="http://schemas.openxmlformats.org/officeDocument/2006/relationships/hyperlink" Target="https://www.sec.gov/Archives/edgar/data/1418135/000141813519000007/0001418135-19-000007-index.html" TargetMode="External"/><Relationship Id="rId35" Type="http://schemas.openxmlformats.org/officeDocument/2006/relationships/hyperlink" Target="https://www.sec.gov/Archives/edgar/data/1418135/000141813521000005/0001418135-21-000005-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418135/000095012310018549/0000950123-10-018549-index.html" TargetMode="External"/><Relationship Id="rId17" Type="http://schemas.openxmlformats.org/officeDocument/2006/relationships/hyperlink" Target="https://www.sec.gov/Archives/edgar/data/1418135/000141813512000006/0001418135-12-000006-index.html" TargetMode="External"/><Relationship Id="rId25" Type="http://schemas.openxmlformats.org/officeDocument/2006/relationships/hyperlink" Target="https://www.sec.gov/Archives/edgar/data/1418135/000141813516000050/0001418135-16-000050-index.html" TargetMode="External"/><Relationship Id="rId33" Type="http://schemas.openxmlformats.org/officeDocument/2006/relationships/hyperlink" Target="https://www.sec.gov/Archives/edgar/data/1418135/000141813520000007/0001418135-20-000007-index.html" TargetMode="External"/><Relationship Id="rId38" Type="http://schemas.openxmlformats.org/officeDocument/2006/relationships/hyperlink" Target="https://www.sec.gov/Archives/edgar/data/1418135/000141813523000003/0001418135-23-00000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8"/>
  <sheetViews>
    <sheetView tabSelected="1" zoomScale="80" zoomScaleNormal="80" workbookViewId="0">
      <pane xSplit="1" ySplit="1" topLeftCell="Q83" activePane="bottomRight" state="frozen"/>
      <selection pane="topRight"/>
      <selection pane="bottomLeft"/>
      <selection pane="bottomRight" activeCell="V94" sqref="V94"/>
    </sheetView>
  </sheetViews>
  <sheetFormatPr baseColWidth="10" defaultRowHeight="16" x14ac:dyDescent="0.2"/>
  <cols>
    <col min="1" max="1" width="50" customWidth="1"/>
    <col min="2" max="20" width="15" customWidth="1"/>
    <col min="21" max="29" width="21" customWidth="1"/>
  </cols>
  <sheetData>
    <row r="1" spans="1:29" ht="22" thickBot="1" x14ac:dyDescent="0.3">
      <c r="A1" s="3" t="e" vm="1">
        <v>#VALUE!</v>
      </c>
      <c r="B1" s="8">
        <v>2004</v>
      </c>
      <c r="C1" s="8">
        <v>2005</v>
      </c>
      <c r="D1" s="8">
        <v>2006</v>
      </c>
      <c r="E1" s="8">
        <v>2007</v>
      </c>
      <c r="F1" s="8">
        <v>2008</v>
      </c>
      <c r="G1" s="8">
        <v>2009</v>
      </c>
      <c r="H1" s="8">
        <v>2010</v>
      </c>
      <c r="I1" s="8">
        <v>2011</v>
      </c>
      <c r="J1" s="8">
        <v>2012</v>
      </c>
      <c r="K1" s="8">
        <v>2013</v>
      </c>
      <c r="L1" s="8">
        <v>2014</v>
      </c>
      <c r="M1" s="8">
        <v>2015</v>
      </c>
      <c r="N1" s="8">
        <v>2016</v>
      </c>
      <c r="O1" s="8">
        <v>2017</v>
      </c>
      <c r="P1" s="8">
        <v>2018</v>
      </c>
      <c r="Q1" s="8">
        <v>2019</v>
      </c>
      <c r="R1" s="8">
        <v>2020</v>
      </c>
      <c r="S1" s="8">
        <v>2021</v>
      </c>
      <c r="T1" s="8">
        <v>2022</v>
      </c>
      <c r="U1" s="26">
        <v>2023</v>
      </c>
      <c r="V1" s="26">
        <v>2024</v>
      </c>
      <c r="W1" s="26">
        <v>2025</v>
      </c>
      <c r="X1" s="26">
        <v>2026</v>
      </c>
      <c r="Y1" s="26">
        <v>2027</v>
      </c>
    </row>
    <row r="2" spans="1:29"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c r="Y2" s="9"/>
      <c r="Z2" s="9"/>
      <c r="AA2" s="9"/>
      <c r="AB2" s="9"/>
      <c r="AC2" s="9"/>
    </row>
    <row r="3" spans="1:29" ht="40" x14ac:dyDescent="0.25">
      <c r="A3" s="5" t="s">
        <v>1</v>
      </c>
      <c r="B3" s="1">
        <v>3065000000</v>
      </c>
      <c r="C3" s="1">
        <v>3205000000</v>
      </c>
      <c r="D3" s="1">
        <v>4735000000</v>
      </c>
      <c r="E3" s="1">
        <v>5748000000</v>
      </c>
      <c r="F3" s="1">
        <v>5710000000</v>
      </c>
      <c r="G3" s="1">
        <v>5531000000</v>
      </c>
      <c r="H3" s="1">
        <v>5636000000</v>
      </c>
      <c r="I3" s="1">
        <v>5903000000</v>
      </c>
      <c r="J3" s="1">
        <v>5995000000</v>
      </c>
      <c r="K3" s="1">
        <v>5997000000</v>
      </c>
      <c r="L3" s="1">
        <v>6121000000</v>
      </c>
      <c r="M3" s="1">
        <v>6282000000</v>
      </c>
      <c r="N3" s="1">
        <v>6440000000</v>
      </c>
      <c r="O3" s="1">
        <v>6690000000</v>
      </c>
      <c r="P3" s="1">
        <v>7442000000</v>
      </c>
      <c r="Q3" s="1">
        <v>11120000000</v>
      </c>
      <c r="R3" s="1">
        <v>11618000000</v>
      </c>
      <c r="S3" s="1">
        <v>12683000000</v>
      </c>
      <c r="T3" s="1">
        <v>14057000000</v>
      </c>
      <c r="U3" s="27">
        <v>14793000000</v>
      </c>
      <c r="V3" s="27">
        <v>15467000000</v>
      </c>
      <c r="W3" s="27">
        <v>16099000000</v>
      </c>
      <c r="X3" s="27">
        <v>16495000000</v>
      </c>
      <c r="Y3" s="27">
        <v>17128000000</v>
      </c>
      <c r="Z3" s="19" t="s">
        <v>109</v>
      </c>
      <c r="AA3" s="20" t="s">
        <v>110</v>
      </c>
      <c r="AB3" s="20" t="s">
        <v>111</v>
      </c>
      <c r="AC3" s="20" t="s">
        <v>112</v>
      </c>
    </row>
    <row r="4" spans="1:29" ht="19" x14ac:dyDescent="0.25">
      <c r="A4" s="15" t="s">
        <v>94</v>
      </c>
      <c r="B4" s="1"/>
      <c r="C4" s="16">
        <f>(C3/B3)-1</f>
        <v>4.5676998368678667E-2</v>
      </c>
      <c r="D4" s="16">
        <f>(D3/C3)-1</f>
        <v>0.47737909516380661</v>
      </c>
      <c r="E4" s="16">
        <f>(E3/D3)-1</f>
        <v>0.21393875395987338</v>
      </c>
      <c r="F4" s="16">
        <f t="shared" ref="F4:T4" si="0">(F3/E3)-1</f>
        <v>-6.6109951287404156E-3</v>
      </c>
      <c r="G4" s="16">
        <f t="shared" si="0"/>
        <v>-3.1348511383537669E-2</v>
      </c>
      <c r="H4" s="17">
        <f t="shared" si="0"/>
        <v>1.8983908877237443E-2</v>
      </c>
      <c r="I4" s="17">
        <f t="shared" si="0"/>
        <v>4.737402413058911E-2</v>
      </c>
      <c r="J4" s="17">
        <f t="shared" si="0"/>
        <v>1.5585295612400518E-2</v>
      </c>
      <c r="K4" s="17">
        <f t="shared" si="0"/>
        <v>3.3361134278564464E-4</v>
      </c>
      <c r="L4" s="17">
        <f t="shared" si="0"/>
        <v>2.0677005169251306E-2</v>
      </c>
      <c r="M4" s="17">
        <f t="shared" si="0"/>
        <v>2.6302891684365282E-2</v>
      </c>
      <c r="N4" s="17">
        <f t="shared" si="0"/>
        <v>2.5151225724291626E-2</v>
      </c>
      <c r="O4" s="17">
        <f t="shared" si="0"/>
        <v>3.8819875776397561E-2</v>
      </c>
      <c r="P4" s="17">
        <f t="shared" si="0"/>
        <v>0.112406576980568</v>
      </c>
      <c r="Q4" s="17">
        <f t="shared" si="0"/>
        <v>0.49422198333781231</v>
      </c>
      <c r="R4" s="17">
        <f t="shared" si="0"/>
        <v>4.4784172661870514E-2</v>
      </c>
      <c r="S4" s="17">
        <f t="shared" si="0"/>
        <v>9.1668101222241338E-2</v>
      </c>
      <c r="T4" s="17">
        <f t="shared" si="0"/>
        <v>0.1083339903808247</v>
      </c>
      <c r="U4" s="17">
        <f>(U3/T3)-1</f>
        <v>5.2358255673329968E-2</v>
      </c>
      <c r="V4" s="17">
        <f t="shared" ref="V4:Y4" si="1">(V3/U3)-1</f>
        <v>4.5562090177786896E-2</v>
      </c>
      <c r="W4" s="17">
        <f t="shared" si="1"/>
        <v>4.0861188336458243E-2</v>
      </c>
      <c r="X4" s="17">
        <f t="shared" si="1"/>
        <v>2.4597801105658679E-2</v>
      </c>
      <c r="Y4" s="17">
        <f t="shared" si="1"/>
        <v>3.83752652318885E-2</v>
      </c>
      <c r="Z4" s="18">
        <f>(S4+R4+T4)/3</f>
        <v>8.1595421421645511E-2</v>
      </c>
      <c r="AA4" s="18">
        <f>(S20+R20+T20)/3</f>
        <v>4.3431324291049123E-2</v>
      </c>
      <c r="AB4" s="18">
        <f>(S29+R29+T29)/3</f>
        <v>0.11513112393912313</v>
      </c>
      <c r="AC4" s="18">
        <f>(S106+R106+T106)/3</f>
        <v>0.10222350697421505</v>
      </c>
    </row>
    <row r="5" spans="1:29" ht="19" x14ac:dyDescent="0.25">
      <c r="A5" s="5" t="s">
        <v>2</v>
      </c>
      <c r="B5" s="1">
        <v>1051000000</v>
      </c>
      <c r="C5" s="1">
        <v>1120000000</v>
      </c>
      <c r="D5" s="1">
        <v>1994000000</v>
      </c>
      <c r="E5" s="1">
        <v>2617000000</v>
      </c>
      <c r="F5" s="1">
        <v>2590000000</v>
      </c>
      <c r="G5" s="1">
        <v>2234000000</v>
      </c>
      <c r="H5" s="1">
        <v>2243000000</v>
      </c>
      <c r="I5" s="1">
        <v>2485000000</v>
      </c>
      <c r="J5" s="1">
        <v>2500000000</v>
      </c>
      <c r="K5" s="1">
        <v>2499000000</v>
      </c>
      <c r="L5" s="1">
        <v>2491000000</v>
      </c>
      <c r="M5" s="1">
        <v>2559000000</v>
      </c>
      <c r="N5" s="1">
        <v>2582000000</v>
      </c>
      <c r="O5" s="1">
        <v>2695000000</v>
      </c>
      <c r="P5" s="1">
        <v>3560000000</v>
      </c>
      <c r="Q5" s="1">
        <v>4778000000</v>
      </c>
      <c r="R5" s="1">
        <v>5132000000</v>
      </c>
      <c r="S5" s="1">
        <v>5706000000</v>
      </c>
      <c r="T5" s="1">
        <v>6734000000</v>
      </c>
    </row>
    <row r="6" spans="1:29" ht="20" x14ac:dyDescent="0.25">
      <c r="A6" s="6" t="s">
        <v>3</v>
      </c>
      <c r="B6" s="10">
        <v>2014000000</v>
      </c>
      <c r="C6" s="10">
        <v>2085000000</v>
      </c>
      <c r="D6" s="10">
        <v>2741000000</v>
      </c>
      <c r="E6" s="10">
        <v>3131000000</v>
      </c>
      <c r="F6" s="10">
        <v>3120000000</v>
      </c>
      <c r="G6" s="10">
        <v>3297000000</v>
      </c>
      <c r="H6" s="10">
        <v>3393000000</v>
      </c>
      <c r="I6" s="10">
        <v>3418000000</v>
      </c>
      <c r="J6" s="10">
        <v>3495000000</v>
      </c>
      <c r="K6" s="10">
        <v>3498000000</v>
      </c>
      <c r="L6" s="10">
        <v>3630000000</v>
      </c>
      <c r="M6" s="10">
        <v>3723000000</v>
      </c>
      <c r="N6" s="10">
        <v>3858000000</v>
      </c>
      <c r="O6" s="10">
        <v>3995000000</v>
      </c>
      <c r="P6" s="10">
        <v>3882000000</v>
      </c>
      <c r="Q6" s="10">
        <v>6342000000</v>
      </c>
      <c r="R6" s="10">
        <v>6486000000</v>
      </c>
      <c r="S6" s="10">
        <v>6977000000</v>
      </c>
      <c r="T6" s="10">
        <v>7323000000</v>
      </c>
      <c r="Z6" s="19" t="s">
        <v>113</v>
      </c>
      <c r="AA6" s="20" t="s">
        <v>114</v>
      </c>
      <c r="AB6" s="20" t="s">
        <v>115</v>
      </c>
      <c r="AC6" s="20" t="s">
        <v>116</v>
      </c>
    </row>
    <row r="7" spans="1:29" ht="19" x14ac:dyDescent="0.25">
      <c r="A7" s="5" t="s">
        <v>4</v>
      </c>
      <c r="B7" s="2">
        <v>0.65710000000000002</v>
      </c>
      <c r="C7" s="2">
        <v>0.65049999999999997</v>
      </c>
      <c r="D7" s="2">
        <v>0.57889999999999997</v>
      </c>
      <c r="E7" s="2">
        <v>0.54469999999999996</v>
      </c>
      <c r="F7" s="2">
        <v>0.5464</v>
      </c>
      <c r="G7" s="2">
        <v>0.59609999999999996</v>
      </c>
      <c r="H7" s="2">
        <v>0.60199999999999998</v>
      </c>
      <c r="I7" s="2">
        <v>0.57899999999999996</v>
      </c>
      <c r="J7" s="2">
        <v>0.58299999999999996</v>
      </c>
      <c r="K7" s="2">
        <v>0.58330000000000004</v>
      </c>
      <c r="L7" s="2">
        <v>0.59299999999999997</v>
      </c>
      <c r="M7" s="2">
        <v>0.59260000000000002</v>
      </c>
      <c r="N7" s="2">
        <v>0.59909999999999997</v>
      </c>
      <c r="O7" s="2">
        <v>0.59719999999999995</v>
      </c>
      <c r="P7" s="2">
        <v>0.52159999999999995</v>
      </c>
      <c r="Q7" s="2">
        <v>0.57030000000000003</v>
      </c>
      <c r="R7" s="2">
        <v>0.55830000000000002</v>
      </c>
      <c r="S7" s="2">
        <v>0.55010000000000003</v>
      </c>
      <c r="T7" s="2">
        <v>0.52100000000000002</v>
      </c>
      <c r="Z7" s="18">
        <f>T7</f>
        <v>0.52100000000000002</v>
      </c>
      <c r="AA7" s="21">
        <f>T21</f>
        <v>0.2099</v>
      </c>
      <c r="AB7" s="21">
        <f>T30</f>
        <v>0.1022</v>
      </c>
      <c r="AC7" s="21">
        <f>T107/T3</f>
        <v>0.19613004197197126</v>
      </c>
    </row>
    <row r="8" spans="1:29"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row>
    <row r="9" spans="1:29" ht="19" customHeight="1" x14ac:dyDescent="0.25">
      <c r="A9" s="15" t="s">
        <v>95</v>
      </c>
      <c r="B9" s="16">
        <f>B8/B3</f>
        <v>0</v>
      </c>
      <c r="C9" s="16">
        <f t="shared" ref="C9:T9" si="2">C8/C3</f>
        <v>0</v>
      </c>
      <c r="D9" s="16">
        <f t="shared" si="2"/>
        <v>0</v>
      </c>
      <c r="E9" s="16">
        <f t="shared" si="2"/>
        <v>0</v>
      </c>
      <c r="F9" s="16">
        <f t="shared" si="2"/>
        <v>0</v>
      </c>
      <c r="G9" s="16">
        <f t="shared" si="2"/>
        <v>0</v>
      </c>
      <c r="H9" s="16">
        <f t="shared" si="2"/>
        <v>0</v>
      </c>
      <c r="I9" s="16">
        <f t="shared" si="2"/>
        <v>0</v>
      </c>
      <c r="J9" s="16">
        <f t="shared" si="2"/>
        <v>0</v>
      </c>
      <c r="K9" s="16">
        <f t="shared" si="2"/>
        <v>0</v>
      </c>
      <c r="L9" s="16">
        <f t="shared" si="2"/>
        <v>0</v>
      </c>
      <c r="M9" s="16">
        <f t="shared" si="2"/>
        <v>0</v>
      </c>
      <c r="N9" s="16">
        <f t="shared" si="2"/>
        <v>0</v>
      </c>
      <c r="O9" s="16">
        <f t="shared" si="2"/>
        <v>0</v>
      </c>
      <c r="P9" s="16">
        <f t="shared" si="2"/>
        <v>0</v>
      </c>
      <c r="Q9" s="16">
        <f t="shared" si="2"/>
        <v>0</v>
      </c>
      <c r="R9" s="16">
        <f t="shared" si="2"/>
        <v>0</v>
      </c>
      <c r="S9" s="16">
        <f t="shared" si="2"/>
        <v>0</v>
      </c>
      <c r="T9" s="16">
        <f t="shared" si="2"/>
        <v>0</v>
      </c>
      <c r="Z9" s="19" t="s">
        <v>96</v>
      </c>
      <c r="AA9" s="20" t="s">
        <v>97</v>
      </c>
      <c r="AB9" s="20" t="s">
        <v>98</v>
      </c>
      <c r="AC9" s="20" t="s">
        <v>99</v>
      </c>
    </row>
    <row r="10" spans="1:29" ht="19" x14ac:dyDescent="0.25">
      <c r="A10" s="5" t="s">
        <v>6</v>
      </c>
      <c r="B10" s="1" t="s">
        <v>91</v>
      </c>
      <c r="C10" s="1" t="s">
        <v>91</v>
      </c>
      <c r="D10" s="1" t="s">
        <v>91</v>
      </c>
      <c r="E10" s="1">
        <v>2018000000</v>
      </c>
      <c r="F10" s="1">
        <v>2075000000</v>
      </c>
      <c r="G10" s="1">
        <v>2135000000</v>
      </c>
      <c r="H10" s="1">
        <v>2233000000</v>
      </c>
      <c r="I10" s="1">
        <v>2257000000</v>
      </c>
      <c r="J10" s="1">
        <v>2268000000</v>
      </c>
      <c r="K10" s="1">
        <v>2328000000</v>
      </c>
      <c r="L10" s="1">
        <v>2334000000</v>
      </c>
      <c r="M10" s="1">
        <v>2313000000</v>
      </c>
      <c r="N10" s="1">
        <v>2329000000</v>
      </c>
      <c r="O10" s="1">
        <v>2556000000</v>
      </c>
      <c r="P10" s="1">
        <v>2635000000</v>
      </c>
      <c r="Q10" s="1">
        <v>3962000000</v>
      </c>
      <c r="R10" s="1" t="s">
        <v>91</v>
      </c>
      <c r="S10" s="1" t="s">
        <v>91</v>
      </c>
      <c r="T10" s="1" t="s">
        <v>91</v>
      </c>
      <c r="Z10" s="18">
        <f>T9</f>
        <v>0</v>
      </c>
      <c r="AA10" s="21">
        <f>T13</f>
        <v>0.33044035000355693</v>
      </c>
      <c r="AB10" s="21">
        <f>T80</f>
        <v>3.6992245856157075E-3</v>
      </c>
      <c r="AC10" s="21">
        <f>T89</f>
        <v>5.6911147471010882E-3</v>
      </c>
    </row>
    <row r="11" spans="1:29"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row>
    <row r="12" spans="1:29" ht="20" x14ac:dyDescent="0.25">
      <c r="A12" s="5" t="s">
        <v>8</v>
      </c>
      <c r="B12" s="1">
        <v>1135000000</v>
      </c>
      <c r="C12" s="1">
        <v>1179000000</v>
      </c>
      <c r="D12" s="1">
        <v>1659000000</v>
      </c>
      <c r="E12" s="1">
        <v>2018000000</v>
      </c>
      <c r="F12" s="1">
        <v>2075000000</v>
      </c>
      <c r="G12" s="1">
        <v>2135000000</v>
      </c>
      <c r="H12" s="1">
        <v>2233000000</v>
      </c>
      <c r="I12" s="1">
        <v>2257000000</v>
      </c>
      <c r="J12" s="1">
        <v>2268000000</v>
      </c>
      <c r="K12" s="1">
        <v>2328000000</v>
      </c>
      <c r="L12" s="1">
        <v>2334000000</v>
      </c>
      <c r="M12" s="1">
        <v>2313000000</v>
      </c>
      <c r="N12" s="1">
        <v>2329000000</v>
      </c>
      <c r="O12" s="1">
        <v>2556000000</v>
      </c>
      <c r="P12" s="1">
        <v>2635000000</v>
      </c>
      <c r="Q12" s="1">
        <v>3962000000</v>
      </c>
      <c r="R12" s="1">
        <v>3978000000</v>
      </c>
      <c r="S12" s="1">
        <v>4153000000</v>
      </c>
      <c r="T12" s="1">
        <v>4645000000</v>
      </c>
      <c r="Z12" s="19" t="s">
        <v>117</v>
      </c>
      <c r="AA12" s="20" t="s">
        <v>118</v>
      </c>
      <c r="AB12" s="20" t="s">
        <v>119</v>
      </c>
      <c r="AC12" s="20" t="s">
        <v>120</v>
      </c>
    </row>
    <row r="13" spans="1:29" ht="19" x14ac:dyDescent="0.25">
      <c r="A13" s="15" t="s">
        <v>100</v>
      </c>
      <c r="B13" s="16">
        <f>B12/B3</f>
        <v>0.37030995106035891</v>
      </c>
      <c r="C13" s="16">
        <f t="shared" ref="C13:T13" si="3">C12/C3</f>
        <v>0.36786271450858032</v>
      </c>
      <c r="D13" s="16">
        <f t="shared" si="3"/>
        <v>0.35036958817317848</v>
      </c>
      <c r="E13" s="16">
        <f t="shared" si="3"/>
        <v>0.35107863604732081</v>
      </c>
      <c r="F13" s="16">
        <f t="shared" si="3"/>
        <v>0.36339754816112085</v>
      </c>
      <c r="G13" s="16">
        <f t="shared" si="3"/>
        <v>0.38600614717049359</v>
      </c>
      <c r="H13" s="16">
        <f t="shared" si="3"/>
        <v>0.39620298083747341</v>
      </c>
      <c r="I13" s="16">
        <f t="shared" si="3"/>
        <v>0.38234795866508553</v>
      </c>
      <c r="J13" s="16">
        <f t="shared" si="3"/>
        <v>0.37831526271893245</v>
      </c>
      <c r="K13" s="16">
        <f t="shared" si="3"/>
        <v>0.38819409704852426</v>
      </c>
      <c r="L13" s="16">
        <f t="shared" si="3"/>
        <v>0.38131024342427711</v>
      </c>
      <c r="M13" s="16">
        <f t="shared" si="3"/>
        <v>0.36819484240687678</v>
      </c>
      <c r="N13" s="16">
        <f t="shared" si="3"/>
        <v>0.36164596273291927</v>
      </c>
      <c r="O13" s="16">
        <f t="shared" si="3"/>
        <v>0.38206278026905832</v>
      </c>
      <c r="P13" s="16">
        <f t="shared" si="3"/>
        <v>0.35407148615963452</v>
      </c>
      <c r="Q13" s="16">
        <f t="shared" si="3"/>
        <v>0.35629496402877697</v>
      </c>
      <c r="R13" s="16">
        <f t="shared" si="3"/>
        <v>0.34239972456532969</v>
      </c>
      <c r="S13" s="16">
        <f t="shared" si="3"/>
        <v>0.32744618781045493</v>
      </c>
      <c r="T13" s="16">
        <f t="shared" si="3"/>
        <v>0.33044035000355693</v>
      </c>
      <c r="Z13" s="18">
        <f>T28/T72</f>
        <v>5.7151954151078564E-2</v>
      </c>
      <c r="AA13" s="21">
        <f>T28/T54</f>
        <v>2.7702220421706503E-2</v>
      </c>
      <c r="AB13" s="21">
        <f>T22/(T72+T56+T61)</f>
        <v>7.0228884156040228E-2</v>
      </c>
      <c r="AC13" s="22">
        <f>T67/T72</f>
        <v>1.0631218657963861</v>
      </c>
    </row>
    <row r="14" spans="1:29" ht="19" x14ac:dyDescent="0.25">
      <c r="A14" s="5" t="s">
        <v>9</v>
      </c>
      <c r="B14" s="1">
        <v>9000000</v>
      </c>
      <c r="C14" s="1">
        <v>-10000000</v>
      </c>
      <c r="D14" s="1">
        <v>37000000</v>
      </c>
      <c r="E14" s="1">
        <v>109000000</v>
      </c>
      <c r="F14" s="1">
        <v>1156000000</v>
      </c>
      <c r="G14" s="1">
        <v>77000000</v>
      </c>
      <c r="H14" s="1">
        <v>127000000</v>
      </c>
      <c r="I14" s="1">
        <v>126000000</v>
      </c>
      <c r="J14" s="1">
        <v>135000000</v>
      </c>
      <c r="K14" s="1">
        <v>124000000</v>
      </c>
      <c r="L14" s="1">
        <v>116000000</v>
      </c>
      <c r="M14" s="1">
        <v>112000000</v>
      </c>
      <c r="N14" s="1">
        <v>96000000</v>
      </c>
      <c r="O14" s="1">
        <v>51000000</v>
      </c>
      <c r="P14" s="1">
        <v>10000000</v>
      </c>
      <c r="Q14" s="1">
        <v>2000000</v>
      </c>
      <c r="R14" s="1">
        <v>-39000000</v>
      </c>
      <c r="S14" s="1">
        <v>-70000000</v>
      </c>
      <c r="T14" s="1" t="s">
        <v>91</v>
      </c>
    </row>
    <row r="15" spans="1:29" ht="20" x14ac:dyDescent="0.25">
      <c r="A15" s="5" t="s">
        <v>10</v>
      </c>
      <c r="B15" s="1">
        <v>1144000000</v>
      </c>
      <c r="C15" s="1">
        <v>1169000000</v>
      </c>
      <c r="D15" s="1">
        <v>1696000000</v>
      </c>
      <c r="E15" s="1">
        <v>2127000000</v>
      </c>
      <c r="F15" s="1">
        <v>3231000000</v>
      </c>
      <c r="G15" s="1">
        <v>2212000000</v>
      </c>
      <c r="H15" s="1">
        <v>2360000000</v>
      </c>
      <c r="I15" s="1">
        <v>2383000000</v>
      </c>
      <c r="J15" s="1">
        <v>2403000000</v>
      </c>
      <c r="K15" s="1">
        <v>2452000000</v>
      </c>
      <c r="L15" s="1">
        <v>2450000000</v>
      </c>
      <c r="M15" s="1">
        <v>2425000000</v>
      </c>
      <c r="N15" s="1">
        <v>2425000000</v>
      </c>
      <c r="O15" s="1">
        <v>2607000000</v>
      </c>
      <c r="P15" s="1">
        <v>2645000000</v>
      </c>
      <c r="Q15" s="1">
        <v>3964000000</v>
      </c>
      <c r="R15" s="1">
        <v>3939000000</v>
      </c>
      <c r="S15" s="1">
        <v>4083000000</v>
      </c>
      <c r="T15" s="1">
        <v>4645000000</v>
      </c>
      <c r="Z15" s="19" t="s">
        <v>121</v>
      </c>
      <c r="AA15" s="20" t="s">
        <v>122</v>
      </c>
      <c r="AB15" s="20" t="s">
        <v>123</v>
      </c>
      <c r="AC15" s="20" t="s">
        <v>124</v>
      </c>
    </row>
    <row r="16" spans="1:29" ht="19" x14ac:dyDescent="0.25">
      <c r="A16" s="5" t="s">
        <v>11</v>
      </c>
      <c r="B16" s="1">
        <v>2195000000</v>
      </c>
      <c r="C16" s="1">
        <v>2289000000</v>
      </c>
      <c r="D16" s="1">
        <v>3690000000</v>
      </c>
      <c r="E16" s="1">
        <v>4744000000</v>
      </c>
      <c r="F16" s="1">
        <v>5821000000</v>
      </c>
      <c r="G16" s="1">
        <v>4446000000</v>
      </c>
      <c r="H16" s="1">
        <v>4603000000</v>
      </c>
      <c r="I16" s="1">
        <v>4868000000</v>
      </c>
      <c r="J16" s="1">
        <v>4903000000</v>
      </c>
      <c r="K16" s="1">
        <v>4951000000</v>
      </c>
      <c r="L16" s="1">
        <v>4941000000</v>
      </c>
      <c r="M16" s="1">
        <v>4984000000</v>
      </c>
      <c r="N16" s="1">
        <v>5007000000</v>
      </c>
      <c r="O16" s="1">
        <v>5302000000</v>
      </c>
      <c r="P16" s="1">
        <v>6205000000</v>
      </c>
      <c r="Q16" s="1">
        <v>8742000000</v>
      </c>
      <c r="R16" s="1">
        <v>9071000000</v>
      </c>
      <c r="S16" s="1">
        <v>9789000000</v>
      </c>
      <c r="T16" s="1">
        <v>11379000000</v>
      </c>
      <c r="Z16" s="28">
        <f>(S35+R35+Q35+P35+T35)/5</f>
        <v>1.0607801728214901</v>
      </c>
      <c r="AA16" s="29">
        <f>AB101/T3</f>
        <v>3.1187255089990753</v>
      </c>
      <c r="AB16" s="29">
        <f>AB101/T28</f>
        <v>30.52919532033426</v>
      </c>
      <c r="AC16" s="30">
        <f>AB101/T107</f>
        <v>15.901314646354733</v>
      </c>
    </row>
    <row r="17" spans="1:29" ht="19" x14ac:dyDescent="0.25">
      <c r="A17" s="5" t="s">
        <v>12</v>
      </c>
      <c r="B17" s="1">
        <v>177000000</v>
      </c>
      <c r="C17" s="1">
        <v>210000000</v>
      </c>
      <c r="D17" s="1">
        <v>257000000</v>
      </c>
      <c r="E17" s="1">
        <v>253000000</v>
      </c>
      <c r="F17" s="1">
        <v>257000000</v>
      </c>
      <c r="G17" s="1">
        <v>243000000</v>
      </c>
      <c r="H17" s="1">
        <v>128000000</v>
      </c>
      <c r="I17" s="1">
        <v>114000000</v>
      </c>
      <c r="J17" s="1">
        <v>125000000</v>
      </c>
      <c r="K17" s="1">
        <v>123000000</v>
      </c>
      <c r="L17" s="1">
        <v>109000000</v>
      </c>
      <c r="M17" s="1">
        <v>117000000</v>
      </c>
      <c r="N17" s="1">
        <v>147000000</v>
      </c>
      <c r="O17" s="1">
        <v>164000000</v>
      </c>
      <c r="P17" s="1">
        <v>452000000</v>
      </c>
      <c r="Q17" s="1">
        <v>654000000</v>
      </c>
      <c r="R17" s="1">
        <v>604000000</v>
      </c>
      <c r="S17" s="1">
        <v>500000000</v>
      </c>
      <c r="T17" s="1">
        <v>693000000</v>
      </c>
    </row>
    <row r="18" spans="1:29" ht="20" x14ac:dyDescent="0.25">
      <c r="A18" s="5" t="s">
        <v>13</v>
      </c>
      <c r="B18" s="1" t="s">
        <v>91</v>
      </c>
      <c r="C18" s="1">
        <v>79000000</v>
      </c>
      <c r="D18" s="1">
        <v>139000000</v>
      </c>
      <c r="E18" s="1">
        <v>169000000</v>
      </c>
      <c r="F18" s="1">
        <v>208000000</v>
      </c>
      <c r="G18" s="1">
        <v>207000000</v>
      </c>
      <c r="H18" s="1">
        <v>223000000</v>
      </c>
      <c r="I18" s="1">
        <v>232000000</v>
      </c>
      <c r="J18" s="1">
        <v>240000000</v>
      </c>
      <c r="K18" s="1">
        <v>234000000</v>
      </c>
      <c r="L18" s="1">
        <v>235000000</v>
      </c>
      <c r="M18" s="1">
        <v>227000000</v>
      </c>
      <c r="N18" s="1">
        <v>224000000</v>
      </c>
      <c r="O18" s="1">
        <v>229000000</v>
      </c>
      <c r="P18" s="1">
        <v>462000000</v>
      </c>
      <c r="Q18" s="1">
        <v>484000000</v>
      </c>
      <c r="R18" s="1">
        <v>653000000</v>
      </c>
      <c r="S18" s="1">
        <v>708000000</v>
      </c>
      <c r="T18" s="1">
        <v>537000000</v>
      </c>
      <c r="Z18" s="19" t="s">
        <v>125</v>
      </c>
      <c r="AA18" s="20" t="s">
        <v>126</v>
      </c>
      <c r="AB18" s="20" t="s">
        <v>127</v>
      </c>
      <c r="AC18" s="20" t="s">
        <v>128</v>
      </c>
    </row>
    <row r="19" spans="1:29" ht="19" x14ac:dyDescent="0.25">
      <c r="A19" s="6" t="s">
        <v>14</v>
      </c>
      <c r="B19" s="10">
        <v>893000000</v>
      </c>
      <c r="C19" s="10">
        <v>1087000000</v>
      </c>
      <c r="D19" s="10">
        <v>1204000000</v>
      </c>
      <c r="E19" s="10">
        <v>1241000000</v>
      </c>
      <c r="F19" s="10">
        <v>92000000</v>
      </c>
      <c r="G19" s="10">
        <v>1320000000</v>
      </c>
      <c r="H19" s="10">
        <v>1173000000</v>
      </c>
      <c r="I19" s="10">
        <v>1272000000</v>
      </c>
      <c r="J19" s="10">
        <v>1343000000</v>
      </c>
      <c r="K19" s="10">
        <v>900000000</v>
      </c>
      <c r="L19" s="10">
        <v>1418000000</v>
      </c>
      <c r="M19" s="10">
        <v>1528000000</v>
      </c>
      <c r="N19" s="10">
        <v>1652000000</v>
      </c>
      <c r="O19" s="10">
        <v>1564000000</v>
      </c>
      <c r="P19" s="10">
        <v>1702000000</v>
      </c>
      <c r="Q19" s="10">
        <v>2832000000</v>
      </c>
      <c r="R19" s="10">
        <v>3010000000</v>
      </c>
      <c r="S19" s="10">
        <v>4007000000</v>
      </c>
      <c r="T19" s="10">
        <v>2950000000</v>
      </c>
      <c r="U19" s="31">
        <v>4351000000</v>
      </c>
      <c r="V19" s="31">
        <v>4486000000</v>
      </c>
      <c r="W19" s="31">
        <v>4793000000</v>
      </c>
      <c r="X19" s="31">
        <v>4684000000</v>
      </c>
      <c r="Y19" s="31">
        <v>4948000000</v>
      </c>
      <c r="Z19" s="32">
        <f>T40-T56-T61</f>
        <v>-11432000000</v>
      </c>
      <c r="AA19" s="29">
        <f>AB101/U3</f>
        <v>2.9635587426485501</v>
      </c>
      <c r="AB19" s="29">
        <f>AB101/U28</f>
        <v>17.376109583828775</v>
      </c>
      <c r="AC19" s="30">
        <f>AB101/U106</f>
        <v>13.699976400000001</v>
      </c>
    </row>
    <row r="20" spans="1:29" ht="19" customHeight="1" x14ac:dyDescent="0.25">
      <c r="A20" s="15" t="s">
        <v>101</v>
      </c>
      <c r="B20" s="1"/>
      <c r="C20" s="16">
        <f>(C19/B19)-1</f>
        <v>0.21724524076147822</v>
      </c>
      <c r="D20" s="16">
        <f>(D19/C19)-1</f>
        <v>0.10763569457221722</v>
      </c>
      <c r="E20" s="16">
        <f>(E19/D19)-1</f>
        <v>3.0730897009966673E-2</v>
      </c>
      <c r="F20" s="16">
        <f t="shared" ref="F20:Y20" si="4">(F19/E19)-1</f>
        <v>-0.92586623690572123</v>
      </c>
      <c r="G20" s="16">
        <f t="shared" si="4"/>
        <v>13.347826086956522</v>
      </c>
      <c r="H20" s="16">
        <f t="shared" si="4"/>
        <v>-0.11136363636363633</v>
      </c>
      <c r="I20" s="16">
        <f t="shared" si="4"/>
        <v>8.4398976982097196E-2</v>
      </c>
      <c r="J20" s="16">
        <f t="shared" si="4"/>
        <v>5.5817610062893097E-2</v>
      </c>
      <c r="K20" s="16">
        <f t="shared" si="4"/>
        <v>-0.32985852568875651</v>
      </c>
      <c r="L20" s="16">
        <f t="shared" si="4"/>
        <v>0.5755555555555556</v>
      </c>
      <c r="M20" s="16">
        <f t="shared" si="4"/>
        <v>7.757404795486611E-2</v>
      </c>
      <c r="N20" s="16">
        <f t="shared" si="4"/>
        <v>8.1151832460732987E-2</v>
      </c>
      <c r="O20" s="16">
        <f t="shared" si="4"/>
        <v>-5.3268765133171914E-2</v>
      </c>
      <c r="P20" s="16">
        <f t="shared" si="4"/>
        <v>8.8235294117646967E-2</v>
      </c>
      <c r="Q20" s="16">
        <f t="shared" si="4"/>
        <v>0.66392479435957696</v>
      </c>
      <c r="R20" s="16">
        <f t="shared" si="4"/>
        <v>6.2853107344632786E-2</v>
      </c>
      <c r="S20" s="16">
        <f t="shared" si="4"/>
        <v>0.33122923588039876</v>
      </c>
      <c r="T20" s="16">
        <f t="shared" si="4"/>
        <v>-0.26378837035188418</v>
      </c>
      <c r="U20" s="17">
        <f t="shared" si="4"/>
        <v>0.47491525423728809</v>
      </c>
      <c r="V20" s="17">
        <f t="shared" si="4"/>
        <v>3.1027350034474876E-2</v>
      </c>
      <c r="W20" s="17">
        <f t="shared" si="4"/>
        <v>6.8435131520285353E-2</v>
      </c>
      <c r="X20" s="17">
        <f t="shared" si="4"/>
        <v>-2.2741498017942785E-2</v>
      </c>
      <c r="Y20" s="17">
        <f t="shared" si="4"/>
        <v>5.6362083689154518E-2</v>
      </c>
    </row>
    <row r="21" spans="1:29" ht="19" x14ac:dyDescent="0.25">
      <c r="A21" s="5" t="s">
        <v>15</v>
      </c>
      <c r="B21" s="2">
        <v>0.29139999999999999</v>
      </c>
      <c r="C21" s="2">
        <v>0.3392</v>
      </c>
      <c r="D21" s="2">
        <v>0.25430000000000003</v>
      </c>
      <c r="E21" s="2">
        <v>0.21590000000000001</v>
      </c>
      <c r="F21" s="2">
        <v>1.61E-2</v>
      </c>
      <c r="G21" s="2">
        <v>0.2387</v>
      </c>
      <c r="H21" s="2">
        <v>0.20810000000000001</v>
      </c>
      <c r="I21" s="2">
        <v>0.2155</v>
      </c>
      <c r="J21" s="2">
        <v>0.224</v>
      </c>
      <c r="K21" s="2">
        <v>0.15010000000000001</v>
      </c>
      <c r="L21" s="2">
        <v>0.23169999999999999</v>
      </c>
      <c r="M21" s="2">
        <v>0.2432</v>
      </c>
      <c r="N21" s="2">
        <v>0.25650000000000001</v>
      </c>
      <c r="O21" s="2">
        <v>0.23380000000000001</v>
      </c>
      <c r="P21" s="2">
        <v>0.22869999999999999</v>
      </c>
      <c r="Q21" s="2">
        <v>0.25469999999999998</v>
      </c>
      <c r="R21" s="2">
        <v>0.2591</v>
      </c>
      <c r="S21" s="2">
        <v>0.31590000000000001</v>
      </c>
      <c r="T21" s="2">
        <v>0.2099</v>
      </c>
      <c r="U21" s="33">
        <f>U19/U3</f>
        <v>0.29412559994592036</v>
      </c>
      <c r="V21" s="33">
        <f t="shared" ref="V21:Y21" si="5">V19/V3</f>
        <v>0.29003685265403761</v>
      </c>
      <c r="W21" s="33">
        <f t="shared" si="5"/>
        <v>0.29772035530157154</v>
      </c>
      <c r="X21" s="33">
        <f t="shared" si="5"/>
        <v>0.28396483782964532</v>
      </c>
      <c r="Y21" s="33">
        <f t="shared" si="5"/>
        <v>0.28888369920597851</v>
      </c>
    </row>
    <row r="22" spans="1:29" ht="19" x14ac:dyDescent="0.25">
      <c r="A22" s="6" t="s">
        <v>16</v>
      </c>
      <c r="B22" s="10">
        <v>834000000</v>
      </c>
      <c r="C22" s="10">
        <v>906000000</v>
      </c>
      <c r="D22" s="10">
        <v>1018000000</v>
      </c>
      <c r="E22" s="10">
        <v>1004000000</v>
      </c>
      <c r="F22" s="10">
        <v>-168000000</v>
      </c>
      <c r="G22" s="10">
        <v>1085000000</v>
      </c>
      <c r="H22" s="10">
        <v>1025000000</v>
      </c>
      <c r="I22" s="10">
        <v>1024000000</v>
      </c>
      <c r="J22" s="10">
        <v>1092000000</v>
      </c>
      <c r="K22" s="10">
        <v>1046000000</v>
      </c>
      <c r="L22" s="10">
        <v>1180000000</v>
      </c>
      <c r="M22" s="10">
        <v>1298000000</v>
      </c>
      <c r="N22" s="10">
        <v>1433000000</v>
      </c>
      <c r="O22" s="10">
        <v>1388000000</v>
      </c>
      <c r="P22" s="10">
        <v>1237000000</v>
      </c>
      <c r="Q22" s="10">
        <v>2378000000</v>
      </c>
      <c r="R22" s="10">
        <v>2480000000</v>
      </c>
      <c r="S22" s="10">
        <v>2894000000</v>
      </c>
      <c r="T22" s="10">
        <v>2605000000</v>
      </c>
    </row>
    <row r="23" spans="1:29" ht="19" x14ac:dyDescent="0.25">
      <c r="A23" s="5" t="s">
        <v>17</v>
      </c>
      <c r="B23" s="2">
        <v>0.27210000000000001</v>
      </c>
      <c r="C23" s="2">
        <v>0.28270000000000001</v>
      </c>
      <c r="D23" s="2">
        <v>0.215</v>
      </c>
      <c r="E23" s="2">
        <v>0.17469999999999999</v>
      </c>
      <c r="F23" s="2">
        <v>-2.9399999999999999E-2</v>
      </c>
      <c r="G23" s="2">
        <v>0.19620000000000001</v>
      </c>
      <c r="H23" s="2">
        <v>0.18190000000000001</v>
      </c>
      <c r="I23" s="2">
        <v>0.17349999999999999</v>
      </c>
      <c r="J23" s="2">
        <v>0.1822</v>
      </c>
      <c r="K23" s="2">
        <v>0.1744</v>
      </c>
      <c r="L23" s="2">
        <v>0.1928</v>
      </c>
      <c r="M23" s="2">
        <v>0.20660000000000001</v>
      </c>
      <c r="N23" s="2">
        <v>0.2225</v>
      </c>
      <c r="O23" s="2">
        <v>0.20749999999999999</v>
      </c>
      <c r="P23" s="2">
        <v>0.16619999999999999</v>
      </c>
      <c r="Q23" s="2">
        <v>0.21379999999999999</v>
      </c>
      <c r="R23" s="2">
        <v>0.2135</v>
      </c>
      <c r="S23" s="2">
        <v>0.22819999999999999</v>
      </c>
      <c r="T23" s="2">
        <v>0.18529999999999999</v>
      </c>
    </row>
    <row r="24" spans="1:29" ht="19" x14ac:dyDescent="0.25">
      <c r="A24" s="5" t="s">
        <v>18</v>
      </c>
      <c r="B24" s="1">
        <v>-131000000</v>
      </c>
      <c r="C24" s="1">
        <v>-119000000</v>
      </c>
      <c r="D24" s="1">
        <v>-213000000</v>
      </c>
      <c r="E24" s="1">
        <v>-187000000</v>
      </c>
      <c r="F24" s="1">
        <v>-207000000</v>
      </c>
      <c r="G24" s="1">
        <v>-217000000</v>
      </c>
      <c r="H24" s="1">
        <v>-204000000</v>
      </c>
      <c r="I24" s="1">
        <v>-99000000</v>
      </c>
      <c r="J24" s="1">
        <v>-114000000</v>
      </c>
      <c r="K24" s="1">
        <v>-504000000</v>
      </c>
      <c r="L24" s="1">
        <v>-107000000</v>
      </c>
      <c r="M24" s="1">
        <v>-114000000</v>
      </c>
      <c r="N24" s="1">
        <v>-150000000</v>
      </c>
      <c r="O24" s="1">
        <v>-215000000</v>
      </c>
      <c r="P24" s="1">
        <v>-446000000</v>
      </c>
      <c r="Q24" s="1">
        <v>-684000000</v>
      </c>
      <c r="R24" s="1">
        <v>-727000000</v>
      </c>
      <c r="S24" s="1">
        <v>-96000000</v>
      </c>
      <c r="T24" s="1">
        <v>-886000000</v>
      </c>
    </row>
    <row r="25" spans="1:29" ht="19" x14ac:dyDescent="0.25">
      <c r="A25" s="6" t="s">
        <v>19</v>
      </c>
      <c r="B25" s="10">
        <v>703000000</v>
      </c>
      <c r="C25" s="10">
        <v>787000000</v>
      </c>
      <c r="D25" s="10">
        <v>805000000</v>
      </c>
      <c r="E25" s="10">
        <v>817000000</v>
      </c>
      <c r="F25" s="10">
        <v>-375000000</v>
      </c>
      <c r="G25" s="10">
        <v>868000000</v>
      </c>
      <c r="H25" s="10">
        <v>821000000</v>
      </c>
      <c r="I25" s="10">
        <v>925000000</v>
      </c>
      <c r="J25" s="10">
        <v>978000000</v>
      </c>
      <c r="K25" s="10">
        <v>542000000</v>
      </c>
      <c r="L25" s="10">
        <v>1073000000</v>
      </c>
      <c r="M25" s="10">
        <v>1184000000</v>
      </c>
      <c r="N25" s="10">
        <v>1283000000</v>
      </c>
      <c r="O25" s="10">
        <v>1173000000</v>
      </c>
      <c r="P25" s="10">
        <v>791000000</v>
      </c>
      <c r="Q25" s="10">
        <v>1694000000</v>
      </c>
      <c r="R25" s="10">
        <v>1753000000</v>
      </c>
      <c r="S25" s="10">
        <v>2798000000</v>
      </c>
      <c r="T25" s="10">
        <v>1719000000</v>
      </c>
    </row>
    <row r="26" spans="1:29" ht="19" x14ac:dyDescent="0.25">
      <c r="A26" s="5" t="s">
        <v>20</v>
      </c>
      <c r="B26" s="2">
        <v>0.22939999999999999</v>
      </c>
      <c r="C26" s="2">
        <v>0.24560000000000001</v>
      </c>
      <c r="D26" s="2">
        <v>0.17</v>
      </c>
      <c r="E26" s="2">
        <v>0.1421</v>
      </c>
      <c r="F26" s="2">
        <v>-6.5699999999999995E-2</v>
      </c>
      <c r="G26" s="2">
        <v>0.15690000000000001</v>
      </c>
      <c r="H26" s="2">
        <v>0.1457</v>
      </c>
      <c r="I26" s="2">
        <v>0.15670000000000001</v>
      </c>
      <c r="J26" s="2">
        <v>0.16309999999999999</v>
      </c>
      <c r="K26" s="2">
        <v>9.0399999999999994E-2</v>
      </c>
      <c r="L26" s="2">
        <v>0.17530000000000001</v>
      </c>
      <c r="M26" s="2">
        <v>0.1885</v>
      </c>
      <c r="N26" s="2">
        <v>0.19919999999999999</v>
      </c>
      <c r="O26" s="2">
        <v>0.17530000000000001</v>
      </c>
      <c r="P26" s="2">
        <v>0.10630000000000001</v>
      </c>
      <c r="Q26" s="2">
        <v>0.15229999999999999</v>
      </c>
      <c r="R26" s="2">
        <v>0.15090000000000001</v>
      </c>
      <c r="S26" s="2">
        <v>0.22059999999999999</v>
      </c>
      <c r="T26" s="2">
        <v>0.12230000000000001</v>
      </c>
    </row>
    <row r="27" spans="1:29" ht="19" x14ac:dyDescent="0.25">
      <c r="A27" s="5" t="s">
        <v>21</v>
      </c>
      <c r="B27" s="1">
        <v>270000000</v>
      </c>
      <c r="C27" s="1">
        <v>321000000</v>
      </c>
      <c r="D27" s="1">
        <v>298000000</v>
      </c>
      <c r="E27" s="1">
        <v>322000000</v>
      </c>
      <c r="F27" s="1">
        <v>-61000000</v>
      </c>
      <c r="G27" s="1">
        <v>315000000</v>
      </c>
      <c r="H27" s="1">
        <v>294000000</v>
      </c>
      <c r="I27" s="1">
        <v>320000000</v>
      </c>
      <c r="J27" s="1">
        <v>349000000</v>
      </c>
      <c r="K27" s="1">
        <v>-81000000</v>
      </c>
      <c r="L27" s="1">
        <v>371000000</v>
      </c>
      <c r="M27" s="1">
        <v>420000000</v>
      </c>
      <c r="N27" s="1">
        <v>434000000</v>
      </c>
      <c r="O27" s="1">
        <v>95000000</v>
      </c>
      <c r="P27" s="1">
        <v>202000000</v>
      </c>
      <c r="Q27" s="1">
        <v>440000000</v>
      </c>
      <c r="R27" s="1">
        <v>428000000</v>
      </c>
      <c r="S27" s="1">
        <v>653000000</v>
      </c>
      <c r="T27" s="1">
        <v>284000000</v>
      </c>
    </row>
    <row r="28" spans="1:29" ht="20" thickBot="1" x14ac:dyDescent="0.3">
      <c r="A28" s="7" t="s">
        <v>22</v>
      </c>
      <c r="B28" s="11">
        <v>446000000</v>
      </c>
      <c r="C28" s="11">
        <v>477000000</v>
      </c>
      <c r="D28" s="11">
        <v>510000000</v>
      </c>
      <c r="E28" s="11">
        <v>497000000</v>
      </c>
      <c r="F28" s="11">
        <v>-312000000</v>
      </c>
      <c r="G28" s="11">
        <v>555000000</v>
      </c>
      <c r="H28" s="11">
        <v>528000000</v>
      </c>
      <c r="I28" s="11">
        <v>606000000</v>
      </c>
      <c r="J28" s="11">
        <v>629000000</v>
      </c>
      <c r="K28" s="11">
        <v>624000000</v>
      </c>
      <c r="L28" s="11">
        <v>703000000</v>
      </c>
      <c r="M28" s="11">
        <v>764000000</v>
      </c>
      <c r="N28" s="11">
        <v>847000000</v>
      </c>
      <c r="O28" s="11">
        <v>1076000000</v>
      </c>
      <c r="P28" s="11">
        <v>586000000</v>
      </c>
      <c r="Q28" s="11">
        <v>1254000000</v>
      </c>
      <c r="R28" s="11">
        <v>1325000000</v>
      </c>
      <c r="S28" s="11">
        <v>2146000000</v>
      </c>
      <c r="T28" s="11">
        <v>1436000000</v>
      </c>
      <c r="U28" s="34">
        <v>2523000000</v>
      </c>
      <c r="V28" s="34">
        <v>2704000000</v>
      </c>
      <c r="W28" s="34">
        <v>2875000000</v>
      </c>
      <c r="X28" s="34">
        <v>2900000000</v>
      </c>
      <c r="Y28" s="34">
        <v>3016000000</v>
      </c>
    </row>
    <row r="29" spans="1:29" ht="20" customHeight="1" thickTop="1" x14ac:dyDescent="0.25">
      <c r="A29" s="15" t="s">
        <v>102</v>
      </c>
      <c r="B29" s="1"/>
      <c r="C29" s="16">
        <f>(C28/B28)-1</f>
        <v>6.9506726457399193E-2</v>
      </c>
      <c r="D29" s="16">
        <f>(D28/C28)-1</f>
        <v>6.9182389937106903E-2</v>
      </c>
      <c r="E29" s="16">
        <f>(E28/D28)-1</f>
        <v>-2.5490196078431393E-2</v>
      </c>
      <c r="F29" s="16">
        <f t="shared" ref="F29:Y29" si="6">(F28/E28)-1</f>
        <v>-1.6277665995975856</v>
      </c>
      <c r="G29" s="16">
        <f t="shared" si="6"/>
        <v>-2.7788461538461537</v>
      </c>
      <c r="H29" s="16">
        <f t="shared" si="6"/>
        <v>-4.8648648648648596E-2</v>
      </c>
      <c r="I29" s="16">
        <f t="shared" si="6"/>
        <v>0.14772727272727271</v>
      </c>
      <c r="J29" s="16">
        <f t="shared" si="6"/>
        <v>3.7953795379537913E-2</v>
      </c>
      <c r="K29" s="16">
        <f t="shared" si="6"/>
        <v>-7.9491255961844365E-3</v>
      </c>
      <c r="L29" s="16">
        <f t="shared" si="6"/>
        <v>0.1266025641025641</v>
      </c>
      <c r="M29" s="16">
        <f t="shared" si="6"/>
        <v>8.6770981507823697E-2</v>
      </c>
      <c r="N29" s="16">
        <f t="shared" si="6"/>
        <v>0.1086387434554974</v>
      </c>
      <c r="O29" s="16">
        <f t="shared" si="6"/>
        <v>0.27036599763872493</v>
      </c>
      <c r="P29" s="16">
        <f t="shared" si="6"/>
        <v>-0.45539033457249067</v>
      </c>
      <c r="Q29" s="16">
        <f t="shared" si="6"/>
        <v>1.1399317406143346</v>
      </c>
      <c r="R29" s="16">
        <f t="shared" si="6"/>
        <v>5.6618819776714568E-2</v>
      </c>
      <c r="S29" s="16">
        <f t="shared" si="6"/>
        <v>0.61962264150943391</v>
      </c>
      <c r="T29" s="16">
        <f t="shared" si="6"/>
        <v>-0.33084808946877908</v>
      </c>
      <c r="U29" s="17">
        <f t="shared" si="6"/>
        <v>0.75696378830083555</v>
      </c>
      <c r="V29" s="17">
        <f t="shared" si="6"/>
        <v>7.1739992072929137E-2</v>
      </c>
      <c r="W29" s="17">
        <f t="shared" si="6"/>
        <v>6.3239644970414233E-2</v>
      </c>
      <c r="X29" s="17">
        <f t="shared" si="6"/>
        <v>8.6956521739129933E-3</v>
      </c>
      <c r="Y29" s="17">
        <f t="shared" si="6"/>
        <v>4.0000000000000036E-2</v>
      </c>
    </row>
    <row r="30" spans="1:29" ht="19" x14ac:dyDescent="0.25">
      <c r="A30" s="5" t="s">
        <v>23</v>
      </c>
      <c r="B30" s="2">
        <v>0.14549999999999999</v>
      </c>
      <c r="C30" s="2">
        <v>0.14879999999999999</v>
      </c>
      <c r="D30" s="2">
        <v>0.1077</v>
      </c>
      <c r="E30" s="2">
        <v>8.6499999999999994E-2</v>
      </c>
      <c r="F30" s="2">
        <v>-5.4600000000000003E-2</v>
      </c>
      <c r="G30" s="2">
        <v>0.1003</v>
      </c>
      <c r="H30" s="2">
        <v>9.3700000000000006E-2</v>
      </c>
      <c r="I30" s="2">
        <v>0.1027</v>
      </c>
      <c r="J30" s="2">
        <v>0.10489999999999999</v>
      </c>
      <c r="K30" s="2">
        <v>0.1041</v>
      </c>
      <c r="L30" s="2">
        <v>0.1149</v>
      </c>
      <c r="M30" s="2">
        <v>0.1216</v>
      </c>
      <c r="N30" s="2">
        <v>0.13150000000000001</v>
      </c>
      <c r="O30" s="2">
        <v>0.1608</v>
      </c>
      <c r="P30" s="2">
        <v>7.8700000000000006E-2</v>
      </c>
      <c r="Q30" s="2">
        <v>0.1128</v>
      </c>
      <c r="R30" s="2">
        <v>0.114</v>
      </c>
      <c r="S30" s="2">
        <v>0.16919999999999999</v>
      </c>
      <c r="T30" s="2">
        <v>0.1022</v>
      </c>
      <c r="U30" s="35">
        <f>U28/U3</f>
        <v>0.17055364023524641</v>
      </c>
      <c r="V30" s="35">
        <f t="shared" ref="V30:Y30" si="7">V28/V3</f>
        <v>0.17482381845218853</v>
      </c>
      <c r="W30" s="35">
        <f t="shared" si="7"/>
        <v>0.17858252065345673</v>
      </c>
      <c r="X30" s="35">
        <f t="shared" si="7"/>
        <v>0.17581085177326464</v>
      </c>
      <c r="Y30" s="35">
        <f t="shared" si="7"/>
        <v>0.17608594114899578</v>
      </c>
    </row>
    <row r="31" spans="1:29" ht="19" x14ac:dyDescent="0.25">
      <c r="A31" s="5" t="s">
        <v>24</v>
      </c>
      <c r="B31" s="12">
        <v>1.76</v>
      </c>
      <c r="C31" s="12">
        <v>1.88</v>
      </c>
      <c r="D31" s="12">
        <v>2.0099999999999998</v>
      </c>
      <c r="E31" s="12">
        <v>1.79</v>
      </c>
      <c r="F31" s="12">
        <v>-1.23</v>
      </c>
      <c r="G31" s="12">
        <v>2.1800000000000002</v>
      </c>
      <c r="H31" s="12">
        <v>2.19</v>
      </c>
      <c r="I31" s="12">
        <v>2.77</v>
      </c>
      <c r="J31" s="12">
        <v>2.99</v>
      </c>
      <c r="K31" s="12">
        <v>3.08</v>
      </c>
      <c r="L31" s="12">
        <v>3.59</v>
      </c>
      <c r="M31" s="12">
        <v>4</v>
      </c>
      <c r="N31" s="12">
        <v>4.57</v>
      </c>
      <c r="O31" s="12">
        <v>5.91</v>
      </c>
      <c r="P31" s="12">
        <v>0.54</v>
      </c>
      <c r="Q31" s="12">
        <v>0.89</v>
      </c>
      <c r="R31" s="12">
        <v>0.94</v>
      </c>
      <c r="S31" s="12">
        <v>1.52</v>
      </c>
      <c r="T31" s="12">
        <v>1.01</v>
      </c>
      <c r="U31" s="36">
        <v>1.8</v>
      </c>
      <c r="V31" s="36">
        <v>1.93</v>
      </c>
      <c r="W31" s="36">
        <v>2.0499999999999998</v>
      </c>
      <c r="X31" s="36">
        <v>2.0699999999999998</v>
      </c>
      <c r="Y31" s="36">
        <v>2.15</v>
      </c>
    </row>
    <row r="32" spans="1:29" ht="19" x14ac:dyDescent="0.25">
      <c r="A32" s="5" t="s">
        <v>25</v>
      </c>
      <c r="B32" s="12">
        <v>1.76</v>
      </c>
      <c r="C32" s="12">
        <v>1.88</v>
      </c>
      <c r="D32" s="12">
        <v>2.0099999999999998</v>
      </c>
      <c r="E32" s="12">
        <v>1.79</v>
      </c>
      <c r="F32" s="12">
        <v>-1.23</v>
      </c>
      <c r="G32" s="12">
        <v>2.17</v>
      </c>
      <c r="H32" s="12">
        <v>2.17</v>
      </c>
      <c r="I32" s="12">
        <v>2.74</v>
      </c>
      <c r="J32" s="12">
        <v>2.96</v>
      </c>
      <c r="K32" s="12">
        <v>3.05</v>
      </c>
      <c r="L32" s="12">
        <v>3.56</v>
      </c>
      <c r="M32" s="12">
        <v>3.97</v>
      </c>
      <c r="N32" s="12">
        <v>4.54</v>
      </c>
      <c r="O32" s="12">
        <v>5.89</v>
      </c>
      <c r="P32" s="12">
        <v>0.53</v>
      </c>
      <c r="Q32" s="12">
        <v>0.88</v>
      </c>
      <c r="R32" s="12">
        <v>0.93</v>
      </c>
      <c r="S32" s="12">
        <v>1.5</v>
      </c>
      <c r="T32" s="12">
        <v>1.01</v>
      </c>
    </row>
    <row r="33" spans="1:20" ht="19" x14ac:dyDescent="0.25">
      <c r="A33" s="5" t="s">
        <v>26</v>
      </c>
      <c r="B33" s="1">
        <v>253700000</v>
      </c>
      <c r="C33" s="1">
        <v>253700000</v>
      </c>
      <c r="D33" s="1">
        <v>253500000</v>
      </c>
      <c r="E33" s="1">
        <v>253500000</v>
      </c>
      <c r="F33" s="1">
        <v>254000000</v>
      </c>
      <c r="G33" s="1">
        <v>254200000</v>
      </c>
      <c r="H33" s="1">
        <v>240400000</v>
      </c>
      <c r="I33" s="1">
        <v>218700000</v>
      </c>
      <c r="J33" s="1">
        <v>210600000</v>
      </c>
      <c r="K33" s="1">
        <v>202900000</v>
      </c>
      <c r="L33" s="1">
        <v>195800000</v>
      </c>
      <c r="M33" s="1">
        <v>190900000</v>
      </c>
      <c r="N33" s="1">
        <v>185400000</v>
      </c>
      <c r="O33" s="1">
        <v>182000000</v>
      </c>
      <c r="P33" s="1">
        <v>1086300000</v>
      </c>
      <c r="Q33" s="1">
        <v>1406700000</v>
      </c>
      <c r="R33" s="1">
        <v>1407200000</v>
      </c>
      <c r="S33" s="1">
        <v>1415700000</v>
      </c>
      <c r="T33" s="1">
        <v>1416800000</v>
      </c>
    </row>
    <row r="34" spans="1:20" ht="19" x14ac:dyDescent="0.25">
      <c r="A34" s="5" t="s">
        <v>27</v>
      </c>
      <c r="B34" s="1">
        <v>253700000</v>
      </c>
      <c r="C34" s="1">
        <v>253700000</v>
      </c>
      <c r="D34" s="1">
        <v>253500000</v>
      </c>
      <c r="E34" s="1">
        <v>253500000</v>
      </c>
      <c r="F34" s="1">
        <v>254000000</v>
      </c>
      <c r="G34" s="1">
        <v>255200000</v>
      </c>
      <c r="H34" s="1">
        <v>242600000</v>
      </c>
      <c r="I34" s="1">
        <v>221200000</v>
      </c>
      <c r="J34" s="1">
        <v>212300000</v>
      </c>
      <c r="K34" s="1">
        <v>204500000</v>
      </c>
      <c r="L34" s="1">
        <v>197400000</v>
      </c>
      <c r="M34" s="1">
        <v>192400000</v>
      </c>
      <c r="N34" s="1">
        <v>186600000</v>
      </c>
      <c r="O34" s="1">
        <v>182800000</v>
      </c>
      <c r="P34" s="1">
        <v>1097600000</v>
      </c>
      <c r="Q34" s="1">
        <v>1419100000</v>
      </c>
      <c r="R34" s="1">
        <v>1422100000</v>
      </c>
      <c r="S34" s="1">
        <v>1427900000</v>
      </c>
      <c r="T34" s="1">
        <v>1428500000</v>
      </c>
    </row>
    <row r="35" spans="1:20" ht="20" customHeight="1" x14ac:dyDescent="0.25">
      <c r="A35" s="15" t="s">
        <v>103</v>
      </c>
      <c r="B35" s="1"/>
      <c r="C35" s="23">
        <f>(C34-B34)/B34</f>
        <v>0</v>
      </c>
      <c r="D35" s="23">
        <f t="shared" ref="D35:T35" si="8">(D34-C34)/C34</f>
        <v>-7.8833267638943631E-4</v>
      </c>
      <c r="E35" s="23">
        <f t="shared" si="8"/>
        <v>0</v>
      </c>
      <c r="F35" s="23">
        <f t="shared" si="8"/>
        <v>1.9723865877712033E-3</v>
      </c>
      <c r="G35" s="23">
        <f t="shared" si="8"/>
        <v>4.7244094488188976E-3</v>
      </c>
      <c r="H35" s="23">
        <f t="shared" si="8"/>
        <v>-4.9373040752351098E-2</v>
      </c>
      <c r="I35" s="23">
        <f t="shared" si="8"/>
        <v>-8.8211046990931574E-2</v>
      </c>
      <c r="J35" s="23">
        <f t="shared" si="8"/>
        <v>-4.0235081374321878E-2</v>
      </c>
      <c r="K35" s="23">
        <f t="shared" si="8"/>
        <v>-3.6740461610927935E-2</v>
      </c>
      <c r="L35" s="23">
        <f t="shared" si="8"/>
        <v>-3.4718826405867972E-2</v>
      </c>
      <c r="M35" s="23">
        <f t="shared" si="8"/>
        <v>-2.5329280648429583E-2</v>
      </c>
      <c r="N35" s="23">
        <f t="shared" si="8"/>
        <v>-3.0145530145530147E-2</v>
      </c>
      <c r="O35" s="23">
        <f t="shared" si="8"/>
        <v>-2.0364415862808145E-2</v>
      </c>
      <c r="P35" s="23">
        <f t="shared" si="8"/>
        <v>5.0043763676148796</v>
      </c>
      <c r="Q35" s="23">
        <f t="shared" si="8"/>
        <v>0.29291180758017493</v>
      </c>
      <c r="R35" s="23">
        <f t="shared" si="8"/>
        <v>2.1140159255866394E-3</v>
      </c>
      <c r="S35" s="23">
        <f t="shared" si="8"/>
        <v>4.0784754939877646E-3</v>
      </c>
      <c r="T35" s="23">
        <f t="shared" si="8"/>
        <v>4.2019749282162615E-4</v>
      </c>
    </row>
    <row r="36" spans="1:20"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row>
    <row r="37" spans="1:20"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row>
    <row r="38" spans="1:20" ht="19" x14ac:dyDescent="0.25">
      <c r="A38" s="5" t="s">
        <v>30</v>
      </c>
      <c r="B38" s="1">
        <v>19000000</v>
      </c>
      <c r="C38" s="1">
        <v>28000000</v>
      </c>
      <c r="D38" s="1">
        <v>35000000</v>
      </c>
      <c r="E38" s="1">
        <v>67000000</v>
      </c>
      <c r="F38" s="1">
        <v>214000000</v>
      </c>
      <c r="G38" s="1">
        <v>280000000</v>
      </c>
      <c r="H38" s="1">
        <v>315000000</v>
      </c>
      <c r="I38" s="1">
        <v>701000000</v>
      </c>
      <c r="J38" s="1">
        <v>366000000</v>
      </c>
      <c r="K38" s="1">
        <v>153000000</v>
      </c>
      <c r="L38" s="1">
        <v>237000000</v>
      </c>
      <c r="M38" s="1">
        <v>911000000</v>
      </c>
      <c r="N38" s="1">
        <v>1787000000</v>
      </c>
      <c r="O38" s="1">
        <v>61000000</v>
      </c>
      <c r="P38" s="1">
        <v>83000000</v>
      </c>
      <c r="Q38" s="1">
        <v>75000000</v>
      </c>
      <c r="R38" s="1">
        <v>240000000</v>
      </c>
      <c r="S38" s="1">
        <v>567000000</v>
      </c>
      <c r="T38" s="1">
        <v>535000000</v>
      </c>
    </row>
    <row r="39" spans="1:20"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row>
    <row r="40" spans="1:20" ht="19" x14ac:dyDescent="0.25">
      <c r="A40" s="5" t="s">
        <v>32</v>
      </c>
      <c r="B40" s="1">
        <v>19000000</v>
      </c>
      <c r="C40" s="1">
        <v>28000000</v>
      </c>
      <c r="D40" s="1">
        <v>35000000</v>
      </c>
      <c r="E40" s="1">
        <v>67000000</v>
      </c>
      <c r="F40" s="1">
        <v>214000000</v>
      </c>
      <c r="G40" s="1">
        <v>280000000</v>
      </c>
      <c r="H40" s="1">
        <v>315000000</v>
      </c>
      <c r="I40" s="1">
        <v>701000000</v>
      </c>
      <c r="J40" s="1">
        <v>366000000</v>
      </c>
      <c r="K40" s="1">
        <v>153000000</v>
      </c>
      <c r="L40" s="1">
        <v>237000000</v>
      </c>
      <c r="M40" s="1">
        <v>911000000</v>
      </c>
      <c r="N40" s="1">
        <v>1787000000</v>
      </c>
      <c r="O40" s="1">
        <v>61000000</v>
      </c>
      <c r="P40" s="1">
        <v>83000000</v>
      </c>
      <c r="Q40" s="1">
        <v>75000000</v>
      </c>
      <c r="R40" s="1">
        <v>240000000</v>
      </c>
      <c r="S40" s="1">
        <v>567000000</v>
      </c>
      <c r="T40" s="1">
        <v>535000000</v>
      </c>
    </row>
    <row r="41" spans="1:20" ht="19" x14ac:dyDescent="0.25">
      <c r="A41" s="5" t="s">
        <v>33</v>
      </c>
      <c r="B41" s="1" t="s">
        <v>91</v>
      </c>
      <c r="C41" s="1" t="s">
        <v>91</v>
      </c>
      <c r="D41" s="1">
        <v>1164000000</v>
      </c>
      <c r="E41" s="1">
        <v>2190000000</v>
      </c>
      <c r="F41" s="1">
        <v>583000000</v>
      </c>
      <c r="G41" s="1">
        <v>540000000</v>
      </c>
      <c r="H41" s="1">
        <v>571000000</v>
      </c>
      <c r="I41" s="1">
        <v>635000000</v>
      </c>
      <c r="J41" s="1">
        <v>602000000</v>
      </c>
      <c r="K41" s="1">
        <v>622000000</v>
      </c>
      <c r="L41" s="1">
        <v>617000000</v>
      </c>
      <c r="M41" s="1">
        <v>628000000</v>
      </c>
      <c r="N41" s="1">
        <v>646000000</v>
      </c>
      <c r="O41" s="1">
        <v>710000000</v>
      </c>
      <c r="P41" s="1">
        <v>1223000000</v>
      </c>
      <c r="Q41" s="1">
        <v>1184000000</v>
      </c>
      <c r="R41" s="1">
        <v>1144000000</v>
      </c>
      <c r="S41" s="1">
        <v>1274000000</v>
      </c>
      <c r="T41" s="1">
        <v>1484000000</v>
      </c>
    </row>
    <row r="42" spans="1:20" ht="19" x14ac:dyDescent="0.25">
      <c r="A42" s="5" t="s">
        <v>34</v>
      </c>
      <c r="B42" s="1" t="s">
        <v>91</v>
      </c>
      <c r="C42" s="1" t="s">
        <v>91</v>
      </c>
      <c r="D42" s="1">
        <v>300000000</v>
      </c>
      <c r="E42" s="1">
        <v>325000000</v>
      </c>
      <c r="F42" s="1">
        <v>263000000</v>
      </c>
      <c r="G42" s="1">
        <v>262000000</v>
      </c>
      <c r="H42" s="1">
        <v>244000000</v>
      </c>
      <c r="I42" s="1">
        <v>212000000</v>
      </c>
      <c r="J42" s="1">
        <v>197000000</v>
      </c>
      <c r="K42" s="1">
        <v>200000000</v>
      </c>
      <c r="L42" s="1">
        <v>204000000</v>
      </c>
      <c r="M42" s="1">
        <v>209000000</v>
      </c>
      <c r="N42" s="1">
        <v>202000000</v>
      </c>
      <c r="O42" s="1">
        <v>229000000</v>
      </c>
      <c r="P42" s="1">
        <v>626000000</v>
      </c>
      <c r="Q42" s="1">
        <v>654000000</v>
      </c>
      <c r="R42" s="1">
        <v>762000000</v>
      </c>
      <c r="S42" s="1">
        <v>894000000</v>
      </c>
      <c r="T42" s="1">
        <v>1314000000</v>
      </c>
    </row>
    <row r="43" spans="1:20" ht="19" x14ac:dyDescent="0.25">
      <c r="A43" s="5" t="s">
        <v>35</v>
      </c>
      <c r="B43" s="1" t="s">
        <v>91</v>
      </c>
      <c r="C43" s="1" t="s">
        <v>91</v>
      </c>
      <c r="D43" s="1">
        <v>133000000</v>
      </c>
      <c r="E43" s="1">
        <v>157000000</v>
      </c>
      <c r="F43" s="1">
        <v>177000000</v>
      </c>
      <c r="G43" s="1">
        <v>197000000</v>
      </c>
      <c r="H43" s="1">
        <v>179000000</v>
      </c>
      <c r="I43" s="1">
        <v>209000000</v>
      </c>
      <c r="J43" s="1">
        <v>170000000</v>
      </c>
      <c r="K43" s="1">
        <v>144000000</v>
      </c>
      <c r="L43" s="1">
        <v>153000000</v>
      </c>
      <c r="M43" s="1">
        <v>69000000</v>
      </c>
      <c r="N43" s="1">
        <v>101000000</v>
      </c>
      <c r="O43" s="1">
        <v>117000000</v>
      </c>
      <c r="P43" s="1">
        <v>227000000</v>
      </c>
      <c r="Q43" s="1">
        <v>360000000</v>
      </c>
      <c r="R43" s="1">
        <v>242000000</v>
      </c>
      <c r="S43" s="1">
        <v>322000000</v>
      </c>
      <c r="T43" s="1">
        <v>471000000</v>
      </c>
    </row>
    <row r="44" spans="1:20" ht="19" x14ac:dyDescent="0.25">
      <c r="A44" s="6" t="s">
        <v>36</v>
      </c>
      <c r="B44" s="10" t="s">
        <v>91</v>
      </c>
      <c r="C44" s="10" t="s">
        <v>91</v>
      </c>
      <c r="D44" s="10">
        <v>1632000000</v>
      </c>
      <c r="E44" s="10">
        <v>2739000000</v>
      </c>
      <c r="F44" s="10">
        <v>1237000000</v>
      </c>
      <c r="G44" s="10">
        <v>1279000000</v>
      </c>
      <c r="H44" s="10">
        <v>1309000000</v>
      </c>
      <c r="I44" s="10">
        <v>1757000000</v>
      </c>
      <c r="J44" s="10">
        <v>1335000000</v>
      </c>
      <c r="K44" s="10">
        <v>1119000000</v>
      </c>
      <c r="L44" s="10">
        <v>1211000000</v>
      </c>
      <c r="M44" s="10">
        <v>1817000000</v>
      </c>
      <c r="N44" s="10">
        <v>2736000000</v>
      </c>
      <c r="O44" s="10">
        <v>1117000000</v>
      </c>
      <c r="P44" s="10">
        <v>2159000000</v>
      </c>
      <c r="Q44" s="10">
        <v>2273000000</v>
      </c>
      <c r="R44" s="10">
        <v>2388000000</v>
      </c>
      <c r="S44" s="10">
        <v>3057000000</v>
      </c>
      <c r="T44" s="10">
        <v>3804000000</v>
      </c>
    </row>
    <row r="45" spans="1:20" ht="19" x14ac:dyDescent="0.25">
      <c r="A45" s="5" t="s">
        <v>37</v>
      </c>
      <c r="B45" s="1" t="s">
        <v>91</v>
      </c>
      <c r="C45" s="1" t="s">
        <v>91</v>
      </c>
      <c r="D45" s="1">
        <v>755000000</v>
      </c>
      <c r="E45" s="1">
        <v>868000000</v>
      </c>
      <c r="F45" s="1">
        <v>990000000</v>
      </c>
      <c r="G45" s="1">
        <v>1109000000</v>
      </c>
      <c r="H45" s="1">
        <v>1168000000</v>
      </c>
      <c r="I45" s="1">
        <v>1152000000</v>
      </c>
      <c r="J45" s="1">
        <v>1202000000</v>
      </c>
      <c r="K45" s="1">
        <v>1173000000</v>
      </c>
      <c r="L45" s="1">
        <v>1141000000</v>
      </c>
      <c r="M45" s="1">
        <v>1156000000</v>
      </c>
      <c r="N45" s="1">
        <v>1138000000</v>
      </c>
      <c r="O45" s="1">
        <v>1198000000</v>
      </c>
      <c r="P45" s="1">
        <v>2310000000</v>
      </c>
      <c r="Q45" s="1">
        <v>2525000000</v>
      </c>
      <c r="R45" s="1">
        <v>2857000000</v>
      </c>
      <c r="S45" s="1">
        <v>3167000000</v>
      </c>
      <c r="T45" s="1">
        <v>2491000000</v>
      </c>
    </row>
    <row r="46" spans="1:20" ht="19" x14ac:dyDescent="0.25">
      <c r="A46" s="5" t="s">
        <v>38</v>
      </c>
      <c r="B46" s="1" t="s">
        <v>91</v>
      </c>
      <c r="C46" s="1" t="s">
        <v>91</v>
      </c>
      <c r="D46" s="1">
        <v>3180000000</v>
      </c>
      <c r="E46" s="1">
        <v>3183000000</v>
      </c>
      <c r="F46" s="1">
        <v>2983000000</v>
      </c>
      <c r="G46" s="1">
        <v>2983000000</v>
      </c>
      <c r="H46" s="1">
        <v>2984000000</v>
      </c>
      <c r="I46" s="1">
        <v>2980000000</v>
      </c>
      <c r="J46" s="1">
        <v>2983000000</v>
      </c>
      <c r="K46" s="1">
        <v>2988000000</v>
      </c>
      <c r="L46" s="1">
        <v>2990000000</v>
      </c>
      <c r="M46" s="1">
        <v>2988000000</v>
      </c>
      <c r="N46" s="1">
        <v>2993000000</v>
      </c>
      <c r="O46" s="1">
        <v>3561000000</v>
      </c>
      <c r="P46" s="1">
        <v>20011000000</v>
      </c>
      <c r="Q46" s="1">
        <v>20172000000</v>
      </c>
      <c r="R46" s="1">
        <v>20184000000</v>
      </c>
      <c r="S46" s="1">
        <v>20182000000</v>
      </c>
      <c r="T46" s="1">
        <v>20072000000</v>
      </c>
    </row>
    <row r="47" spans="1:20" ht="19" x14ac:dyDescent="0.25">
      <c r="A47" s="5" t="s">
        <v>39</v>
      </c>
      <c r="B47" s="1" t="s">
        <v>91</v>
      </c>
      <c r="C47" s="1" t="s">
        <v>91</v>
      </c>
      <c r="D47" s="1">
        <v>3651000000</v>
      </c>
      <c r="E47" s="1">
        <v>3617000000</v>
      </c>
      <c r="F47" s="1">
        <v>2712000000</v>
      </c>
      <c r="G47" s="1">
        <v>2702000000</v>
      </c>
      <c r="H47" s="1">
        <v>2691000000</v>
      </c>
      <c r="I47" s="1">
        <v>2677000000</v>
      </c>
      <c r="J47" s="1">
        <v>2684000000</v>
      </c>
      <c r="K47" s="1">
        <v>2694000000</v>
      </c>
      <c r="L47" s="1">
        <v>2684000000</v>
      </c>
      <c r="M47" s="1">
        <v>2663000000</v>
      </c>
      <c r="N47" s="1">
        <v>2656000000</v>
      </c>
      <c r="O47" s="1">
        <v>3781000000</v>
      </c>
      <c r="P47" s="1">
        <v>23967000000</v>
      </c>
      <c r="Q47" s="1">
        <v>24117000000</v>
      </c>
      <c r="R47" s="1">
        <v>23968000000</v>
      </c>
      <c r="S47" s="1">
        <v>23856000000</v>
      </c>
      <c r="T47" s="1">
        <v>23183000000</v>
      </c>
    </row>
    <row r="48" spans="1:20" ht="19" x14ac:dyDescent="0.25">
      <c r="A48" s="5" t="s">
        <v>40</v>
      </c>
      <c r="B48" s="1" t="s">
        <v>91</v>
      </c>
      <c r="C48" s="1" t="s">
        <v>91</v>
      </c>
      <c r="D48" s="1">
        <v>6831000000</v>
      </c>
      <c r="E48" s="1">
        <v>6800000000</v>
      </c>
      <c r="F48" s="1">
        <v>5695000000</v>
      </c>
      <c r="G48" s="1">
        <v>5685000000</v>
      </c>
      <c r="H48" s="1">
        <v>5675000000</v>
      </c>
      <c r="I48" s="1">
        <v>5657000000</v>
      </c>
      <c r="J48" s="1">
        <v>5667000000</v>
      </c>
      <c r="K48" s="1">
        <v>5682000000</v>
      </c>
      <c r="L48" s="1">
        <v>5674000000</v>
      </c>
      <c r="M48" s="1">
        <v>5651000000</v>
      </c>
      <c r="N48" s="1">
        <v>5649000000</v>
      </c>
      <c r="O48" s="1">
        <v>7342000000</v>
      </c>
      <c r="P48" s="1">
        <v>43978000000</v>
      </c>
      <c r="Q48" s="1">
        <v>44289000000</v>
      </c>
      <c r="R48" s="1">
        <v>44152000000</v>
      </c>
      <c r="S48" s="1">
        <v>44038000000</v>
      </c>
      <c r="T48" s="1">
        <v>43255000000</v>
      </c>
    </row>
    <row r="49" spans="1:20" ht="19" x14ac:dyDescent="0.25">
      <c r="A49" s="5" t="s">
        <v>41</v>
      </c>
      <c r="B49" s="1" t="s">
        <v>91</v>
      </c>
      <c r="C49" s="1" t="s">
        <v>91</v>
      </c>
      <c r="D49" s="1" t="s">
        <v>91</v>
      </c>
      <c r="E49" s="1">
        <v>13000000</v>
      </c>
      <c r="F49" s="1">
        <v>12000000</v>
      </c>
      <c r="G49" s="1">
        <v>9000000</v>
      </c>
      <c r="H49" s="1">
        <v>11000000</v>
      </c>
      <c r="I49" s="1">
        <v>13000000</v>
      </c>
      <c r="J49" s="1">
        <v>14000000</v>
      </c>
      <c r="K49" s="1">
        <v>36000000</v>
      </c>
      <c r="L49" s="1">
        <v>39000000</v>
      </c>
      <c r="M49" s="1">
        <v>71000000</v>
      </c>
      <c r="N49" s="1">
        <v>74000000</v>
      </c>
      <c r="O49" s="1">
        <v>73000000</v>
      </c>
      <c r="P49" s="1">
        <v>231000000</v>
      </c>
      <c r="Q49" s="1">
        <v>192000000</v>
      </c>
      <c r="R49" s="1">
        <v>130000000</v>
      </c>
      <c r="S49" s="1">
        <v>89000000</v>
      </c>
      <c r="T49" s="1">
        <v>1000000000</v>
      </c>
    </row>
    <row r="50" spans="1:20" ht="19" x14ac:dyDescent="0.25">
      <c r="A50" s="5" t="s">
        <v>42</v>
      </c>
      <c r="B50" s="1" t="s">
        <v>91</v>
      </c>
      <c r="C50" s="1" t="s">
        <v>91</v>
      </c>
      <c r="D50" s="1">
        <v>9000000</v>
      </c>
      <c r="E50" s="1">
        <v>8000000</v>
      </c>
      <c r="F50" s="1">
        <v>140000000</v>
      </c>
      <c r="G50" s="1">
        <v>151000000</v>
      </c>
      <c r="H50" s="1">
        <v>144000000</v>
      </c>
      <c r="I50" s="1">
        <v>131000000</v>
      </c>
      <c r="J50" s="1">
        <v>130000000</v>
      </c>
      <c r="K50" s="1">
        <v>85000000</v>
      </c>
      <c r="L50" s="1">
        <v>74000000</v>
      </c>
      <c r="M50" s="1">
        <v>64000000</v>
      </c>
      <c r="N50" s="1">
        <v>62000000</v>
      </c>
      <c r="O50" s="1">
        <v>62000000</v>
      </c>
      <c r="P50" s="1">
        <v>26000000</v>
      </c>
      <c r="Q50" s="1">
        <v>29000000</v>
      </c>
      <c r="R50" s="1">
        <v>45000000</v>
      </c>
      <c r="S50" s="1">
        <v>42000000</v>
      </c>
      <c r="T50" s="1">
        <v>35000000</v>
      </c>
    </row>
    <row r="51" spans="1:20" ht="19" x14ac:dyDescent="0.25">
      <c r="A51" s="5" t="s">
        <v>43</v>
      </c>
      <c r="B51" s="1" t="s">
        <v>91</v>
      </c>
      <c r="C51" s="1" t="s">
        <v>91</v>
      </c>
      <c r="D51" s="1">
        <v>119000000</v>
      </c>
      <c r="E51" s="1">
        <v>100000000</v>
      </c>
      <c r="F51" s="1">
        <v>564000000</v>
      </c>
      <c r="G51" s="1">
        <v>543000000</v>
      </c>
      <c r="H51" s="1">
        <v>552000000</v>
      </c>
      <c r="I51" s="1">
        <v>573000000</v>
      </c>
      <c r="J51" s="1">
        <v>580000000</v>
      </c>
      <c r="K51" s="1">
        <v>106000000</v>
      </c>
      <c r="L51" s="1">
        <v>134000000</v>
      </c>
      <c r="M51" s="1">
        <v>110000000</v>
      </c>
      <c r="N51" s="1">
        <v>132000000</v>
      </c>
      <c r="O51" s="1">
        <v>230000000</v>
      </c>
      <c r="P51" s="1">
        <v>214000000</v>
      </c>
      <c r="Q51" s="1">
        <v>210000000</v>
      </c>
      <c r="R51" s="1">
        <v>207000000</v>
      </c>
      <c r="S51" s="1">
        <v>205000000</v>
      </c>
      <c r="T51" s="1">
        <v>1252000000</v>
      </c>
    </row>
    <row r="52" spans="1:20" ht="19" x14ac:dyDescent="0.25">
      <c r="A52" s="5" t="s">
        <v>44</v>
      </c>
      <c r="B52" s="1" t="s">
        <v>91</v>
      </c>
      <c r="C52" s="1" t="s">
        <v>91</v>
      </c>
      <c r="D52" s="1">
        <v>7714000000</v>
      </c>
      <c r="E52" s="1">
        <v>7789000000</v>
      </c>
      <c r="F52" s="1">
        <v>7401000000</v>
      </c>
      <c r="G52" s="1">
        <v>7497000000</v>
      </c>
      <c r="H52" s="1">
        <v>7550000000</v>
      </c>
      <c r="I52" s="1">
        <v>7526000000</v>
      </c>
      <c r="J52" s="1">
        <v>7593000000</v>
      </c>
      <c r="K52" s="1">
        <v>7082000000</v>
      </c>
      <c r="L52" s="1">
        <v>7062000000</v>
      </c>
      <c r="M52" s="1">
        <v>7052000000</v>
      </c>
      <c r="N52" s="1">
        <v>7055000000</v>
      </c>
      <c r="O52" s="1">
        <v>8905000000</v>
      </c>
      <c r="P52" s="1">
        <v>46759000000</v>
      </c>
      <c r="Q52" s="1">
        <v>47245000000</v>
      </c>
      <c r="R52" s="1">
        <v>47391000000</v>
      </c>
      <c r="S52" s="1">
        <v>47541000000</v>
      </c>
      <c r="T52" s="1">
        <v>48033000000</v>
      </c>
    </row>
    <row r="53" spans="1:20" ht="19" x14ac:dyDescent="0.25">
      <c r="A53" s="5" t="s">
        <v>45</v>
      </c>
      <c r="B53" s="1">
        <v>7625000000</v>
      </c>
      <c r="C53" s="1">
        <v>7433000000</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row>
    <row r="54" spans="1:20" ht="20" thickBot="1" x14ac:dyDescent="0.3">
      <c r="A54" s="7" t="s">
        <v>46</v>
      </c>
      <c r="B54" s="11">
        <v>7625000000</v>
      </c>
      <c r="C54" s="11">
        <v>7433000000</v>
      </c>
      <c r="D54" s="11">
        <v>9346000000</v>
      </c>
      <c r="E54" s="11">
        <v>10528000000</v>
      </c>
      <c r="F54" s="11">
        <v>8638000000</v>
      </c>
      <c r="G54" s="11">
        <v>8776000000</v>
      </c>
      <c r="H54" s="11">
        <v>8859000000</v>
      </c>
      <c r="I54" s="11">
        <v>9283000000</v>
      </c>
      <c r="J54" s="11">
        <v>8928000000</v>
      </c>
      <c r="K54" s="11">
        <v>8201000000</v>
      </c>
      <c r="L54" s="11">
        <v>8273000000</v>
      </c>
      <c r="M54" s="11">
        <v>8869000000</v>
      </c>
      <c r="N54" s="11">
        <v>9791000000</v>
      </c>
      <c r="O54" s="11">
        <v>10022000000</v>
      </c>
      <c r="P54" s="11">
        <v>48918000000</v>
      </c>
      <c r="Q54" s="11">
        <v>49518000000</v>
      </c>
      <c r="R54" s="11">
        <v>49779000000</v>
      </c>
      <c r="S54" s="11">
        <v>50598000000</v>
      </c>
      <c r="T54" s="11">
        <v>51837000000</v>
      </c>
    </row>
    <row r="55" spans="1:20" ht="20" thickTop="1" x14ac:dyDescent="0.25">
      <c r="A55" s="5" t="s">
        <v>47</v>
      </c>
      <c r="B55" s="1" t="s">
        <v>91</v>
      </c>
      <c r="C55" s="1" t="s">
        <v>91</v>
      </c>
      <c r="D55" s="1">
        <v>788000000</v>
      </c>
      <c r="E55" s="1">
        <v>987000000</v>
      </c>
      <c r="F55" s="1">
        <v>234000000</v>
      </c>
      <c r="G55" s="1">
        <v>252000000</v>
      </c>
      <c r="H55" s="1">
        <v>851000000</v>
      </c>
      <c r="I55" s="1">
        <v>265000000</v>
      </c>
      <c r="J55" s="1">
        <v>283000000</v>
      </c>
      <c r="K55" s="1">
        <v>271000000</v>
      </c>
      <c r="L55" s="1">
        <v>289000000</v>
      </c>
      <c r="M55" s="1">
        <v>277000000</v>
      </c>
      <c r="N55" s="1">
        <v>303000000</v>
      </c>
      <c r="O55" s="1">
        <v>365000000</v>
      </c>
      <c r="P55" s="1">
        <v>2300000000</v>
      </c>
      <c r="Q55" s="1">
        <v>3176000000</v>
      </c>
      <c r="R55" s="1">
        <v>3740000000</v>
      </c>
      <c r="S55" s="1">
        <v>4316000000</v>
      </c>
      <c r="T55" s="1">
        <v>5206000000</v>
      </c>
    </row>
    <row r="56" spans="1:20" ht="19" x14ac:dyDescent="0.25">
      <c r="A56" s="5" t="s">
        <v>48</v>
      </c>
      <c r="B56" s="1" t="s">
        <v>91</v>
      </c>
      <c r="C56" s="1" t="s">
        <v>91</v>
      </c>
      <c r="D56" s="1">
        <v>708000000</v>
      </c>
      <c r="E56" s="1">
        <v>126000000</v>
      </c>
      <c r="F56" s="1">
        <v>5000000</v>
      </c>
      <c r="G56" s="1" t="s">
        <v>91</v>
      </c>
      <c r="H56" s="1">
        <v>404000000</v>
      </c>
      <c r="I56" s="1">
        <v>452000000</v>
      </c>
      <c r="J56" s="1">
        <v>250000000</v>
      </c>
      <c r="K56" s="1">
        <v>66000000</v>
      </c>
      <c r="L56" s="1">
        <v>3000000</v>
      </c>
      <c r="M56" s="1">
        <v>507000000</v>
      </c>
      <c r="N56" s="1">
        <v>10000000</v>
      </c>
      <c r="O56" s="1">
        <v>79000000</v>
      </c>
      <c r="P56" s="1">
        <v>1484000000</v>
      </c>
      <c r="Q56" s="1">
        <v>1703000000</v>
      </c>
      <c r="R56" s="1">
        <v>2461000000</v>
      </c>
      <c r="S56" s="1">
        <v>459000000</v>
      </c>
      <c r="T56" s="1">
        <v>895000000</v>
      </c>
    </row>
    <row r="57" spans="1:20" ht="19" x14ac:dyDescent="0.25">
      <c r="A57" s="5" t="s">
        <v>49</v>
      </c>
      <c r="B57" s="1" t="s">
        <v>91</v>
      </c>
      <c r="C57" s="1" t="s">
        <v>91</v>
      </c>
      <c r="D57" s="1" t="s">
        <v>91</v>
      </c>
      <c r="E57" s="1" t="s">
        <v>91</v>
      </c>
      <c r="F57" s="1" t="s">
        <v>91</v>
      </c>
      <c r="G57" s="1">
        <v>4000000</v>
      </c>
      <c r="H57" s="1">
        <v>18000000</v>
      </c>
      <c r="I57" s="1">
        <v>530000000</v>
      </c>
      <c r="J57" s="1">
        <v>45000000</v>
      </c>
      <c r="K57" s="1">
        <v>33000000</v>
      </c>
      <c r="L57" s="1">
        <v>10000000</v>
      </c>
      <c r="M57" s="1">
        <v>27000000</v>
      </c>
      <c r="N57" s="1">
        <v>4000000</v>
      </c>
      <c r="O57" s="1">
        <v>11000000</v>
      </c>
      <c r="P57" s="1">
        <v>60000000</v>
      </c>
      <c r="Q57" s="1">
        <v>75000000</v>
      </c>
      <c r="R57" s="1">
        <v>39000000</v>
      </c>
      <c r="S57" s="1">
        <v>144000000</v>
      </c>
      <c r="T57" s="1" t="s">
        <v>91</v>
      </c>
    </row>
    <row r="58" spans="1:20" ht="19" x14ac:dyDescent="0.25">
      <c r="A58" s="5" t="s">
        <v>50</v>
      </c>
      <c r="B58" s="1" t="s">
        <v>91</v>
      </c>
      <c r="C58" s="1" t="s">
        <v>91</v>
      </c>
      <c r="D58" s="1" t="s">
        <v>91</v>
      </c>
      <c r="E58" s="1" t="s">
        <v>91</v>
      </c>
      <c r="F58" s="1" t="s">
        <v>91</v>
      </c>
      <c r="G58" s="1" t="s">
        <v>91</v>
      </c>
      <c r="H58" s="1">
        <v>65000000</v>
      </c>
      <c r="I58" s="1">
        <v>65000000</v>
      </c>
      <c r="J58" s="1">
        <v>65000000</v>
      </c>
      <c r="K58" s="1">
        <v>65000000</v>
      </c>
      <c r="L58" s="1">
        <v>64000000</v>
      </c>
      <c r="M58" s="1">
        <v>64000000</v>
      </c>
      <c r="N58" s="1">
        <v>64000000</v>
      </c>
      <c r="O58" s="1">
        <v>64000000</v>
      </c>
      <c r="P58" s="1" t="s">
        <v>91</v>
      </c>
      <c r="Q58" s="1" t="s">
        <v>91</v>
      </c>
      <c r="R58" s="1" t="s">
        <v>91</v>
      </c>
      <c r="S58" s="1" t="s">
        <v>91</v>
      </c>
      <c r="T58" s="1" t="s">
        <v>91</v>
      </c>
    </row>
    <row r="59" spans="1:20" ht="19" x14ac:dyDescent="0.25">
      <c r="A59" s="5" t="s">
        <v>51</v>
      </c>
      <c r="B59" s="1" t="s">
        <v>91</v>
      </c>
      <c r="C59" s="1" t="s">
        <v>91</v>
      </c>
      <c r="D59" s="1">
        <v>195000000</v>
      </c>
      <c r="E59" s="1">
        <v>22000000</v>
      </c>
      <c r="F59" s="1">
        <v>562000000</v>
      </c>
      <c r="G59" s="1">
        <v>598000000</v>
      </c>
      <c r="H59" s="1" t="s">
        <v>91</v>
      </c>
      <c r="I59" s="1">
        <v>603000000</v>
      </c>
      <c r="J59" s="1">
        <v>589000000</v>
      </c>
      <c r="K59" s="1">
        <v>595000000</v>
      </c>
      <c r="L59" s="1">
        <v>672000000</v>
      </c>
      <c r="M59" s="1">
        <v>708000000</v>
      </c>
      <c r="N59" s="1">
        <v>670000000</v>
      </c>
      <c r="O59" s="1">
        <v>719000000</v>
      </c>
      <c r="P59" s="1">
        <v>1858000000</v>
      </c>
      <c r="Q59" s="1">
        <v>1520000000</v>
      </c>
      <c r="R59" s="1">
        <v>1454000000</v>
      </c>
      <c r="S59" s="1">
        <v>1566000000</v>
      </c>
      <c r="T59" s="1">
        <v>1975000000</v>
      </c>
    </row>
    <row r="60" spans="1:20" ht="19" x14ac:dyDescent="0.25">
      <c r="A60" s="6" t="s">
        <v>52</v>
      </c>
      <c r="B60" s="10" t="s">
        <v>91</v>
      </c>
      <c r="C60" s="10" t="s">
        <v>91</v>
      </c>
      <c r="D60" s="10">
        <v>1691000000</v>
      </c>
      <c r="E60" s="10">
        <v>1135000000</v>
      </c>
      <c r="F60" s="10">
        <v>801000000</v>
      </c>
      <c r="G60" s="10">
        <v>854000000</v>
      </c>
      <c r="H60" s="10">
        <v>1338000000</v>
      </c>
      <c r="I60" s="10">
        <v>1915000000</v>
      </c>
      <c r="J60" s="10">
        <v>1232000000</v>
      </c>
      <c r="K60" s="10">
        <v>1030000000</v>
      </c>
      <c r="L60" s="10">
        <v>1038000000</v>
      </c>
      <c r="M60" s="10">
        <v>1583000000</v>
      </c>
      <c r="N60" s="10">
        <v>1051000000</v>
      </c>
      <c r="O60" s="10">
        <v>1238000000</v>
      </c>
      <c r="P60" s="10">
        <v>5702000000</v>
      </c>
      <c r="Q60" s="10">
        <v>6474000000</v>
      </c>
      <c r="R60" s="10">
        <v>7694000000</v>
      </c>
      <c r="S60" s="10">
        <v>6485000000</v>
      </c>
      <c r="T60" s="10">
        <v>8076000000</v>
      </c>
    </row>
    <row r="61" spans="1:20" ht="19" x14ac:dyDescent="0.25">
      <c r="A61" s="5" t="s">
        <v>53</v>
      </c>
      <c r="B61" s="1">
        <v>3468000000</v>
      </c>
      <c r="C61" s="1">
        <v>2858000000</v>
      </c>
      <c r="D61" s="1">
        <v>3084000000</v>
      </c>
      <c r="E61" s="1">
        <v>2912000000</v>
      </c>
      <c r="F61" s="1">
        <v>3522000000</v>
      </c>
      <c r="G61" s="1">
        <v>2960000000</v>
      </c>
      <c r="H61" s="1">
        <v>1687000000</v>
      </c>
      <c r="I61" s="1">
        <v>2249000000</v>
      </c>
      <c r="J61" s="1">
        <v>2498000000</v>
      </c>
      <c r="K61" s="1">
        <v>2453000000</v>
      </c>
      <c r="L61" s="1">
        <v>2588000000</v>
      </c>
      <c r="M61" s="1">
        <v>2746000000</v>
      </c>
      <c r="N61" s="1">
        <v>4325000000</v>
      </c>
      <c r="O61" s="1">
        <v>4230000000</v>
      </c>
      <c r="P61" s="1">
        <v>14201000000</v>
      </c>
      <c r="Q61" s="1">
        <v>12827000000</v>
      </c>
      <c r="R61" s="1">
        <v>12021000000</v>
      </c>
      <c r="S61" s="1">
        <v>12807000000</v>
      </c>
      <c r="T61" s="1">
        <v>11072000000</v>
      </c>
    </row>
    <row r="62" spans="1:20" ht="19" x14ac:dyDescent="0.25">
      <c r="A62" s="5" t="s">
        <v>50</v>
      </c>
      <c r="B62" s="1" t="s">
        <v>91</v>
      </c>
      <c r="C62" s="1" t="s">
        <v>91</v>
      </c>
      <c r="D62" s="1" t="s">
        <v>91</v>
      </c>
      <c r="E62" s="1" t="s">
        <v>91</v>
      </c>
      <c r="F62" s="1" t="s">
        <v>91</v>
      </c>
      <c r="G62" s="1" t="s">
        <v>91</v>
      </c>
      <c r="H62" s="1">
        <v>1515000000</v>
      </c>
      <c r="I62" s="1">
        <v>1449000000</v>
      </c>
      <c r="J62" s="1">
        <v>1386000000</v>
      </c>
      <c r="K62" s="1">
        <v>1318000000</v>
      </c>
      <c r="L62" s="1">
        <v>1250000000</v>
      </c>
      <c r="M62" s="1">
        <v>1181000000</v>
      </c>
      <c r="N62" s="1">
        <v>1117000000</v>
      </c>
      <c r="O62" s="1">
        <v>1055000000</v>
      </c>
      <c r="P62" s="1" t="s">
        <v>91</v>
      </c>
      <c r="Q62" s="1" t="s">
        <v>91</v>
      </c>
      <c r="R62" s="1" t="s">
        <v>91</v>
      </c>
      <c r="S62" s="1" t="s">
        <v>91</v>
      </c>
      <c r="T62" s="1" t="s">
        <v>91</v>
      </c>
    </row>
    <row r="63" spans="1:20" ht="19" x14ac:dyDescent="0.25">
      <c r="A63" s="5" t="s">
        <v>54</v>
      </c>
      <c r="B63" s="1" t="s">
        <v>91</v>
      </c>
      <c r="C63" s="1" t="s">
        <v>91</v>
      </c>
      <c r="D63" s="1">
        <v>1292000000</v>
      </c>
      <c r="E63" s="1">
        <v>1324000000</v>
      </c>
      <c r="F63" s="1">
        <v>981000000</v>
      </c>
      <c r="G63" s="1">
        <v>1038000000</v>
      </c>
      <c r="H63" s="1">
        <v>1083000000</v>
      </c>
      <c r="I63" s="1">
        <v>586000000</v>
      </c>
      <c r="J63" s="1">
        <v>630000000</v>
      </c>
      <c r="K63" s="1">
        <v>755000000</v>
      </c>
      <c r="L63" s="1">
        <v>801000000</v>
      </c>
      <c r="M63" s="1">
        <v>787000000</v>
      </c>
      <c r="N63" s="1">
        <v>812000000</v>
      </c>
      <c r="O63" s="1">
        <v>614000000</v>
      </c>
      <c r="P63" s="1">
        <v>5923000000</v>
      </c>
      <c r="Q63" s="1">
        <v>6030000000</v>
      </c>
      <c r="R63" s="1">
        <v>5993000000</v>
      </c>
      <c r="S63" s="1">
        <v>5986000000</v>
      </c>
      <c r="T63" s="1">
        <v>5739000000</v>
      </c>
    </row>
    <row r="64" spans="1:20" ht="19" x14ac:dyDescent="0.25">
      <c r="A64" s="5" t="s">
        <v>55</v>
      </c>
      <c r="B64" s="1" t="s">
        <v>91</v>
      </c>
      <c r="C64" s="1" t="s">
        <v>91</v>
      </c>
      <c r="D64" s="1">
        <v>29000000</v>
      </c>
      <c r="E64" s="1">
        <v>136000000</v>
      </c>
      <c r="F64" s="1">
        <v>727000000</v>
      </c>
      <c r="G64" s="1">
        <v>737000000</v>
      </c>
      <c r="H64" s="1">
        <v>777000000</v>
      </c>
      <c r="I64" s="1">
        <v>821000000</v>
      </c>
      <c r="J64" s="1">
        <v>902000000</v>
      </c>
      <c r="K64" s="1">
        <v>368000000</v>
      </c>
      <c r="L64" s="1">
        <v>302000000</v>
      </c>
      <c r="M64" s="1">
        <v>389000000</v>
      </c>
      <c r="N64" s="1">
        <v>352000000</v>
      </c>
      <c r="O64" s="1">
        <v>434000000</v>
      </c>
      <c r="P64" s="1">
        <v>559000000</v>
      </c>
      <c r="Q64" s="1">
        <v>930000000</v>
      </c>
      <c r="R64" s="1">
        <v>241000000</v>
      </c>
      <c r="S64" s="1">
        <v>348000000</v>
      </c>
      <c r="T64" s="1">
        <v>1825000000</v>
      </c>
    </row>
    <row r="65" spans="1:20" ht="19" x14ac:dyDescent="0.25">
      <c r="A65" s="5" t="s">
        <v>56</v>
      </c>
      <c r="B65" s="1">
        <v>3468000000</v>
      </c>
      <c r="C65" s="1">
        <v>2858000000</v>
      </c>
      <c r="D65" s="1">
        <v>4405000000</v>
      </c>
      <c r="E65" s="1">
        <v>4372000000</v>
      </c>
      <c r="F65" s="1">
        <v>5230000000</v>
      </c>
      <c r="G65" s="1">
        <v>4735000000</v>
      </c>
      <c r="H65" s="1">
        <v>5062000000</v>
      </c>
      <c r="I65" s="1">
        <v>5105000000</v>
      </c>
      <c r="J65" s="1">
        <v>5416000000</v>
      </c>
      <c r="K65" s="1">
        <v>4894000000</v>
      </c>
      <c r="L65" s="1">
        <v>4941000000</v>
      </c>
      <c r="M65" s="1">
        <v>5103000000</v>
      </c>
      <c r="N65" s="1">
        <v>6606000000</v>
      </c>
      <c r="O65" s="1">
        <v>6333000000</v>
      </c>
      <c r="P65" s="1">
        <v>20683000000</v>
      </c>
      <c r="Q65" s="1">
        <v>19787000000</v>
      </c>
      <c r="R65" s="1">
        <v>18255000000</v>
      </c>
      <c r="S65" s="1">
        <v>19141000000</v>
      </c>
      <c r="T65" s="1">
        <v>18636000000</v>
      </c>
    </row>
    <row r="66" spans="1:20" ht="19" x14ac:dyDescent="0.25">
      <c r="A66" s="5" t="s">
        <v>57</v>
      </c>
      <c r="B66" s="1">
        <v>2051000000</v>
      </c>
      <c r="C66" s="1">
        <v>2149000000</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row>
    <row r="67" spans="1:20" ht="19" x14ac:dyDescent="0.25">
      <c r="A67" s="6" t="s">
        <v>58</v>
      </c>
      <c r="B67" s="10">
        <v>5519000000</v>
      </c>
      <c r="C67" s="10">
        <v>5007000000</v>
      </c>
      <c r="D67" s="10">
        <v>6096000000</v>
      </c>
      <c r="E67" s="10">
        <v>5507000000</v>
      </c>
      <c r="F67" s="10">
        <v>6031000000</v>
      </c>
      <c r="G67" s="10">
        <v>5589000000</v>
      </c>
      <c r="H67" s="10">
        <v>6400000000</v>
      </c>
      <c r="I67" s="10">
        <v>7020000000</v>
      </c>
      <c r="J67" s="10">
        <v>6648000000</v>
      </c>
      <c r="K67" s="10">
        <v>5924000000</v>
      </c>
      <c r="L67" s="10">
        <v>5979000000</v>
      </c>
      <c r="M67" s="10">
        <v>6686000000</v>
      </c>
      <c r="N67" s="10">
        <v>7657000000</v>
      </c>
      <c r="O67" s="10">
        <v>7571000000</v>
      </c>
      <c r="P67" s="10">
        <v>26385000000</v>
      </c>
      <c r="Q67" s="10">
        <v>26261000000</v>
      </c>
      <c r="R67" s="10">
        <v>25949000000</v>
      </c>
      <c r="S67" s="10">
        <v>25626000000</v>
      </c>
      <c r="T67" s="10">
        <v>26712000000</v>
      </c>
    </row>
    <row r="68" spans="1:20" ht="19" x14ac:dyDescent="0.25">
      <c r="A68" s="5" t="s">
        <v>59</v>
      </c>
      <c r="B68" s="1" t="s">
        <v>91</v>
      </c>
      <c r="C68" s="1" t="s">
        <v>91</v>
      </c>
      <c r="D68" s="1" t="s">
        <v>91</v>
      </c>
      <c r="E68" s="1" t="s">
        <v>91</v>
      </c>
      <c r="F68" s="1">
        <v>3000000</v>
      </c>
      <c r="G68" s="1">
        <v>3000000</v>
      </c>
      <c r="H68" s="1">
        <v>2000000</v>
      </c>
      <c r="I68" s="1">
        <v>2000000</v>
      </c>
      <c r="J68" s="1">
        <v>2000000</v>
      </c>
      <c r="K68" s="1">
        <v>2000000</v>
      </c>
      <c r="L68" s="1">
        <v>2000000</v>
      </c>
      <c r="M68" s="1">
        <v>2000000</v>
      </c>
      <c r="N68" s="1">
        <v>2000000</v>
      </c>
      <c r="O68" s="1">
        <v>2000000</v>
      </c>
      <c r="P68" s="1">
        <v>14000000</v>
      </c>
      <c r="Q68" s="1">
        <v>14000000</v>
      </c>
      <c r="R68" s="1">
        <v>14000000</v>
      </c>
      <c r="S68" s="1">
        <v>14000000</v>
      </c>
      <c r="T68" s="1">
        <v>14000000</v>
      </c>
    </row>
    <row r="69" spans="1:20" ht="19" x14ac:dyDescent="0.25">
      <c r="A69" s="5" t="s">
        <v>60</v>
      </c>
      <c r="B69" s="1" t="s">
        <v>91</v>
      </c>
      <c r="C69" s="1" t="s">
        <v>91</v>
      </c>
      <c r="D69" s="1" t="s">
        <v>91</v>
      </c>
      <c r="E69" s="1" t="s">
        <v>91</v>
      </c>
      <c r="F69" s="1">
        <v>-430000000</v>
      </c>
      <c r="G69" s="1">
        <v>87000000</v>
      </c>
      <c r="H69" s="1">
        <v>400000000</v>
      </c>
      <c r="I69" s="1">
        <v>740000000</v>
      </c>
      <c r="J69" s="1">
        <v>1080000000</v>
      </c>
      <c r="K69" s="1">
        <v>1393000000</v>
      </c>
      <c r="L69" s="1">
        <v>1771000000</v>
      </c>
      <c r="M69" s="1">
        <v>2165000000</v>
      </c>
      <c r="N69" s="1">
        <v>2266000000</v>
      </c>
      <c r="O69" s="1">
        <v>2651000000</v>
      </c>
      <c r="P69" s="1">
        <v>1178000000</v>
      </c>
      <c r="Q69" s="1">
        <v>1582000000</v>
      </c>
      <c r="R69" s="1">
        <v>2061000000</v>
      </c>
      <c r="S69" s="1">
        <v>3199000000</v>
      </c>
      <c r="T69" s="1">
        <v>3539000000</v>
      </c>
    </row>
    <row r="70" spans="1:20" ht="19" x14ac:dyDescent="0.25">
      <c r="A70" s="5" t="s">
        <v>61</v>
      </c>
      <c r="B70" s="1" t="s">
        <v>91</v>
      </c>
      <c r="C70" s="1" t="s">
        <v>91</v>
      </c>
      <c r="D70" s="1">
        <v>3250000000</v>
      </c>
      <c r="E70" s="1">
        <v>20000000</v>
      </c>
      <c r="F70" s="1">
        <v>-106000000</v>
      </c>
      <c r="G70" s="1">
        <v>-59000000</v>
      </c>
      <c r="H70" s="1">
        <v>-28000000</v>
      </c>
      <c r="I70" s="1">
        <v>-110000000</v>
      </c>
      <c r="J70" s="1">
        <v>-110000000</v>
      </c>
      <c r="K70" s="1">
        <v>-88000000</v>
      </c>
      <c r="L70" s="1">
        <v>-137000000</v>
      </c>
      <c r="M70" s="1">
        <v>-195000000</v>
      </c>
      <c r="N70" s="1">
        <v>-229000000</v>
      </c>
      <c r="O70" s="1">
        <v>-202000000</v>
      </c>
      <c r="P70" s="1">
        <v>-130000000</v>
      </c>
      <c r="Q70" s="1">
        <v>104000000</v>
      </c>
      <c r="R70" s="1">
        <v>77000000</v>
      </c>
      <c r="S70" s="1">
        <v>-26000000</v>
      </c>
      <c r="T70" s="1">
        <v>129000000</v>
      </c>
    </row>
    <row r="71" spans="1:20" ht="19" x14ac:dyDescent="0.25">
      <c r="A71" s="5" t="s">
        <v>62</v>
      </c>
      <c r="B71" s="1">
        <v>2106000000</v>
      </c>
      <c r="C71" s="1">
        <v>2426000000</v>
      </c>
      <c r="D71" s="1" t="s">
        <v>91</v>
      </c>
      <c r="E71" s="1">
        <v>5001000000</v>
      </c>
      <c r="F71" s="1">
        <v>3140000000</v>
      </c>
      <c r="G71" s="1">
        <v>3156000000</v>
      </c>
      <c r="H71" s="1">
        <v>2085000000</v>
      </c>
      <c r="I71" s="1">
        <v>1631000000</v>
      </c>
      <c r="J71" s="1">
        <v>1308000000</v>
      </c>
      <c r="K71" s="1">
        <v>970000000</v>
      </c>
      <c r="L71" s="1">
        <v>658000000</v>
      </c>
      <c r="M71" s="1">
        <v>211000000</v>
      </c>
      <c r="N71" s="1">
        <v>95000000</v>
      </c>
      <c r="O71" s="1" t="s">
        <v>91</v>
      </c>
      <c r="P71" s="1">
        <v>21471000000</v>
      </c>
      <c r="Q71" s="1">
        <v>21557000000</v>
      </c>
      <c r="R71" s="1">
        <v>21677000000</v>
      </c>
      <c r="S71" s="1">
        <v>21785000000</v>
      </c>
      <c r="T71" s="1">
        <v>21444000000</v>
      </c>
    </row>
    <row r="72" spans="1:20" ht="19" x14ac:dyDescent="0.25">
      <c r="A72" s="6" t="s">
        <v>63</v>
      </c>
      <c r="B72" s="10">
        <v>2106000000</v>
      </c>
      <c r="C72" s="10">
        <v>2426000000</v>
      </c>
      <c r="D72" s="10">
        <v>3250000000</v>
      </c>
      <c r="E72" s="10">
        <v>5021000000</v>
      </c>
      <c r="F72" s="10">
        <v>2607000000</v>
      </c>
      <c r="G72" s="10">
        <v>3187000000</v>
      </c>
      <c r="H72" s="10">
        <v>2459000000</v>
      </c>
      <c r="I72" s="10">
        <v>2263000000</v>
      </c>
      <c r="J72" s="10">
        <v>2280000000</v>
      </c>
      <c r="K72" s="10">
        <v>2277000000</v>
      </c>
      <c r="L72" s="10">
        <v>2294000000</v>
      </c>
      <c r="M72" s="10">
        <v>2183000000</v>
      </c>
      <c r="N72" s="10">
        <v>2134000000</v>
      </c>
      <c r="O72" s="10">
        <v>2451000000</v>
      </c>
      <c r="P72" s="10">
        <v>22533000000</v>
      </c>
      <c r="Q72" s="10">
        <v>23257000000</v>
      </c>
      <c r="R72" s="10">
        <v>23829000000</v>
      </c>
      <c r="S72" s="10">
        <v>24972000000</v>
      </c>
      <c r="T72" s="10">
        <v>25126000000</v>
      </c>
    </row>
    <row r="73" spans="1:20" ht="20" thickBot="1" x14ac:dyDescent="0.3">
      <c r="A73" s="7" t="s">
        <v>64</v>
      </c>
      <c r="B73" s="11">
        <v>7625000000</v>
      </c>
      <c r="C73" s="11">
        <v>7433000000</v>
      </c>
      <c r="D73" s="11">
        <v>9346000000</v>
      </c>
      <c r="E73" s="11">
        <v>10528000000</v>
      </c>
      <c r="F73" s="11">
        <v>8638000000</v>
      </c>
      <c r="G73" s="11">
        <v>8776000000</v>
      </c>
      <c r="H73" s="11">
        <v>8859000000</v>
      </c>
      <c r="I73" s="11">
        <v>9283000000</v>
      </c>
      <c r="J73" s="11">
        <v>8928000000</v>
      </c>
      <c r="K73" s="11">
        <v>8201000000</v>
      </c>
      <c r="L73" s="11">
        <v>8273000000</v>
      </c>
      <c r="M73" s="11">
        <v>8869000000</v>
      </c>
      <c r="N73" s="11">
        <v>9791000000</v>
      </c>
      <c r="O73" s="11">
        <v>10022000000</v>
      </c>
      <c r="P73" s="11">
        <v>48918000000</v>
      </c>
      <c r="Q73" s="11">
        <v>49518000000</v>
      </c>
      <c r="R73" s="11">
        <v>49778000000</v>
      </c>
      <c r="S73" s="11">
        <v>50598000000</v>
      </c>
      <c r="T73" s="11">
        <v>51838000000</v>
      </c>
    </row>
    <row r="74" spans="1:20"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row>
    <row r="75" spans="1:20"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row>
    <row r="76" spans="1:20" ht="19" x14ac:dyDescent="0.25">
      <c r="A76" s="5" t="s">
        <v>66</v>
      </c>
      <c r="B76" s="1">
        <v>446000000</v>
      </c>
      <c r="C76" s="1">
        <v>477000000</v>
      </c>
      <c r="D76" s="1">
        <v>510000000</v>
      </c>
      <c r="E76" s="1">
        <v>497000000</v>
      </c>
      <c r="F76" s="1">
        <v>-312000000</v>
      </c>
      <c r="G76" s="1">
        <v>555000000</v>
      </c>
      <c r="H76" s="1">
        <v>528000000</v>
      </c>
      <c r="I76" s="1">
        <v>606000000</v>
      </c>
      <c r="J76" s="1">
        <v>629000000</v>
      </c>
      <c r="K76" s="1">
        <v>624000000</v>
      </c>
      <c r="L76" s="1">
        <v>703000000</v>
      </c>
      <c r="M76" s="1">
        <v>764000000</v>
      </c>
      <c r="N76" s="1">
        <v>847000000</v>
      </c>
      <c r="O76" s="1">
        <v>1076000000</v>
      </c>
      <c r="P76" s="1">
        <v>586000000</v>
      </c>
      <c r="Q76" s="1">
        <v>1254000000</v>
      </c>
      <c r="R76" s="1">
        <v>1325000000</v>
      </c>
      <c r="S76" s="1">
        <v>2146000000</v>
      </c>
      <c r="T76" s="1">
        <v>1436000000</v>
      </c>
    </row>
    <row r="77" spans="1:20" ht="19" x14ac:dyDescent="0.25">
      <c r="A77" s="5" t="s">
        <v>13</v>
      </c>
      <c r="B77" s="1" t="s">
        <v>91</v>
      </c>
      <c r="C77" s="1">
        <v>79000000</v>
      </c>
      <c r="D77" s="1">
        <v>139000000</v>
      </c>
      <c r="E77" s="1">
        <v>169000000</v>
      </c>
      <c r="F77" s="1">
        <v>208000000</v>
      </c>
      <c r="G77" s="1">
        <v>207000000</v>
      </c>
      <c r="H77" s="1">
        <v>223000000</v>
      </c>
      <c r="I77" s="1">
        <v>232000000</v>
      </c>
      <c r="J77" s="1">
        <v>240000000</v>
      </c>
      <c r="K77" s="1">
        <v>234000000</v>
      </c>
      <c r="L77" s="1">
        <v>235000000</v>
      </c>
      <c r="M77" s="1">
        <v>227000000</v>
      </c>
      <c r="N77" s="1">
        <v>224000000</v>
      </c>
      <c r="O77" s="1">
        <v>229000000</v>
      </c>
      <c r="P77" s="1">
        <v>462000000</v>
      </c>
      <c r="Q77" s="1">
        <v>484000000</v>
      </c>
      <c r="R77" s="1">
        <v>653000000</v>
      </c>
      <c r="S77" s="1">
        <v>708000000</v>
      </c>
      <c r="T77" s="1">
        <v>537000000</v>
      </c>
    </row>
    <row r="78" spans="1:20" ht="19" x14ac:dyDescent="0.25">
      <c r="A78" s="5" t="s">
        <v>67</v>
      </c>
      <c r="B78" s="1" t="s">
        <v>91</v>
      </c>
      <c r="C78" s="1">
        <v>56000000</v>
      </c>
      <c r="D78" s="1">
        <v>14000000</v>
      </c>
      <c r="E78" s="1">
        <v>55000000</v>
      </c>
      <c r="F78" s="1">
        <v>-241000000</v>
      </c>
      <c r="G78" s="1">
        <v>103000000</v>
      </c>
      <c r="H78" s="1">
        <v>37000000</v>
      </c>
      <c r="I78" s="1">
        <v>-498000000</v>
      </c>
      <c r="J78" s="1">
        <v>91000000</v>
      </c>
      <c r="K78" s="1">
        <v>138000000</v>
      </c>
      <c r="L78" s="1">
        <v>43000000</v>
      </c>
      <c r="M78" s="1">
        <v>29000000</v>
      </c>
      <c r="N78" s="1">
        <v>29000000</v>
      </c>
      <c r="O78" s="1">
        <v>-201000000</v>
      </c>
      <c r="P78" s="1">
        <v>-81000000</v>
      </c>
      <c r="Q78" s="1">
        <v>-23000000</v>
      </c>
      <c r="R78" s="1">
        <v>-51000000</v>
      </c>
      <c r="S78" s="1">
        <v>31000000</v>
      </c>
      <c r="T78" s="1">
        <v>-289000000</v>
      </c>
    </row>
    <row r="79" spans="1:20" ht="19" x14ac:dyDescent="0.25">
      <c r="A79" s="5" t="s">
        <v>68</v>
      </c>
      <c r="B79" s="1" t="s">
        <v>91</v>
      </c>
      <c r="C79" s="1" t="s">
        <v>91</v>
      </c>
      <c r="D79" s="1" t="s">
        <v>91</v>
      </c>
      <c r="E79" s="1" t="s">
        <v>91</v>
      </c>
      <c r="F79" s="1" t="s">
        <v>91</v>
      </c>
      <c r="G79" s="1">
        <v>19000000</v>
      </c>
      <c r="H79" s="1">
        <v>29000000</v>
      </c>
      <c r="I79" s="1">
        <v>34000000</v>
      </c>
      <c r="J79" s="1">
        <v>35000000</v>
      </c>
      <c r="K79" s="1">
        <v>37000000</v>
      </c>
      <c r="L79" s="1">
        <v>48000000</v>
      </c>
      <c r="M79" s="1">
        <v>44000000</v>
      </c>
      <c r="N79" s="1">
        <v>45000000</v>
      </c>
      <c r="O79" s="1">
        <v>36000000</v>
      </c>
      <c r="P79" s="1">
        <v>35000000</v>
      </c>
      <c r="Q79" s="1">
        <v>64000000</v>
      </c>
      <c r="R79" s="1">
        <v>85000000</v>
      </c>
      <c r="S79" s="1">
        <v>88000000</v>
      </c>
      <c r="T79" s="1">
        <v>52000000</v>
      </c>
    </row>
    <row r="80" spans="1:20" ht="19" x14ac:dyDescent="0.25">
      <c r="A80" s="15" t="s">
        <v>104</v>
      </c>
      <c r="B80" s="16" t="e">
        <f t="shared" ref="B80:T80" si="9">B79/B3</f>
        <v>#VALUE!</v>
      </c>
      <c r="C80" s="16" t="e">
        <f t="shared" si="9"/>
        <v>#VALUE!</v>
      </c>
      <c r="D80" s="16" t="e">
        <f t="shared" si="9"/>
        <v>#VALUE!</v>
      </c>
      <c r="E80" s="16" t="e">
        <f t="shared" si="9"/>
        <v>#VALUE!</v>
      </c>
      <c r="F80" s="16" t="e">
        <f t="shared" si="9"/>
        <v>#VALUE!</v>
      </c>
      <c r="G80" s="16">
        <f t="shared" si="9"/>
        <v>3.4351835111191466E-3</v>
      </c>
      <c r="H80" s="16">
        <f t="shared" si="9"/>
        <v>5.1454932576295246E-3</v>
      </c>
      <c r="I80" s="16">
        <f t="shared" si="9"/>
        <v>5.759783161104523E-3</v>
      </c>
      <c r="J80" s="16">
        <f t="shared" si="9"/>
        <v>5.8381984987489572E-3</v>
      </c>
      <c r="K80" s="16">
        <f t="shared" si="9"/>
        <v>6.1697515424378856E-3</v>
      </c>
      <c r="L80" s="16">
        <f t="shared" si="9"/>
        <v>7.8418559058977284E-3</v>
      </c>
      <c r="M80" s="16">
        <f t="shared" si="9"/>
        <v>7.0041388092964025E-3</v>
      </c>
      <c r="N80" s="16">
        <f t="shared" si="9"/>
        <v>6.987577639751553E-3</v>
      </c>
      <c r="O80" s="16">
        <f t="shared" si="9"/>
        <v>5.3811659192825115E-3</v>
      </c>
      <c r="P80" s="16">
        <f t="shared" si="9"/>
        <v>4.7030368180596615E-3</v>
      </c>
      <c r="Q80" s="16">
        <f t="shared" si="9"/>
        <v>5.7553956834532375E-3</v>
      </c>
      <c r="R80" s="16">
        <f t="shared" si="9"/>
        <v>7.3162334308831123E-3</v>
      </c>
      <c r="S80" s="16">
        <f t="shared" si="9"/>
        <v>6.938421509106678E-3</v>
      </c>
      <c r="T80" s="16">
        <f t="shared" si="9"/>
        <v>3.6992245856157075E-3</v>
      </c>
    </row>
    <row r="81" spans="1:28" ht="19" x14ac:dyDescent="0.25">
      <c r="A81" s="5" t="s">
        <v>69</v>
      </c>
      <c r="B81" s="1" t="s">
        <v>91</v>
      </c>
      <c r="C81" s="1">
        <v>-10000000</v>
      </c>
      <c r="D81" s="1">
        <v>-61000000</v>
      </c>
      <c r="E81" s="1">
        <v>-79000000</v>
      </c>
      <c r="F81" s="1">
        <v>-37000000</v>
      </c>
      <c r="G81" s="1">
        <v>-22000000</v>
      </c>
      <c r="H81" s="1">
        <v>1643000000</v>
      </c>
      <c r="I81" s="1">
        <v>427000000</v>
      </c>
      <c r="J81" s="1">
        <v>-454000000</v>
      </c>
      <c r="K81" s="1">
        <v>-137000000</v>
      </c>
      <c r="L81" s="1">
        <v>37000000</v>
      </c>
      <c r="M81" s="1">
        <v>-6000000</v>
      </c>
      <c r="N81" s="1">
        <v>-98000000</v>
      </c>
      <c r="O81" s="1">
        <v>-45000000</v>
      </c>
      <c r="P81" s="1">
        <v>457000000</v>
      </c>
      <c r="Q81" s="1">
        <v>366000000</v>
      </c>
      <c r="R81" s="1">
        <v>166000000</v>
      </c>
      <c r="S81" s="1">
        <v>351000000</v>
      </c>
      <c r="T81" s="1">
        <v>1101000000</v>
      </c>
    </row>
    <row r="82" spans="1:28" ht="19" x14ac:dyDescent="0.25">
      <c r="A82" s="5" t="s">
        <v>70</v>
      </c>
      <c r="B82" s="1" t="s">
        <v>91</v>
      </c>
      <c r="C82" s="1" t="s">
        <v>91</v>
      </c>
      <c r="D82" s="1" t="s">
        <v>91</v>
      </c>
      <c r="E82" s="1" t="s">
        <v>91</v>
      </c>
      <c r="F82" s="1" t="s">
        <v>91</v>
      </c>
      <c r="G82" s="1">
        <v>5000000</v>
      </c>
      <c r="H82" s="1">
        <v>-2000000</v>
      </c>
      <c r="I82" s="1">
        <v>-73000000</v>
      </c>
      <c r="J82" s="1">
        <v>36000000</v>
      </c>
      <c r="K82" s="1">
        <v>-13000000</v>
      </c>
      <c r="L82" s="1" t="s">
        <v>91</v>
      </c>
      <c r="M82" s="1">
        <v>-26000000</v>
      </c>
      <c r="N82" s="1">
        <v>-31000000</v>
      </c>
      <c r="O82" s="1">
        <v>-47000000</v>
      </c>
      <c r="P82" s="1">
        <v>82000000</v>
      </c>
      <c r="Q82" s="1">
        <v>-7000000</v>
      </c>
      <c r="R82" s="1">
        <v>-5000000</v>
      </c>
      <c r="S82" s="1">
        <v>-152000000</v>
      </c>
      <c r="T82" s="1">
        <v>-398000000</v>
      </c>
    </row>
    <row r="83" spans="1:28" ht="21" x14ac:dyDescent="0.25">
      <c r="A83" s="5" t="s">
        <v>34</v>
      </c>
      <c r="B83" s="1" t="s">
        <v>91</v>
      </c>
      <c r="C83" s="1">
        <v>18000000</v>
      </c>
      <c r="D83" s="1">
        <v>13000000</v>
      </c>
      <c r="E83" s="1">
        <v>-14000000</v>
      </c>
      <c r="F83" s="1">
        <v>57000000</v>
      </c>
      <c r="G83" s="1">
        <v>3000000</v>
      </c>
      <c r="H83" s="1">
        <v>19000000</v>
      </c>
      <c r="I83" s="1">
        <v>29000000</v>
      </c>
      <c r="J83" s="1">
        <v>17000000</v>
      </c>
      <c r="K83" s="1">
        <v>-3000000</v>
      </c>
      <c r="L83" s="1">
        <v>-8000000</v>
      </c>
      <c r="M83" s="1">
        <v>-11000000</v>
      </c>
      <c r="N83" s="1">
        <v>3000000</v>
      </c>
      <c r="O83" s="1" t="s">
        <v>91</v>
      </c>
      <c r="P83" s="1">
        <v>185000000</v>
      </c>
      <c r="Q83" s="1">
        <v>-24000000</v>
      </c>
      <c r="R83" s="1">
        <v>-107000000</v>
      </c>
      <c r="S83" s="1">
        <v>-133000000</v>
      </c>
      <c r="T83" s="1">
        <v>-426000000</v>
      </c>
      <c r="AA83" s="69" t="s">
        <v>129</v>
      </c>
      <c r="AB83" s="70"/>
    </row>
    <row r="84" spans="1:28" ht="19" x14ac:dyDescent="0.25">
      <c r="A84" s="5" t="s">
        <v>47</v>
      </c>
      <c r="B84" s="1" t="s">
        <v>91</v>
      </c>
      <c r="C84" s="1" t="s">
        <v>91</v>
      </c>
      <c r="D84" s="1" t="s">
        <v>91</v>
      </c>
      <c r="E84" s="1" t="s">
        <v>91</v>
      </c>
      <c r="F84" s="1" t="s">
        <v>91</v>
      </c>
      <c r="G84" s="1" t="s">
        <v>91</v>
      </c>
      <c r="H84" s="1" t="s">
        <v>91</v>
      </c>
      <c r="I84" s="1">
        <v>-30000000</v>
      </c>
      <c r="J84" s="1">
        <v>10000000</v>
      </c>
      <c r="K84" s="1">
        <v>-6000000</v>
      </c>
      <c r="L84" s="1">
        <v>29000000</v>
      </c>
      <c r="M84" s="1">
        <v>-9000000</v>
      </c>
      <c r="N84" s="1">
        <v>32000000</v>
      </c>
      <c r="O84" s="1">
        <v>24000000</v>
      </c>
      <c r="P84" s="1" t="s">
        <v>91</v>
      </c>
      <c r="Q84" s="1" t="s">
        <v>91</v>
      </c>
      <c r="R84" s="1" t="s">
        <v>91</v>
      </c>
      <c r="S84" s="1" t="s">
        <v>91</v>
      </c>
      <c r="T84" s="1">
        <v>903000000</v>
      </c>
      <c r="AA84" s="71" t="s">
        <v>130</v>
      </c>
      <c r="AB84" s="72"/>
    </row>
    <row r="85" spans="1:28" ht="20" x14ac:dyDescent="0.25">
      <c r="A85" s="5" t="s">
        <v>71</v>
      </c>
      <c r="B85" s="1" t="s">
        <v>91</v>
      </c>
      <c r="C85" s="1">
        <v>-61000000</v>
      </c>
      <c r="D85" s="1">
        <v>5000000</v>
      </c>
      <c r="E85" s="1">
        <v>-18000000</v>
      </c>
      <c r="F85" s="1">
        <v>-33000000</v>
      </c>
      <c r="G85" s="1">
        <v>-85000000</v>
      </c>
      <c r="H85" s="1">
        <v>29000000</v>
      </c>
      <c r="I85" s="1">
        <v>-20000000</v>
      </c>
      <c r="J85" s="1">
        <v>-29000000</v>
      </c>
      <c r="K85" s="1">
        <v>-556000000</v>
      </c>
      <c r="L85" s="1">
        <v>58000000</v>
      </c>
      <c r="M85" s="1">
        <v>-11000000</v>
      </c>
      <c r="N85" s="1">
        <v>-53000000</v>
      </c>
      <c r="O85" s="1">
        <v>-19000000</v>
      </c>
      <c r="P85" s="1">
        <v>71000000</v>
      </c>
      <c r="Q85" s="1">
        <v>36000000</v>
      </c>
      <c r="R85" s="1">
        <v>-91000000</v>
      </c>
      <c r="S85" s="1">
        <v>114000000</v>
      </c>
      <c r="T85" s="1" t="s">
        <v>91</v>
      </c>
      <c r="AA85" s="24" t="s">
        <v>131</v>
      </c>
      <c r="AB85" s="25">
        <f>T17</f>
        <v>693000000</v>
      </c>
    </row>
    <row r="86" spans="1:28" ht="20" x14ac:dyDescent="0.25">
      <c r="A86" s="5" t="s">
        <v>72</v>
      </c>
      <c r="B86" s="1">
        <v>164000000</v>
      </c>
      <c r="C86" s="1">
        <v>-19000000</v>
      </c>
      <c r="D86" s="1">
        <v>-21000000</v>
      </c>
      <c r="E86" s="1">
        <v>-39000000</v>
      </c>
      <c r="F86" s="1">
        <v>1091000000</v>
      </c>
      <c r="G86" s="1">
        <v>3000000</v>
      </c>
      <c r="H86" s="1">
        <v>75000000</v>
      </c>
      <c r="I86" s="1">
        <v>-41000000</v>
      </c>
      <c r="J86" s="1">
        <v>-83000000</v>
      </c>
      <c r="K86" s="1">
        <v>-30000000</v>
      </c>
      <c r="L86" s="1">
        <v>-44000000</v>
      </c>
      <c r="M86" s="1">
        <v>-67000000</v>
      </c>
      <c r="N86" s="1">
        <v>-108000000</v>
      </c>
      <c r="O86" s="1">
        <v>-57000000</v>
      </c>
      <c r="P86" s="1">
        <v>154000000</v>
      </c>
      <c r="Q86" s="1">
        <v>329000000</v>
      </c>
      <c r="R86" s="1">
        <v>278000000</v>
      </c>
      <c r="S86" s="1">
        <v>-450000000</v>
      </c>
      <c r="T86" s="1" t="s">
        <v>91</v>
      </c>
      <c r="AA86" s="24" t="s">
        <v>132</v>
      </c>
      <c r="AB86" s="25">
        <f>T56</f>
        <v>895000000</v>
      </c>
    </row>
    <row r="87" spans="1:28" ht="20" x14ac:dyDescent="0.25">
      <c r="A87" s="6" t="s">
        <v>73</v>
      </c>
      <c r="B87" s="10">
        <v>610000000</v>
      </c>
      <c r="C87" s="10">
        <v>583000000</v>
      </c>
      <c r="D87" s="10">
        <v>581000000</v>
      </c>
      <c r="E87" s="10">
        <v>603000000</v>
      </c>
      <c r="F87" s="10">
        <v>709000000</v>
      </c>
      <c r="G87" s="10">
        <v>865000000</v>
      </c>
      <c r="H87" s="10">
        <v>2535000000</v>
      </c>
      <c r="I87" s="10">
        <v>760000000</v>
      </c>
      <c r="J87" s="10">
        <v>458000000</v>
      </c>
      <c r="K87" s="10">
        <v>866000000</v>
      </c>
      <c r="L87" s="10">
        <v>1022000000</v>
      </c>
      <c r="M87" s="10">
        <v>991000000</v>
      </c>
      <c r="N87" s="10">
        <v>939000000</v>
      </c>
      <c r="O87" s="10">
        <v>1038000000</v>
      </c>
      <c r="P87" s="10">
        <v>1613000000</v>
      </c>
      <c r="Q87" s="10">
        <v>2474000000</v>
      </c>
      <c r="R87" s="10">
        <v>2456000000</v>
      </c>
      <c r="S87" s="10">
        <v>2874000000</v>
      </c>
      <c r="T87" s="10">
        <v>2837000000</v>
      </c>
      <c r="AA87" s="24" t="s">
        <v>133</v>
      </c>
      <c r="AB87" s="25">
        <f>T61</f>
        <v>11072000000</v>
      </c>
    </row>
    <row r="88" spans="1:28" ht="20" x14ac:dyDescent="0.25">
      <c r="A88" s="5" t="s">
        <v>74</v>
      </c>
      <c r="B88" s="1" t="s">
        <v>91</v>
      </c>
      <c r="C88" s="1">
        <v>-44000000</v>
      </c>
      <c r="D88" s="1">
        <v>-158000000</v>
      </c>
      <c r="E88" s="1">
        <v>-230000000</v>
      </c>
      <c r="F88" s="1">
        <v>-304000000</v>
      </c>
      <c r="G88" s="1">
        <v>-317000000</v>
      </c>
      <c r="H88" s="1">
        <v>-246000000</v>
      </c>
      <c r="I88" s="1">
        <v>-215000000</v>
      </c>
      <c r="J88" s="1">
        <v>-193000000</v>
      </c>
      <c r="K88" s="1">
        <v>-179000000</v>
      </c>
      <c r="L88" s="1">
        <v>-170000000</v>
      </c>
      <c r="M88" s="1">
        <v>-179000000</v>
      </c>
      <c r="N88" s="1">
        <v>-180000000</v>
      </c>
      <c r="O88" s="1">
        <v>-202000000</v>
      </c>
      <c r="P88" s="1">
        <v>-180000000</v>
      </c>
      <c r="Q88" s="1">
        <v>-330000000</v>
      </c>
      <c r="R88" s="1">
        <v>-461000000</v>
      </c>
      <c r="S88" s="1">
        <v>-423000000</v>
      </c>
      <c r="T88" s="1">
        <v>-80000000</v>
      </c>
      <c r="AA88" s="37" t="s">
        <v>134</v>
      </c>
      <c r="AB88" s="38">
        <f>AB85/(AB86+AB87)</f>
        <v>5.7909250438706442E-2</v>
      </c>
    </row>
    <row r="89" spans="1:28" ht="20" customHeight="1" x14ac:dyDescent="0.25">
      <c r="A89" s="15" t="s">
        <v>105</v>
      </c>
      <c r="B89" s="16" t="e">
        <f t="shared" ref="B89:T89" si="10">(-1*B88)/B3</f>
        <v>#VALUE!</v>
      </c>
      <c r="C89" s="16">
        <f t="shared" si="10"/>
        <v>1.3728549141965678E-2</v>
      </c>
      <c r="D89" s="16">
        <f t="shared" si="10"/>
        <v>3.3368532206969378E-2</v>
      </c>
      <c r="E89" s="16">
        <f t="shared" si="10"/>
        <v>4.001391788448156E-2</v>
      </c>
      <c r="F89" s="16">
        <f t="shared" si="10"/>
        <v>5.3239929947460594E-2</v>
      </c>
      <c r="G89" s="16">
        <f t="shared" si="10"/>
        <v>5.7313324896040498E-2</v>
      </c>
      <c r="H89" s="16">
        <f t="shared" si="10"/>
        <v>4.3647977288857345E-2</v>
      </c>
      <c r="I89" s="16">
        <f t="shared" si="10"/>
        <v>3.6422158224631546E-2</v>
      </c>
      <c r="J89" s="16">
        <f t="shared" si="10"/>
        <v>3.2193494578815679E-2</v>
      </c>
      <c r="K89" s="16">
        <f t="shared" si="10"/>
        <v>2.9848257462064366E-2</v>
      </c>
      <c r="L89" s="16">
        <f t="shared" si="10"/>
        <v>2.7773239666721124E-2</v>
      </c>
      <c r="M89" s="16">
        <f t="shared" si="10"/>
        <v>2.8494110156001274E-2</v>
      </c>
      <c r="N89" s="16">
        <f t="shared" si="10"/>
        <v>2.7950310559006212E-2</v>
      </c>
      <c r="O89" s="16">
        <f t="shared" si="10"/>
        <v>3.0194319880418534E-2</v>
      </c>
      <c r="P89" s="16">
        <f t="shared" si="10"/>
        <v>2.4187046492878259E-2</v>
      </c>
      <c r="Q89" s="16">
        <f t="shared" si="10"/>
        <v>2.9676258992805755E-2</v>
      </c>
      <c r="R89" s="16">
        <f t="shared" si="10"/>
        <v>3.9679807195730762E-2</v>
      </c>
      <c r="S89" s="16">
        <f t="shared" si="10"/>
        <v>3.3351730663092327E-2</v>
      </c>
      <c r="T89" s="16">
        <f t="shared" si="10"/>
        <v>5.6911147471010882E-3</v>
      </c>
      <c r="AA89" s="24" t="s">
        <v>106</v>
      </c>
      <c r="AB89" s="25">
        <f>T27</f>
        <v>284000000</v>
      </c>
    </row>
    <row r="90" spans="1:28" ht="20" x14ac:dyDescent="0.25">
      <c r="A90" s="5" t="s">
        <v>75</v>
      </c>
      <c r="B90" s="1" t="s">
        <v>91</v>
      </c>
      <c r="C90" s="1" t="s">
        <v>91</v>
      </c>
      <c r="D90" s="1">
        <v>-435000000</v>
      </c>
      <c r="E90" s="1">
        <v>-30000000</v>
      </c>
      <c r="F90" s="1" t="s">
        <v>91</v>
      </c>
      <c r="G90" s="1" t="s">
        <v>91</v>
      </c>
      <c r="H90" s="1">
        <v>-1000000</v>
      </c>
      <c r="I90" s="1">
        <v>-2000000</v>
      </c>
      <c r="J90" s="1" t="s">
        <v>91</v>
      </c>
      <c r="K90" s="1">
        <v>-10000000</v>
      </c>
      <c r="L90" s="1">
        <v>-19000000</v>
      </c>
      <c r="M90" s="1">
        <v>-20000000</v>
      </c>
      <c r="N90" s="1">
        <v>-4000000</v>
      </c>
      <c r="O90" s="1">
        <v>-1555000000</v>
      </c>
      <c r="P90" s="1">
        <v>-18984000000</v>
      </c>
      <c r="Q90" s="1">
        <v>-24000000</v>
      </c>
      <c r="R90" s="1">
        <v>-5000000</v>
      </c>
      <c r="S90" s="1">
        <v>578000000</v>
      </c>
      <c r="T90" s="1" t="s">
        <v>91</v>
      </c>
      <c r="AA90" s="24" t="s">
        <v>19</v>
      </c>
      <c r="AB90" s="25">
        <f>T25</f>
        <v>1719000000</v>
      </c>
    </row>
    <row r="91" spans="1:28" ht="20" x14ac:dyDescent="0.25">
      <c r="A91" s="5" t="s">
        <v>76</v>
      </c>
      <c r="B91" s="1" t="s">
        <v>91</v>
      </c>
      <c r="C91" s="1" t="s">
        <v>91</v>
      </c>
      <c r="D91" s="1">
        <v>-53000000</v>
      </c>
      <c r="E91" s="1">
        <v>-2000000</v>
      </c>
      <c r="F91" s="1" t="s">
        <v>91</v>
      </c>
      <c r="G91" s="1">
        <v>-8000000</v>
      </c>
      <c r="H91" s="1" t="s">
        <v>91</v>
      </c>
      <c r="I91" s="1">
        <v>-2000000</v>
      </c>
      <c r="J91" s="1" t="s">
        <v>91</v>
      </c>
      <c r="K91" s="1" t="s">
        <v>91</v>
      </c>
      <c r="L91" s="1" t="s">
        <v>91</v>
      </c>
      <c r="M91" s="1">
        <v>-15000000</v>
      </c>
      <c r="N91" s="1">
        <v>-1000000</v>
      </c>
      <c r="O91" s="1" t="s">
        <v>91</v>
      </c>
      <c r="P91" s="1" t="s">
        <v>91</v>
      </c>
      <c r="Q91" s="1" t="s">
        <v>91</v>
      </c>
      <c r="R91" s="1" t="s">
        <v>91</v>
      </c>
      <c r="S91" s="1" t="s">
        <v>91</v>
      </c>
      <c r="T91" s="1" t="s">
        <v>91</v>
      </c>
      <c r="AA91" s="37" t="s">
        <v>135</v>
      </c>
      <c r="AB91" s="38">
        <f>AB89/AB90</f>
        <v>0.16521233275159977</v>
      </c>
    </row>
    <row r="92" spans="1:28" ht="20" x14ac:dyDescent="0.25">
      <c r="A92" s="5" t="s">
        <v>77</v>
      </c>
      <c r="B92" s="1" t="s">
        <v>91</v>
      </c>
      <c r="C92" s="1">
        <v>36000000</v>
      </c>
      <c r="D92" s="1">
        <v>53000000</v>
      </c>
      <c r="E92" s="1">
        <v>98000000</v>
      </c>
      <c r="F92" s="1" t="s">
        <v>91</v>
      </c>
      <c r="G92" s="1" t="s">
        <v>91</v>
      </c>
      <c r="H92" s="1" t="s">
        <v>91</v>
      </c>
      <c r="I92" s="1" t="s">
        <v>91</v>
      </c>
      <c r="J92" s="1" t="s">
        <v>91</v>
      </c>
      <c r="K92" s="1" t="s">
        <v>91</v>
      </c>
      <c r="L92" s="1" t="s">
        <v>91</v>
      </c>
      <c r="M92" s="1" t="s">
        <v>91</v>
      </c>
      <c r="N92" s="1" t="s">
        <v>91</v>
      </c>
      <c r="O92" s="1" t="s">
        <v>91</v>
      </c>
      <c r="P92" s="1" t="s">
        <v>91</v>
      </c>
      <c r="Q92" s="1" t="s">
        <v>91</v>
      </c>
      <c r="R92" s="1" t="s">
        <v>91</v>
      </c>
      <c r="S92" s="1" t="s">
        <v>91</v>
      </c>
      <c r="T92" s="1" t="s">
        <v>91</v>
      </c>
      <c r="AA92" s="39" t="s">
        <v>136</v>
      </c>
      <c r="AB92" s="40">
        <f>AB88*(1-AB91)</f>
        <v>4.8341928085831147E-2</v>
      </c>
    </row>
    <row r="93" spans="1:28" ht="19" x14ac:dyDescent="0.25">
      <c r="A93" s="5" t="s">
        <v>78</v>
      </c>
      <c r="B93" s="1">
        <v>184000000</v>
      </c>
      <c r="C93" s="1">
        <v>291000000</v>
      </c>
      <c r="D93" s="1">
        <v>91000000</v>
      </c>
      <c r="E93" s="1">
        <v>-923000000</v>
      </c>
      <c r="F93" s="1">
        <v>4000000</v>
      </c>
      <c r="G93" s="1">
        <v>74000000</v>
      </c>
      <c r="H93" s="1">
        <v>22000000</v>
      </c>
      <c r="I93" s="1">
        <v>2000000</v>
      </c>
      <c r="J93" s="1" t="s">
        <v>91</v>
      </c>
      <c r="K93" s="1">
        <v>-6000000</v>
      </c>
      <c r="L93" s="1">
        <v>4000000</v>
      </c>
      <c r="M93" s="1">
        <v>20000000</v>
      </c>
      <c r="N93" s="1">
        <v>-4000000</v>
      </c>
      <c r="O93" s="1">
        <v>-6000000</v>
      </c>
      <c r="P93" s="1">
        <v>33000000</v>
      </c>
      <c r="Q93" s="1">
        <v>204000000</v>
      </c>
      <c r="R93" s="1">
        <v>150000000</v>
      </c>
      <c r="S93" s="1">
        <v>55000000</v>
      </c>
      <c r="T93" s="1">
        <v>-1055000000</v>
      </c>
      <c r="AA93" s="71" t="s">
        <v>137</v>
      </c>
      <c r="AB93" s="72"/>
    </row>
    <row r="94" spans="1:28" ht="20" x14ac:dyDescent="0.25">
      <c r="A94" s="6" t="s">
        <v>79</v>
      </c>
      <c r="B94" s="10">
        <v>184000000</v>
      </c>
      <c r="C94" s="10">
        <v>283000000</v>
      </c>
      <c r="D94" s="10">
        <v>-502000000</v>
      </c>
      <c r="E94" s="10">
        <v>-1087000000</v>
      </c>
      <c r="F94" s="10">
        <v>-300000000</v>
      </c>
      <c r="G94" s="10">
        <v>-251000000</v>
      </c>
      <c r="H94" s="10">
        <v>-225000000</v>
      </c>
      <c r="I94" s="10">
        <v>-217000000</v>
      </c>
      <c r="J94" s="10">
        <v>-193000000</v>
      </c>
      <c r="K94" s="10">
        <v>-195000000</v>
      </c>
      <c r="L94" s="10">
        <v>-185000000</v>
      </c>
      <c r="M94" s="10">
        <v>-194000000</v>
      </c>
      <c r="N94" s="10">
        <v>-189000000</v>
      </c>
      <c r="O94" s="10">
        <v>-1763000000</v>
      </c>
      <c r="P94" s="10">
        <v>-19131000000</v>
      </c>
      <c r="Q94" s="10">
        <v>-150000000</v>
      </c>
      <c r="R94" s="10">
        <v>-316000000</v>
      </c>
      <c r="S94" s="10">
        <v>210000000</v>
      </c>
      <c r="T94" s="10">
        <v>-1135000000</v>
      </c>
      <c r="AA94" s="24" t="s">
        <v>138</v>
      </c>
      <c r="AB94" s="66">
        <f>[1]Treasuries!$C$8</f>
        <v>3.7450000000000004E-2</v>
      </c>
    </row>
    <row r="95" spans="1:28" ht="20" x14ac:dyDescent="0.25">
      <c r="A95" s="5" t="s">
        <v>80</v>
      </c>
      <c r="B95" s="1" t="s">
        <v>91</v>
      </c>
      <c r="C95" s="1">
        <v>-279000000</v>
      </c>
      <c r="D95" s="1" t="s">
        <v>91</v>
      </c>
      <c r="E95" s="1" t="s">
        <v>91</v>
      </c>
      <c r="F95" s="1" t="s">
        <v>91</v>
      </c>
      <c r="G95" s="1">
        <v>-1805000000</v>
      </c>
      <c r="H95" s="1">
        <v>-978000000</v>
      </c>
      <c r="I95" s="1">
        <v>-400000000</v>
      </c>
      <c r="J95" s="1">
        <v>-450000000</v>
      </c>
      <c r="K95" s="1">
        <v>-250000000</v>
      </c>
      <c r="L95" s="1">
        <v>-65000000</v>
      </c>
      <c r="M95" s="1">
        <v>-5000000</v>
      </c>
      <c r="N95" s="1">
        <v>-900000000</v>
      </c>
      <c r="O95" s="1">
        <v>-574000000</v>
      </c>
      <c r="P95" s="1">
        <v>-5364000000</v>
      </c>
      <c r="Q95" s="1">
        <v>-3491000000</v>
      </c>
      <c r="R95" s="1">
        <v>-3107000000</v>
      </c>
      <c r="S95" s="1">
        <v>-9331000000</v>
      </c>
      <c r="T95" s="1">
        <v>-90000000</v>
      </c>
      <c r="AA95" s="24" t="s">
        <v>139</v>
      </c>
      <c r="AB95" s="42" cm="1">
        <f t="array" ref="AB95">_FV(A1,"Beta")</f>
        <v>0.60580000000000001</v>
      </c>
    </row>
    <row r="96" spans="1:28" ht="20" x14ac:dyDescent="0.25">
      <c r="A96" s="5" t="s">
        <v>81</v>
      </c>
      <c r="B96" s="1" t="s">
        <v>91</v>
      </c>
      <c r="C96" s="1" t="s">
        <v>91</v>
      </c>
      <c r="D96" s="1" t="s">
        <v>91</v>
      </c>
      <c r="E96" s="1" t="s">
        <v>91</v>
      </c>
      <c r="F96" s="1" t="s">
        <v>91</v>
      </c>
      <c r="G96" s="1" t="s">
        <v>91</v>
      </c>
      <c r="H96" s="1" t="s">
        <v>91</v>
      </c>
      <c r="I96" s="1" t="s">
        <v>91</v>
      </c>
      <c r="J96" s="1" t="s">
        <v>91</v>
      </c>
      <c r="K96" s="1" t="s">
        <v>91</v>
      </c>
      <c r="L96" s="1" t="s">
        <v>91</v>
      </c>
      <c r="M96" s="1" t="s">
        <v>91</v>
      </c>
      <c r="N96" s="1" t="s">
        <v>91</v>
      </c>
      <c r="O96" s="1" t="s">
        <v>91</v>
      </c>
      <c r="P96" s="1">
        <v>9000000000</v>
      </c>
      <c r="Q96" s="1" t="s">
        <v>91</v>
      </c>
      <c r="R96" s="1">
        <v>29000000</v>
      </c>
      <c r="S96" s="1">
        <v>140000000</v>
      </c>
      <c r="T96" s="1" t="s">
        <v>91</v>
      </c>
      <c r="AA96" s="24" t="s">
        <v>140</v>
      </c>
      <c r="AB96" s="41">
        <v>8.4000000000000005E-2</v>
      </c>
    </row>
    <row r="97" spans="1:28" ht="20" x14ac:dyDescent="0.25">
      <c r="A97" s="5" t="s">
        <v>82</v>
      </c>
      <c r="B97" s="1" t="s">
        <v>91</v>
      </c>
      <c r="C97" s="1" t="s">
        <v>91</v>
      </c>
      <c r="D97" s="1" t="s">
        <v>91</v>
      </c>
      <c r="E97" s="1" t="s">
        <v>91</v>
      </c>
      <c r="F97" s="1" t="s">
        <v>91</v>
      </c>
      <c r="G97" s="1" t="s">
        <v>91</v>
      </c>
      <c r="H97" s="1">
        <v>-1113000000</v>
      </c>
      <c r="I97" s="1">
        <v>-522000000</v>
      </c>
      <c r="J97" s="1">
        <v>-400000000</v>
      </c>
      <c r="K97" s="1">
        <v>-400000000</v>
      </c>
      <c r="L97" s="1">
        <v>-400000000</v>
      </c>
      <c r="M97" s="1">
        <v>-521000000</v>
      </c>
      <c r="N97" s="1">
        <v>-519000000</v>
      </c>
      <c r="O97" s="1">
        <v>-399000000</v>
      </c>
      <c r="P97" s="1" t="s">
        <v>91</v>
      </c>
      <c r="Q97" s="1" t="s">
        <v>91</v>
      </c>
      <c r="R97" s="1" t="s">
        <v>91</v>
      </c>
      <c r="S97" s="1" t="s">
        <v>91</v>
      </c>
      <c r="T97" s="1">
        <v>-379000000</v>
      </c>
      <c r="AA97" s="39" t="s">
        <v>141</v>
      </c>
      <c r="AB97" s="40">
        <f>(AB94)+((AB95)*(AB96-AB94))</f>
        <v>6.5649990000000005E-2</v>
      </c>
    </row>
    <row r="98" spans="1:28" ht="19" x14ac:dyDescent="0.25">
      <c r="A98" s="5" t="s">
        <v>83</v>
      </c>
      <c r="B98" s="1" t="s">
        <v>91</v>
      </c>
      <c r="C98" s="1" t="s">
        <v>91</v>
      </c>
      <c r="D98" s="1">
        <v>-80000000</v>
      </c>
      <c r="E98" s="1">
        <v>-213000000</v>
      </c>
      <c r="F98" s="1">
        <v>-2065000000</v>
      </c>
      <c r="G98" s="1" t="s">
        <v>91</v>
      </c>
      <c r="H98" s="1">
        <v>-194000000</v>
      </c>
      <c r="I98" s="1">
        <v>-251000000</v>
      </c>
      <c r="J98" s="1">
        <v>-284000000</v>
      </c>
      <c r="K98" s="1">
        <v>-302000000</v>
      </c>
      <c r="L98" s="1">
        <v>-317000000</v>
      </c>
      <c r="M98" s="1">
        <v>-355000000</v>
      </c>
      <c r="N98" s="1">
        <v>-386000000</v>
      </c>
      <c r="O98" s="1">
        <v>-414000000</v>
      </c>
      <c r="P98" s="1">
        <v>-232000000</v>
      </c>
      <c r="Q98" s="1">
        <v>-844000000</v>
      </c>
      <c r="R98" s="1">
        <v>-846000000</v>
      </c>
      <c r="S98" s="1">
        <v>-955000000</v>
      </c>
      <c r="T98" s="1">
        <v>-1080000000</v>
      </c>
      <c r="AA98" s="71" t="s">
        <v>142</v>
      </c>
      <c r="AB98" s="72"/>
    </row>
    <row r="99" spans="1:28" ht="20" x14ac:dyDescent="0.25">
      <c r="A99" s="5" t="s">
        <v>84</v>
      </c>
      <c r="B99" s="1">
        <v>-799000000</v>
      </c>
      <c r="C99" s="1">
        <v>-536000000</v>
      </c>
      <c r="D99" s="1">
        <v>8000000</v>
      </c>
      <c r="E99" s="1">
        <v>728000000</v>
      </c>
      <c r="F99" s="1">
        <v>440000000</v>
      </c>
      <c r="G99" s="1">
        <v>1251000000</v>
      </c>
      <c r="H99" s="1">
        <v>5000000</v>
      </c>
      <c r="I99" s="1">
        <v>1021000000</v>
      </c>
      <c r="J99" s="1">
        <v>531000000</v>
      </c>
      <c r="K99" s="1">
        <v>72000000</v>
      </c>
      <c r="L99" s="1">
        <v>35000000</v>
      </c>
      <c r="M99" s="1">
        <v>767000000</v>
      </c>
      <c r="N99" s="1">
        <v>1935000000</v>
      </c>
      <c r="O99" s="1">
        <v>480000000</v>
      </c>
      <c r="P99" s="1">
        <v>14173000000</v>
      </c>
      <c r="Q99" s="1">
        <v>1971000000</v>
      </c>
      <c r="R99" s="1">
        <v>1934000000</v>
      </c>
      <c r="S99" s="1">
        <v>7384000000</v>
      </c>
      <c r="T99" s="1">
        <v>-179000000</v>
      </c>
      <c r="AA99" s="24" t="s">
        <v>143</v>
      </c>
      <c r="AB99" s="25">
        <f>AB86+AB87</f>
        <v>11967000000</v>
      </c>
    </row>
    <row r="100" spans="1:28" ht="20" x14ac:dyDescent="0.25">
      <c r="A100" s="6" t="s">
        <v>85</v>
      </c>
      <c r="B100" s="10">
        <v>-799000000</v>
      </c>
      <c r="C100" s="10">
        <v>-815000000</v>
      </c>
      <c r="D100" s="10">
        <v>-72000000</v>
      </c>
      <c r="E100" s="10">
        <v>515000000</v>
      </c>
      <c r="F100" s="10">
        <v>-1625000000</v>
      </c>
      <c r="G100" s="10">
        <v>-554000000</v>
      </c>
      <c r="H100" s="10">
        <v>-2280000000</v>
      </c>
      <c r="I100" s="10">
        <v>-152000000</v>
      </c>
      <c r="J100" s="10">
        <v>-603000000</v>
      </c>
      <c r="K100" s="10">
        <v>-880000000</v>
      </c>
      <c r="L100" s="10">
        <v>-747000000</v>
      </c>
      <c r="M100" s="10">
        <v>-114000000</v>
      </c>
      <c r="N100" s="10">
        <v>130000000</v>
      </c>
      <c r="O100" s="10">
        <v>-907000000</v>
      </c>
      <c r="P100" s="10">
        <v>17577000000</v>
      </c>
      <c r="Q100" s="10">
        <v>-2364000000</v>
      </c>
      <c r="R100" s="10">
        <v>-1990000000</v>
      </c>
      <c r="S100" s="10">
        <v>-2762000000</v>
      </c>
      <c r="T100" s="10">
        <v>-1728000000</v>
      </c>
      <c r="AA100" s="37" t="s">
        <v>144</v>
      </c>
      <c r="AB100" s="38">
        <f>AB99/AB103</f>
        <v>0.21443575526704961</v>
      </c>
    </row>
    <row r="101" spans="1:28" ht="20" x14ac:dyDescent="0.25">
      <c r="A101" s="5" t="s">
        <v>86</v>
      </c>
      <c r="B101" s="1" t="s">
        <v>91</v>
      </c>
      <c r="C101" s="1">
        <v>-42000000</v>
      </c>
      <c r="D101" s="1" t="s">
        <v>91</v>
      </c>
      <c r="E101" s="1">
        <v>1000000</v>
      </c>
      <c r="F101" s="1">
        <v>-11000000</v>
      </c>
      <c r="G101" s="1">
        <v>6000000</v>
      </c>
      <c r="H101" s="1">
        <v>5000000</v>
      </c>
      <c r="I101" s="1">
        <v>-5000000</v>
      </c>
      <c r="J101" s="1">
        <v>3000000</v>
      </c>
      <c r="K101" s="1">
        <v>-4000000</v>
      </c>
      <c r="L101" s="1">
        <v>-6000000</v>
      </c>
      <c r="M101" s="1">
        <v>-9000000</v>
      </c>
      <c r="N101" s="1">
        <v>-4000000</v>
      </c>
      <c r="O101" s="1">
        <v>3000000</v>
      </c>
      <c r="P101" s="1">
        <v>-15000000</v>
      </c>
      <c r="Q101" s="1">
        <v>12000000</v>
      </c>
      <c r="R101" s="1">
        <v>-6000000</v>
      </c>
      <c r="S101" s="1">
        <v>-9000000</v>
      </c>
      <c r="T101" s="1">
        <v>-7000000</v>
      </c>
      <c r="AA101" s="24" t="s">
        <v>145</v>
      </c>
      <c r="AB101" s="43" cm="1">
        <f t="array" ref="AB101">_FV(A1,"Market cap",TRUE)</f>
        <v>43839924480</v>
      </c>
    </row>
    <row r="102" spans="1:28" ht="20" x14ac:dyDescent="0.25">
      <c r="A102" s="6" t="s">
        <v>87</v>
      </c>
      <c r="B102" s="10" t="s">
        <v>91</v>
      </c>
      <c r="C102" s="10">
        <v>9000000</v>
      </c>
      <c r="D102" s="10">
        <v>7000000</v>
      </c>
      <c r="E102" s="10">
        <v>32000000</v>
      </c>
      <c r="F102" s="10">
        <v>147000000</v>
      </c>
      <c r="G102" s="10">
        <v>66000000</v>
      </c>
      <c r="H102" s="10">
        <v>35000000</v>
      </c>
      <c r="I102" s="10">
        <v>386000000</v>
      </c>
      <c r="J102" s="10">
        <v>-335000000</v>
      </c>
      <c r="K102" s="10">
        <v>-213000000</v>
      </c>
      <c r="L102" s="10">
        <v>84000000</v>
      </c>
      <c r="M102" s="10">
        <v>674000000</v>
      </c>
      <c r="N102" s="10">
        <v>876000000</v>
      </c>
      <c r="O102" s="10">
        <v>-1629000000</v>
      </c>
      <c r="P102" s="10">
        <v>44000000</v>
      </c>
      <c r="Q102" s="10">
        <v>-28000000</v>
      </c>
      <c r="R102" s="10">
        <v>144000000</v>
      </c>
      <c r="S102" s="10">
        <v>313000000</v>
      </c>
      <c r="T102" s="10" t="s">
        <v>91</v>
      </c>
      <c r="AA102" s="37" t="s">
        <v>146</v>
      </c>
      <c r="AB102" s="38">
        <f>AB101/AB103</f>
        <v>0.78556424473295039</v>
      </c>
    </row>
    <row r="103" spans="1:28" ht="20" x14ac:dyDescent="0.25">
      <c r="A103" s="5" t="s">
        <v>88</v>
      </c>
      <c r="B103" s="1" t="s">
        <v>91</v>
      </c>
      <c r="C103" s="1">
        <v>19000000</v>
      </c>
      <c r="D103" s="1">
        <v>28000000</v>
      </c>
      <c r="E103" s="1">
        <v>35000000</v>
      </c>
      <c r="F103" s="1">
        <v>67000000</v>
      </c>
      <c r="G103" s="1">
        <v>214000000</v>
      </c>
      <c r="H103" s="1">
        <v>280000000</v>
      </c>
      <c r="I103" s="1">
        <v>315000000</v>
      </c>
      <c r="J103" s="1">
        <v>701000000</v>
      </c>
      <c r="K103" s="1">
        <v>366000000</v>
      </c>
      <c r="L103" s="1">
        <v>153000000</v>
      </c>
      <c r="M103" s="1">
        <v>237000000</v>
      </c>
      <c r="N103" s="1">
        <v>911000000</v>
      </c>
      <c r="O103" s="1">
        <v>1787000000</v>
      </c>
      <c r="P103" s="1">
        <v>95000000</v>
      </c>
      <c r="Q103" s="1">
        <v>139000000</v>
      </c>
      <c r="R103" s="1">
        <v>111000000</v>
      </c>
      <c r="S103" s="1">
        <v>255000000</v>
      </c>
      <c r="T103" s="1">
        <v>568000000</v>
      </c>
      <c r="AA103" s="39" t="s">
        <v>147</v>
      </c>
      <c r="AB103" s="44">
        <f>AB99+AB101</f>
        <v>55806924480</v>
      </c>
    </row>
    <row r="104" spans="1:28" ht="20" thickBot="1" x14ac:dyDescent="0.3">
      <c r="A104" s="7" t="s">
        <v>89</v>
      </c>
      <c r="B104" s="11" t="s">
        <v>91</v>
      </c>
      <c r="C104" s="11">
        <v>28000000</v>
      </c>
      <c r="D104" s="11">
        <v>35000000</v>
      </c>
      <c r="E104" s="11">
        <v>67000000</v>
      </c>
      <c r="F104" s="11">
        <v>214000000</v>
      </c>
      <c r="G104" s="11">
        <v>280000000</v>
      </c>
      <c r="H104" s="11">
        <v>315000000</v>
      </c>
      <c r="I104" s="11">
        <v>701000000</v>
      </c>
      <c r="J104" s="11">
        <v>366000000</v>
      </c>
      <c r="K104" s="11">
        <v>153000000</v>
      </c>
      <c r="L104" s="11">
        <v>237000000</v>
      </c>
      <c r="M104" s="11">
        <v>911000000</v>
      </c>
      <c r="N104" s="11">
        <v>1787000000</v>
      </c>
      <c r="O104" s="11">
        <v>158000000</v>
      </c>
      <c r="P104" s="11">
        <v>139000000</v>
      </c>
      <c r="Q104" s="11">
        <v>111000000</v>
      </c>
      <c r="R104" s="11">
        <v>255000000</v>
      </c>
      <c r="S104" s="11">
        <v>568000000</v>
      </c>
      <c r="T104" s="11" t="s">
        <v>91</v>
      </c>
      <c r="AA104" s="71" t="s">
        <v>148</v>
      </c>
      <c r="AB104" s="72"/>
    </row>
    <row r="105" spans="1:28" ht="21" thickTop="1" x14ac:dyDescent="0.25">
      <c r="A105" s="15" t="s">
        <v>108</v>
      </c>
      <c r="D105" s="1">
        <f t="shared" ref="D105:S105" si="11">(D22*(1-$AB$91))+D77+D88-D81</f>
        <v>891813845.25887144</v>
      </c>
      <c r="E105" s="1">
        <f t="shared" si="11"/>
        <v>856126817.9173938</v>
      </c>
      <c r="F105" s="1">
        <f t="shared" si="11"/>
        <v>-199244328.09773123</v>
      </c>
      <c r="G105" s="1">
        <f t="shared" si="11"/>
        <v>817744618.96451426</v>
      </c>
      <c r="H105" s="1">
        <f t="shared" si="11"/>
        <v>-810342641.07038975</v>
      </c>
      <c r="I105" s="1">
        <f t="shared" si="11"/>
        <v>444822571.262362</v>
      </c>
      <c r="J105" s="1">
        <f t="shared" si="11"/>
        <v>1412588132.635253</v>
      </c>
      <c r="K105" s="1">
        <f t="shared" si="11"/>
        <v>1065187899.9418268</v>
      </c>
      <c r="L105" s="1">
        <f t="shared" si="11"/>
        <v>1013049447.3531122</v>
      </c>
      <c r="M105" s="1">
        <f t="shared" si="11"/>
        <v>1137554392.0884235</v>
      </c>
      <c r="N105" s="1">
        <f t="shared" si="11"/>
        <v>1338250727.1669576</v>
      </c>
      <c r="O105" s="1">
        <f t="shared" si="11"/>
        <v>1230685282.1407795</v>
      </c>
      <c r="P105" s="1">
        <f t="shared" si="11"/>
        <v>857632344.386271</v>
      </c>
      <c r="Q105" s="1">
        <f t="shared" si="11"/>
        <v>1773125072.7166958</v>
      </c>
      <c r="R105" s="1">
        <f t="shared" si="11"/>
        <v>2096273414.7760324</v>
      </c>
      <c r="S105" s="1">
        <f t="shared" si="11"/>
        <v>2349875509.0168705</v>
      </c>
      <c r="T105" s="1">
        <f>(T22*(1-$AB$91))+T77+T88+T81</f>
        <v>3732621873.1820827</v>
      </c>
      <c r="U105" s="45">
        <f>T105*(1+$AB$106)</f>
        <v>3883236600.1691198</v>
      </c>
      <c r="V105" s="45">
        <f t="shared" ref="V105:Y105" si="12">U105*(1+$AB$106)</f>
        <v>4039928769.9714508</v>
      </c>
      <c r="W105" s="45">
        <f t="shared" si="12"/>
        <v>4202943612.9985585</v>
      </c>
      <c r="X105" s="45">
        <f t="shared" si="12"/>
        <v>4372536254.9325867</v>
      </c>
      <c r="Y105" s="45">
        <f t="shared" si="12"/>
        <v>4548972116.0116949</v>
      </c>
      <c r="Z105" s="46" t="s">
        <v>149</v>
      </c>
      <c r="AA105" s="47" t="s">
        <v>150</v>
      </c>
      <c r="AB105" s="48">
        <f>(AB100*AB92)+(AB102*AB97)</f>
        <v>6.1938522671226348E-2</v>
      </c>
    </row>
    <row r="106" spans="1:28" ht="19" x14ac:dyDescent="0.25">
      <c r="A106" s="15" t="s">
        <v>107</v>
      </c>
      <c r="B106" s="1"/>
      <c r="C106" s="16">
        <f t="shared" ref="C106:T106" si="13">(C107/B107)-1</f>
        <v>0</v>
      </c>
      <c r="D106" s="16">
        <f t="shared" si="13"/>
        <v>-0.2152133580705009</v>
      </c>
      <c r="E106" s="16">
        <f t="shared" si="13"/>
        <v>-0.11820330969267134</v>
      </c>
      <c r="F106" s="16">
        <f t="shared" si="13"/>
        <v>8.5790884718498717E-2</v>
      </c>
      <c r="G106" s="16">
        <f t="shared" si="13"/>
        <v>0.35308641975308652</v>
      </c>
      <c r="H106" s="16">
        <f t="shared" si="13"/>
        <v>3.1770072992700733</v>
      </c>
      <c r="I106" s="16">
        <f t="shared" si="13"/>
        <v>-0.76321537789427696</v>
      </c>
      <c r="J106" s="16">
        <f t="shared" si="13"/>
        <v>-0.52398523985239853</v>
      </c>
      <c r="K106" s="16">
        <f t="shared" si="13"/>
        <v>1.6434108527131781</v>
      </c>
      <c r="L106" s="16">
        <f t="shared" si="13"/>
        <v>0.24780058651026393</v>
      </c>
      <c r="M106" s="16">
        <f t="shared" si="13"/>
        <v>-4.7003525264394774E-2</v>
      </c>
      <c r="N106" s="16">
        <f t="shared" si="13"/>
        <v>-6.6584463625154133E-2</v>
      </c>
      <c r="O106" s="16">
        <f t="shared" si="13"/>
        <v>9.643328929986783E-2</v>
      </c>
      <c r="P106" s="16">
        <f t="shared" si="13"/>
        <v>0.72650602409638565</v>
      </c>
      <c r="Q106" s="16">
        <f t="shared" si="13"/>
        <v>0.47173761339846476</v>
      </c>
      <c r="R106" s="16">
        <f t="shared" si="13"/>
        <v>-8.0606922712185836E-2</v>
      </c>
      <c r="S106" s="16">
        <f t="shared" si="13"/>
        <v>0.24755028365136678</v>
      </c>
      <c r="T106" s="16">
        <f t="shared" si="13"/>
        <v>0.13972715998346419</v>
      </c>
      <c r="U106" s="49">
        <v>3200000000</v>
      </c>
      <c r="V106" s="49">
        <v>3262000000</v>
      </c>
      <c r="W106" s="49">
        <v>3469000000</v>
      </c>
      <c r="X106" s="49">
        <v>3262000000</v>
      </c>
      <c r="Y106" s="49">
        <v>3531000000</v>
      </c>
      <c r="Z106" s="46" t="s">
        <v>151</v>
      </c>
      <c r="AA106" s="50" t="s">
        <v>152</v>
      </c>
      <c r="AB106" s="51">
        <f>(SUM(U4:Y4)/5)</f>
        <v>4.035092010502446E-2</v>
      </c>
    </row>
    <row r="107" spans="1:28" ht="19" x14ac:dyDescent="0.25">
      <c r="A107" s="14" t="s">
        <v>93</v>
      </c>
      <c r="B107" s="1">
        <v>539000000</v>
      </c>
      <c r="C107" s="1">
        <v>539000000</v>
      </c>
      <c r="D107" s="1">
        <v>423000000</v>
      </c>
      <c r="E107" s="1">
        <v>373000000</v>
      </c>
      <c r="F107" s="1">
        <v>405000000</v>
      </c>
      <c r="G107" s="1">
        <v>548000000</v>
      </c>
      <c r="H107" s="1">
        <v>2289000000</v>
      </c>
      <c r="I107" s="1">
        <v>542000000</v>
      </c>
      <c r="J107" s="1">
        <v>258000000</v>
      </c>
      <c r="K107" s="1">
        <v>682000000</v>
      </c>
      <c r="L107" s="1">
        <v>851000000</v>
      </c>
      <c r="M107" s="1">
        <v>811000000</v>
      </c>
      <c r="N107" s="1">
        <v>757000000</v>
      </c>
      <c r="O107" s="1">
        <v>830000000</v>
      </c>
      <c r="P107" s="1">
        <v>1433000000</v>
      </c>
      <c r="Q107" s="1">
        <v>2109000000</v>
      </c>
      <c r="R107" s="1">
        <v>1939000000</v>
      </c>
      <c r="S107" s="1">
        <v>2419000000</v>
      </c>
      <c r="T107" s="1">
        <v>2757000000</v>
      </c>
      <c r="U107" s="46"/>
      <c r="V107" s="46"/>
      <c r="W107" s="46"/>
      <c r="X107" s="46"/>
      <c r="Y107" s="52">
        <f>Y106*(1+AB107)/(AB108-AB107)</f>
        <v>97981043590.009949</v>
      </c>
      <c r="Z107" s="53" t="s">
        <v>153</v>
      </c>
      <c r="AA107" s="54" t="s">
        <v>154</v>
      </c>
      <c r="AB107" s="55">
        <v>2.5000000000000001E-2</v>
      </c>
    </row>
    <row r="108" spans="1:28" ht="19" x14ac:dyDescent="0.25">
      <c r="A108" s="5"/>
      <c r="B108" s="13"/>
      <c r="C108" s="13"/>
      <c r="D108" s="13"/>
      <c r="E108" s="13"/>
      <c r="F108" s="13"/>
      <c r="G108" s="13"/>
      <c r="H108" s="13"/>
      <c r="I108" s="13"/>
      <c r="J108" s="13"/>
      <c r="K108" s="13"/>
      <c r="L108" s="13"/>
      <c r="M108" s="13"/>
      <c r="N108" s="13"/>
      <c r="O108" s="13"/>
      <c r="P108" s="13"/>
      <c r="Q108" s="13"/>
      <c r="R108" s="13"/>
      <c r="S108" s="13"/>
      <c r="T108" s="13"/>
      <c r="U108" s="52">
        <f>U107+U106</f>
        <v>3200000000</v>
      </c>
      <c r="V108" s="52">
        <f t="shared" ref="U108:X108" si="14">V107+V106</f>
        <v>3262000000</v>
      </c>
      <c r="W108" s="52">
        <f t="shared" si="14"/>
        <v>3469000000</v>
      </c>
      <c r="X108" s="52">
        <f t="shared" si="14"/>
        <v>3262000000</v>
      </c>
      <c r="Y108" s="52">
        <f>Y107+Y106</f>
        <v>101512043590.00995</v>
      </c>
      <c r="Z108" s="53" t="s">
        <v>147</v>
      </c>
      <c r="AA108" s="56" t="s">
        <v>155</v>
      </c>
      <c r="AB108" s="57">
        <f>AB105</f>
        <v>6.1938522671226348E-2</v>
      </c>
    </row>
    <row r="109" spans="1:28" ht="19" x14ac:dyDescent="0.25">
      <c r="U109" s="67" t="s">
        <v>156</v>
      </c>
      <c r="V109" s="68"/>
    </row>
    <row r="110" spans="1:28" ht="20" x14ac:dyDescent="0.25">
      <c r="U110" s="58" t="s">
        <v>157</v>
      </c>
      <c r="V110" s="43">
        <f>NPV(AB108,U108,V108,W108,X108,Y108)</f>
        <v>86533519124.514069</v>
      </c>
    </row>
    <row r="111" spans="1:28" ht="20" x14ac:dyDescent="0.25">
      <c r="U111" s="58" t="s">
        <v>158</v>
      </c>
      <c r="V111" s="43">
        <f>S40</f>
        <v>567000000</v>
      </c>
    </row>
    <row r="112" spans="1:28" ht="20" x14ac:dyDescent="0.25">
      <c r="U112" s="58" t="s">
        <v>143</v>
      </c>
      <c r="V112" s="43">
        <f>AB99</f>
        <v>11967000000</v>
      </c>
    </row>
    <row r="113" spans="21:22" ht="20" x14ac:dyDescent="0.25">
      <c r="U113" s="58" t="s">
        <v>159</v>
      </c>
      <c r="V113" s="43">
        <f>V110+V111-V112</f>
        <v>75133519124.514069</v>
      </c>
    </row>
    <row r="114" spans="21:22" ht="20" x14ac:dyDescent="0.25">
      <c r="U114" s="58" t="s">
        <v>160</v>
      </c>
      <c r="V114" s="59">
        <f>T34*(1+(5*0.05))</f>
        <v>1785625000</v>
      </c>
    </row>
    <row r="115" spans="21:22" ht="20" x14ac:dyDescent="0.25">
      <c r="U115" s="60" t="s">
        <v>161</v>
      </c>
      <c r="V115" s="61">
        <f>V113/V114</f>
        <v>42.076874553455553</v>
      </c>
    </row>
    <row r="116" spans="21:22" ht="20" x14ac:dyDescent="0.25">
      <c r="U116" s="58" t="s">
        <v>162</v>
      </c>
      <c r="V116" s="62" cm="1">
        <f t="array" ref="V116">_FV(A1,"Price")</f>
        <v>31.23</v>
      </c>
    </row>
    <row r="117" spans="21:22" ht="20" x14ac:dyDescent="0.25">
      <c r="U117" s="63" t="s">
        <v>163</v>
      </c>
      <c r="V117" s="64">
        <f>V115/V116-1</f>
        <v>0.34732227196463517</v>
      </c>
    </row>
    <row r="118" spans="21:22" ht="20" x14ac:dyDescent="0.25">
      <c r="U118" s="63" t="s">
        <v>164</v>
      </c>
      <c r="V118" s="65" t="str">
        <f>IF(V115&gt;V116,"BUY","SELL")</f>
        <v>BUY</v>
      </c>
    </row>
  </sheetData>
  <mergeCells count="6">
    <mergeCell ref="U109:V109"/>
    <mergeCell ref="AA83:AB83"/>
    <mergeCell ref="AA84:AB84"/>
    <mergeCell ref="AA93:AB93"/>
    <mergeCell ref="AA98:AB98"/>
    <mergeCell ref="AA104:AB104"/>
  </mergeCells>
  <hyperlinks>
    <hyperlink ref="A1" r:id="rId1" tooltip="https://roic.ai/company/KDP" display="ROIC.AI | KD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418135/000095013409006140/0000950134-09-006140-index.html" xr:uid="{00000000-0004-0000-0000-00000D000000}"/>
    <hyperlink ref="F74" r:id="rId11" tooltip="https://www.sec.gov/Archives/edgar/data/1418135/000095013409006140/0000950134-09-006140-index.html" xr:uid="{00000000-0004-0000-0000-00000E000000}"/>
    <hyperlink ref="G36" r:id="rId12" tooltip="https://www.sec.gov/Archives/edgar/data/1418135/000095012310018549/0000950123-10-018549-index.html" xr:uid="{00000000-0004-0000-0000-000010000000}"/>
    <hyperlink ref="G74" r:id="rId13" tooltip="https://www.sec.gov/Archives/edgar/data/1418135/000095012310018549/0000950123-10-018549-index.html" xr:uid="{00000000-0004-0000-0000-000011000000}"/>
    <hyperlink ref="H36" r:id="rId14" tooltip="https://www.sec.gov/Archives/edgar/data/1418135/000144530511000302/dps2010123110k.htm" xr:uid="{00000000-0004-0000-0000-000013000000}"/>
    <hyperlink ref="H74" r:id="rId15" tooltip="https://www.sec.gov/Archives/edgar/data/1418135/000144530511000302/dps2010123110k.htm" xr:uid="{00000000-0004-0000-0000-000014000000}"/>
    <hyperlink ref="I36" r:id="rId16" tooltip="https://www.sec.gov/Archives/edgar/data/1418135/000141813512000006/0001418135-12-000006-index.html" xr:uid="{00000000-0004-0000-0000-000016000000}"/>
    <hyperlink ref="I74" r:id="rId17" tooltip="https://www.sec.gov/Archives/edgar/data/1418135/000141813512000006/0001418135-12-000006-index.html" xr:uid="{00000000-0004-0000-0000-000017000000}"/>
    <hyperlink ref="J36" r:id="rId18" tooltip="https://www.sec.gov/Archives/edgar/data/1418135/000141813513000006/0001418135-13-000006-index.html" xr:uid="{00000000-0004-0000-0000-000019000000}"/>
    <hyperlink ref="J74" r:id="rId19" tooltip="https://www.sec.gov/Archives/edgar/data/1418135/000141813513000006/0001418135-13-000006-index.html" xr:uid="{00000000-0004-0000-0000-00001A000000}"/>
    <hyperlink ref="K36" r:id="rId20" tooltip="https://www.sec.gov/Archives/edgar/data/1418135/000141813514000008/dps-10kx123113.htm" xr:uid="{00000000-0004-0000-0000-00001C000000}"/>
    <hyperlink ref="K74" r:id="rId21" tooltip="https://www.sec.gov/Archives/edgar/data/1418135/000141813514000008/dps-10kx123113.htm" xr:uid="{00000000-0004-0000-0000-00001D000000}"/>
    <hyperlink ref="L36" r:id="rId22" tooltip="https://www.sec.gov/Archives/edgar/data/1418135/000141813515000006/dps-10kx123114.htm" xr:uid="{00000000-0004-0000-0000-00001F000000}"/>
    <hyperlink ref="L74" r:id="rId23" tooltip="https://www.sec.gov/Archives/edgar/data/1418135/000141813515000006/dps-10kx123114.htm" xr:uid="{00000000-0004-0000-0000-000020000000}"/>
    <hyperlink ref="M36" r:id="rId24" tooltip="https://www.sec.gov/Archives/edgar/data/1418135/000141813516000050/0001418135-16-000050-index.html" xr:uid="{00000000-0004-0000-0000-000022000000}"/>
    <hyperlink ref="M74" r:id="rId25" tooltip="https://www.sec.gov/Archives/edgar/data/1418135/000141813516000050/0001418135-16-000050-index.html" xr:uid="{00000000-0004-0000-0000-000023000000}"/>
    <hyperlink ref="N36" r:id="rId26" tooltip="https://www.sec.gov/Archives/edgar/data/1418135/000141813517000010/0001418135-17-000010-index.html" xr:uid="{00000000-0004-0000-0000-000025000000}"/>
    <hyperlink ref="N74" r:id="rId27" tooltip="https://www.sec.gov/Archives/edgar/data/1418135/000141813517000010/0001418135-17-000010-index.html" xr:uid="{00000000-0004-0000-0000-000026000000}"/>
    <hyperlink ref="O36" r:id="rId28" tooltip="https://www.sec.gov/Archives/edgar/data/1418135/000141813518000006/0001418135-18-000006-index.html" xr:uid="{00000000-0004-0000-0000-000028000000}"/>
    <hyperlink ref="O74" r:id="rId29" tooltip="https://www.sec.gov/Archives/edgar/data/1418135/000141813518000006/0001418135-18-000006-index.html" xr:uid="{00000000-0004-0000-0000-000029000000}"/>
    <hyperlink ref="P36" r:id="rId30" tooltip="https://www.sec.gov/Archives/edgar/data/1418135/000141813519000007/0001418135-19-000007-index.html" xr:uid="{00000000-0004-0000-0000-00002B000000}"/>
    <hyperlink ref="P74" r:id="rId31" tooltip="https://www.sec.gov/Archives/edgar/data/1418135/000141813519000007/0001418135-19-000007-index.html" xr:uid="{00000000-0004-0000-0000-00002C000000}"/>
    <hyperlink ref="Q36" r:id="rId32" tooltip="https://www.sec.gov/Archives/edgar/data/1418135/000141813520000007/0001418135-20-000007-index.html" xr:uid="{00000000-0004-0000-0000-00002E000000}"/>
    <hyperlink ref="Q74" r:id="rId33" tooltip="https://www.sec.gov/Archives/edgar/data/1418135/000141813520000007/0001418135-20-000007-index.html" xr:uid="{00000000-0004-0000-0000-00002F000000}"/>
    <hyperlink ref="R36" r:id="rId34" tooltip="https://www.sec.gov/Archives/edgar/data/1418135/000141813521000005/0001418135-21-000005-index.htm" xr:uid="{00000000-0004-0000-0000-000031000000}"/>
    <hyperlink ref="R74" r:id="rId35" tooltip="https://www.sec.gov/Archives/edgar/data/1418135/000141813521000005/0001418135-21-000005-index.htm" xr:uid="{00000000-0004-0000-0000-000032000000}"/>
    <hyperlink ref="S36" r:id="rId36" tooltip="https://www.sec.gov/Archives/edgar/data/1418135/000141813522000005/0001418135-22-000005-index.htm" xr:uid="{00000000-0004-0000-0000-000034000000}"/>
    <hyperlink ref="S74" r:id="rId37" tooltip="https://www.sec.gov/Archives/edgar/data/1418135/000141813522000005/0001418135-22-000005-index.htm" xr:uid="{00000000-0004-0000-0000-000035000000}"/>
    <hyperlink ref="T36" r:id="rId38" tooltip="https://www.sec.gov/Archives/edgar/data/1418135/000141813523000003/0001418135-23-000003-index.htm" xr:uid="{00000000-0004-0000-0000-000037000000}"/>
    <hyperlink ref="T74" r:id="rId39" tooltip="https://www.sec.gov/Archives/edgar/data/1418135/000141813523000003/0001418135-23-000003-index.htm" xr:uid="{00000000-0004-0000-0000-000038000000}"/>
    <hyperlink ref="U1" r:id="rId40" display="https://finbox.com/NASDAQGS:KDP/explorer/revenue_proj" xr:uid="{574AA297-29F3-0640-87F7-67926E5C1B52}"/>
    <hyperlink ref="Z106" r:id="rId41" xr:uid="{A991C706-386C-8E4A-9408-8052A575EDC6}"/>
  </hyperlinks>
  <pageMargins left="0.7" right="0.7" top="0.75" bottom="0.75" header="0.3" footer="0.3"/>
  <drawing r:id="rId4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2023-03-14T01:46:06Z</dcterms:created>
  <dcterms:modified xsi:type="dcterms:W3CDTF">2023-06-13T07:08:50Z</dcterms:modified>
</cp:coreProperties>
</file>