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EFC0074B-108F-C04F-A88D-27D6599CBF12}"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8" i="1" l="1"/>
  <c r="AI108" i="1"/>
  <c r="AJ108" i="1"/>
  <c r="AK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O94" i="1"/>
  <c r="AI114" i="1" l="1" a="1"/>
  <c r="AI114" i="1" s="1"/>
  <c r="AH105" i="1"/>
  <c r="B106" i="2"/>
  <c r="B89" i="2"/>
  <c r="B80" i="2"/>
  <c r="B35" i="2"/>
  <c r="B29" i="2"/>
  <c r="B20" i="2"/>
  <c r="B13" i="2"/>
  <c r="B9" i="2"/>
  <c r="B4" i="2"/>
  <c r="T89" i="1"/>
  <c r="U89" i="1"/>
  <c r="V89" i="1"/>
  <c r="W89" i="1"/>
  <c r="X89" i="1"/>
  <c r="Y89" i="1"/>
  <c r="Z89" i="1"/>
  <c r="AA89" i="1"/>
  <c r="AB89" i="1"/>
  <c r="AC89" i="1"/>
  <c r="AD89" i="1"/>
  <c r="AE89" i="1"/>
  <c r="AF89" i="1"/>
  <c r="AG89" i="1"/>
  <c r="AI30" i="1" l="1"/>
  <c r="AJ30" i="1"/>
  <c r="AK30" i="1"/>
  <c r="AL30" i="1"/>
  <c r="AH30" i="1"/>
  <c r="AH29" i="1"/>
  <c r="AI29" i="1"/>
  <c r="AJ29" i="1"/>
  <c r="AK29" i="1"/>
  <c r="AL29" i="1"/>
  <c r="AI21" i="1"/>
  <c r="AJ21" i="1"/>
  <c r="AK21" i="1"/>
  <c r="AL21" i="1"/>
  <c r="AH21" i="1"/>
  <c r="AH20" i="1"/>
  <c r="AI20" i="1"/>
  <c r="AJ20" i="1"/>
  <c r="AK20" i="1"/>
  <c r="AL20" i="1"/>
  <c r="AI116" i="1" a="1"/>
  <c r="AI116" i="1" s="1"/>
  <c r="AO101" i="1" a="1"/>
  <c r="AO101" i="1" s="1"/>
  <c r="AN19" i="1" s="1"/>
  <c r="AO95" i="1" a="1"/>
  <c r="AO95" i="1" s="1"/>
  <c r="AO97" i="1" s="1"/>
  <c r="AI111" i="1"/>
  <c r="AO90" i="1"/>
  <c r="AO89" i="1"/>
  <c r="AO91" i="1" s="1"/>
  <c r="AO87" i="1"/>
  <c r="AO86" i="1"/>
  <c r="AO99" i="1" s="1"/>
  <c r="AO85" i="1"/>
  <c r="AO88" i="1" s="1"/>
  <c r="AO92" i="1" s="1"/>
  <c r="AM19" i="1"/>
  <c r="AP13" i="1"/>
  <c r="AO13" i="1"/>
  <c r="AN13" i="1"/>
  <c r="AM13" i="1"/>
  <c r="AO10" i="1"/>
  <c r="AP7" i="1"/>
  <c r="AO7" i="1"/>
  <c r="AN7" i="1"/>
  <c r="AM7" i="1"/>
  <c r="AL4" i="1"/>
  <c r="AK4" i="1"/>
  <c r="AJ4" i="1"/>
  <c r="AI4" i="1"/>
  <c r="AH4"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P10"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M16" i="1" s="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O4" i="1" s="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N4" i="1" s="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N10" i="1" s="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M10" i="1" s="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M4" i="1" s="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4" i="1" l="1"/>
  <c r="AO19" i="1"/>
  <c r="AO106" i="1"/>
  <c r="AI105" i="1" s="1"/>
  <c r="AO103" i="1"/>
  <c r="AO100" i="1" s="1"/>
  <c r="AP16" i="1"/>
  <c r="AN16" i="1"/>
  <c r="AO16" i="1"/>
  <c r="AI112" i="1"/>
  <c r="AO102" i="1" l="1"/>
  <c r="AO105" i="1" s="1"/>
  <c r="AO108" i="1" s="1"/>
  <c r="AL107" i="1" s="1"/>
  <c r="AL108" i="1" s="1"/>
  <c r="AP19" i="1"/>
  <c r="AJ105" i="1"/>
  <c r="AK105" i="1" l="1"/>
  <c r="AL105" i="1" l="1"/>
  <c r="AI110" i="1" l="1"/>
  <c r="AI113" i="1" s="1"/>
  <c r="AI115" i="1" l="1"/>
  <c r="AI118" i="1" s="1"/>
  <c r="AI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<sst xmlns="http://schemas.openxmlformats.org/spreadsheetml/2006/main" count="1251" uniqueCount="166">
  <si>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</si>
  <si>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</si>
  <si>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</si>
  <si>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</si>
  <si>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</si>
  <si>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</si>
  <si>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</si>
  <si>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</si>
  <si>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</si>
  <si>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</si>
  <si>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</si>
  <si>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</si>
  <si>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</si>
  <si>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</si>
  <si>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</si>
  <si>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</si>
  <si>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</si>
  <si>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</si>
  <si>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</si>
  <si>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</si>
  <si>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</si>
  <si>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</si>
  <si>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</si>
  <si>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</si>
  <si>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</si>
  <si>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</si>
  <si>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</si>
  <si>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</si>
  <si>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</si>
  <si>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</si>
  <si>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</si>
  <si>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</si>
  <si>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</si>
  <si>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</si>
  <si>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</si>
  <si>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</si>
  <si>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</si>
  <si>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</si>
  <si>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</si>
  <si>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</si>
  <si>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</si>
  <si>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</si>
  <si>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</si>
  <si>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</si>
  <si>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</si>
  <si>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</si>
  <si>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</si>
  <si>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</si>
  <si>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</si>
  <si>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</si>
  <si>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</si>
  <si>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</si>
  <si>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</si>
  <si>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</si>
  <si>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</si>
  <si>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</si>
  <si>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</si>
  <si>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</si>
  <si>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</si>
  <si>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</si>
  <si>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</si>
  <si>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</si>
  <si>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</si>
  <si>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</si>
  <si>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</si>
  <si>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</si>
  <si>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</si>
  <si>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</si>
  <si>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</si>
  <si>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</si>
  <si>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</si>
  <si>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</si>
  <si>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</si>
  <si>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</si>
  <si>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</si>
  <si>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</si>
  <si>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</si>
  <si>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</si>
  <si>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</si>
  <si>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</si>
  <si>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</si>
  <si>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</si>
  <si>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</si>
  <si>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</si>
  <si>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</si>
  <si>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</si>
  <si>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</si>
  <si>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</si>
  <si>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</si>
  <si>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</si>
  <si>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</si>
  <si>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</si>
  <si>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</si>
  <si>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</si>
  <si>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</si>
  <si>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</si>
  <si>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</si>
  <si>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</si>
  <si>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</si>
  <si>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</si>
  <si>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</si>
  <si>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</si>
  <si>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</si>
  <si>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</si>
  <si>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</si>
  <si>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</si>
  <si>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</si>
  <si>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</si>
  <si>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</si>
  <si>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</si>
  <si>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</si>
  <si>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</si>
  <si>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</si>
  <si>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</si>
  <si>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</si>
  <si>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</si>
  <si>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</si>
  <si>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</si>
  <si>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</si>
  <si>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</si>
  <si>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</si>
  <si>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</si>
  <si>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</si>
  <si>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</si>
  <si>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</si>
  <si>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</si>
  <si>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</si>
  <si>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</si>
  <si>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</si>
  <si>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</si>
  <si>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</si>
  <si>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</si>
  <si>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</si>
  <si>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</si>
  <si>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</si>
  <si>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</si>
  <si>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</si>
  <si>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</si>
  <si>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</si>
  <si>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</si>
  <si>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</si>
  <si>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</si>
  <si>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</si>
  <si>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</si>
  <si>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</si>
  <si>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</si>
  <si>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</si>
  <si>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</si>
  <si>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</si>
  <si>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</si>
  <si>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</si>
  <si>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</si>
  <si>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</si>
  <si>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</si>
  <si>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</si>
  <si>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</si>
  <si>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</si>
  <si>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</si>
  <si>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</si>
  <si>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</si>
  <si>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Levered FCF</t>
  </si>
  <si>
    <t>Unlevered FCF</t>
  </si>
  <si>
    <t>Unlevered FCF Forecast</t>
  </si>
  <si>
    <t>Unlevered FCF Proj</t>
  </si>
  <si>
    <t>Shares (No dilution)</t>
  </si>
  <si>
    <t>Levered FCF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</si>
</sst>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LIN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491749174917479E-2"/>
          <c:y val="0.11602246293119681"/>
          <c:w val="0.85770297029702969"/>
          <c:h val="0.717174965047613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1'!$B$3:$AG$3</c:f>
              <c:numCache>
                <c:formatCode>#,###,,;\(#,###,,\);\ \-\ \-</c:formatCode>
                <c:ptCount val="32"/>
                <c:pt idx="0">
                  <c:v>2469000000</c:v>
                </c:pt>
                <c:pt idx="1">
                  <c:v>2604000000</c:v>
                </c:pt>
                <c:pt idx="2">
                  <c:v>2438000000</c:v>
                </c:pt>
                <c:pt idx="3">
                  <c:v>2711000000</c:v>
                </c:pt>
                <c:pt idx="4">
                  <c:v>3146000000</c:v>
                </c:pt>
                <c:pt idx="5">
                  <c:v>4449000000</c:v>
                </c:pt>
                <c:pt idx="6">
                  <c:v>4735000000</c:v>
                </c:pt>
                <c:pt idx="7">
                  <c:v>4833000000</c:v>
                </c:pt>
                <c:pt idx="8">
                  <c:v>4639000000</c:v>
                </c:pt>
                <c:pt idx="9">
                  <c:v>5043000000</c:v>
                </c:pt>
                <c:pt idx="10">
                  <c:v>5158000000</c:v>
                </c:pt>
                <c:pt idx="11">
                  <c:v>5128000000</c:v>
                </c:pt>
                <c:pt idx="12">
                  <c:v>5613000000</c:v>
                </c:pt>
                <c:pt idx="13">
                  <c:v>6594000000</c:v>
                </c:pt>
                <c:pt idx="14">
                  <c:v>7656000000</c:v>
                </c:pt>
                <c:pt idx="15">
                  <c:v>8324000000</c:v>
                </c:pt>
                <c:pt idx="16">
                  <c:v>9402000000</c:v>
                </c:pt>
                <c:pt idx="17">
                  <c:v>10796000000</c:v>
                </c:pt>
                <c:pt idx="18">
                  <c:v>8956000000</c:v>
                </c:pt>
                <c:pt idx="19">
                  <c:v>10116000000</c:v>
                </c:pt>
                <c:pt idx="20">
                  <c:v>11252000000</c:v>
                </c:pt>
                <c:pt idx="21">
                  <c:v>11224000000</c:v>
                </c:pt>
                <c:pt idx="22">
                  <c:v>11925000000</c:v>
                </c:pt>
                <c:pt idx="23">
                  <c:v>12273000000</c:v>
                </c:pt>
                <c:pt idx="24">
                  <c:v>10776000000</c:v>
                </c:pt>
                <c:pt idx="25">
                  <c:v>10534000000</c:v>
                </c:pt>
                <c:pt idx="26">
                  <c:v>11437000000</c:v>
                </c:pt>
                <c:pt idx="27">
                  <c:v>14900000000</c:v>
                </c:pt>
                <c:pt idx="28">
                  <c:v>28228000000</c:v>
                </c:pt>
                <c:pt idx="29">
                  <c:v>27243000000</c:v>
                </c:pt>
                <c:pt idx="30">
                  <c:v>30793000000</c:v>
                </c:pt>
                <c:pt idx="31">
                  <c:v>33364000000</c:v>
                </c:pt>
              </c:numCache>
            </c:numRef>
          </c:val>
          <c:extLst>
            <c:ext xmlns:c16="http://schemas.microsoft.com/office/drawing/2014/chart" uri="{C3380CC4-5D6E-409C-BE32-E72D297353CC}">
              <c16:uniqueId val="{00000000-6E31-B744-841E-2EB9096771E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1'!$B$28:$AG$28</c:f>
              <c:numCache>
                <c:formatCode>#,###,,;\(#,###,,\);\ \-\ \-</c:formatCode>
                <c:ptCount val="32"/>
                <c:pt idx="0">
                  <c:v>107000000</c:v>
                </c:pt>
                <c:pt idx="1">
                  <c:v>-60000000</c:v>
                </c:pt>
                <c:pt idx="2">
                  <c:v>118000000</c:v>
                </c:pt>
                <c:pt idx="3">
                  <c:v>203000000</c:v>
                </c:pt>
                <c:pt idx="4">
                  <c:v>262000000</c:v>
                </c:pt>
                <c:pt idx="5">
                  <c:v>282000000</c:v>
                </c:pt>
                <c:pt idx="6">
                  <c:v>405000000</c:v>
                </c:pt>
                <c:pt idx="7">
                  <c:v>425000000</c:v>
                </c:pt>
                <c:pt idx="8">
                  <c:v>431000000</c:v>
                </c:pt>
                <c:pt idx="9">
                  <c:v>363000000</c:v>
                </c:pt>
                <c:pt idx="10">
                  <c:v>430000000</c:v>
                </c:pt>
                <c:pt idx="11">
                  <c:v>409000000</c:v>
                </c:pt>
                <c:pt idx="12">
                  <c:v>585000000</c:v>
                </c:pt>
                <c:pt idx="13">
                  <c:v>697000000</c:v>
                </c:pt>
                <c:pt idx="14">
                  <c:v>726000000</c:v>
                </c:pt>
                <c:pt idx="15">
                  <c:v>988000000</c:v>
                </c:pt>
                <c:pt idx="16">
                  <c:v>1177000000</c:v>
                </c:pt>
                <c:pt idx="17">
                  <c:v>1211000000</c:v>
                </c:pt>
                <c:pt idx="18">
                  <c:v>1254000000</c:v>
                </c:pt>
                <c:pt idx="19">
                  <c:v>1195000000</c:v>
                </c:pt>
                <c:pt idx="20">
                  <c:v>1672000000</c:v>
                </c:pt>
                <c:pt idx="21">
                  <c:v>1692000000</c:v>
                </c:pt>
                <c:pt idx="22">
                  <c:v>1755000000</c:v>
                </c:pt>
                <c:pt idx="23">
                  <c:v>1694000000</c:v>
                </c:pt>
                <c:pt idx="24">
                  <c:v>1547000000</c:v>
                </c:pt>
                <c:pt idx="25">
                  <c:v>1500000000</c:v>
                </c:pt>
                <c:pt idx="26">
                  <c:v>1247000000</c:v>
                </c:pt>
                <c:pt idx="27">
                  <c:v>4381000000</c:v>
                </c:pt>
                <c:pt idx="28">
                  <c:v>2285000000</c:v>
                </c:pt>
                <c:pt idx="29">
                  <c:v>2501000000</c:v>
                </c:pt>
                <c:pt idx="30">
                  <c:v>3826000000</c:v>
                </c:pt>
                <c:pt idx="31">
                  <c:v>4147000000</c:v>
                </c:pt>
              </c:numCache>
            </c:numRef>
          </c:val>
          <c:extLst>
            <c:ext xmlns:c16="http://schemas.microsoft.com/office/drawing/2014/chart" uri="{C3380CC4-5D6E-409C-BE32-E72D297353CC}">
              <c16:uniqueId val="{00000001-6E31-B744-841E-2EB9096771E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1'!$B$107:$AG$107</c:f>
              <c:numCache>
                <c:formatCode>#,###,,;\(#,###,,\);\ \-\ \-</c:formatCode>
                <c:ptCount val="32"/>
                <c:pt idx="0">
                  <c:v>-99000000</c:v>
                </c:pt>
                <c:pt idx="1">
                  <c:v>3000000</c:v>
                </c:pt>
                <c:pt idx="2">
                  <c:v>175000000</c:v>
                </c:pt>
                <c:pt idx="3">
                  <c:v>222000000</c:v>
                </c:pt>
                <c:pt idx="4">
                  <c:v>11000000</c:v>
                </c:pt>
                <c:pt idx="5">
                  <c:v>-287000000</c:v>
                </c:pt>
                <c:pt idx="6">
                  <c:v>-150000000</c:v>
                </c:pt>
                <c:pt idx="7">
                  <c:v>155000000</c:v>
                </c:pt>
                <c:pt idx="8">
                  <c:v>300000000</c:v>
                </c:pt>
                <c:pt idx="9">
                  <c:v>195000000</c:v>
                </c:pt>
                <c:pt idx="10">
                  <c:v>425000000</c:v>
                </c:pt>
                <c:pt idx="11">
                  <c:v>503000000</c:v>
                </c:pt>
                <c:pt idx="12">
                  <c:v>154000000</c:v>
                </c:pt>
                <c:pt idx="13">
                  <c:v>575000000</c:v>
                </c:pt>
                <c:pt idx="14">
                  <c:v>598000000</c:v>
                </c:pt>
                <c:pt idx="15">
                  <c:v>652000000</c:v>
                </c:pt>
                <c:pt idx="16">
                  <c:v>582000000</c:v>
                </c:pt>
                <c:pt idx="17">
                  <c:v>427000000</c:v>
                </c:pt>
                <c:pt idx="18">
                  <c:v>816000000</c:v>
                </c:pt>
                <c:pt idx="19">
                  <c:v>517000000</c:v>
                </c:pt>
                <c:pt idx="20">
                  <c:v>658000000</c:v>
                </c:pt>
                <c:pt idx="21">
                  <c:v>572000000</c:v>
                </c:pt>
                <c:pt idx="22">
                  <c:v>897000000</c:v>
                </c:pt>
                <c:pt idx="23">
                  <c:v>1179000000</c:v>
                </c:pt>
                <c:pt idx="24">
                  <c:v>1141000000</c:v>
                </c:pt>
                <c:pt idx="25">
                  <c:v>1308000000</c:v>
                </c:pt>
                <c:pt idx="26">
                  <c:v>1730000000</c:v>
                </c:pt>
                <c:pt idx="27">
                  <c:v>1819000000</c:v>
                </c:pt>
                <c:pt idx="28">
                  <c:v>2506000000</c:v>
                </c:pt>
                <c:pt idx="29">
                  <c:v>4029000000</c:v>
                </c:pt>
                <c:pt idx="30">
                  <c:v>6639000000</c:v>
                </c:pt>
                <c:pt idx="31">
                  <c:v>5691000000</c:v>
                </c:pt>
              </c:numCache>
            </c:numRef>
          </c:val>
          <c:extLst>
            <c:ext xmlns:c16="http://schemas.microsoft.com/office/drawing/2014/chart" uri="{C3380CC4-5D6E-409C-BE32-E72D297353CC}">
              <c16:uniqueId val="{00000002-6E31-B744-841E-2EB9096771E5}"/>
            </c:ext>
          </c:extLst>
        </c:ser>
        <c:dLbls>
          <c:showLegendKey val="0"/>
          <c:showVal val="0"/>
          <c:showCatName val="0"/>
          <c:showSerName val="0"/>
          <c:showPercent val="0"/>
          <c:showBubbleSize val="0"/>
        </c:dLbls>
        <c:gapWidth val="100"/>
        <c:overlap val="-24"/>
        <c:axId val="1335039695"/>
        <c:axId val="1335251263"/>
      </c:barChart>
      <c:catAx>
        <c:axId val="13350396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35251263"/>
        <c:crosses val="autoZero"/>
        <c:auto val="1"/>
        <c:lblAlgn val="ctr"/>
        <c:lblOffset val="100"/>
        <c:noMultiLvlLbl val="0"/>
      </c:catAx>
      <c:valAx>
        <c:axId val="13352512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35039695"/>
        <c:crosses val="autoZero"/>
        <c:crossBetween val="between"/>
      </c:valAx>
      <c:spPr>
        <a:noFill/>
        <a:ln>
          <a:noFill/>
        </a:ln>
        <a:effectLst/>
      </c:spPr>
    </c:plotArea>
    <c:legend>
      <c:legendPos val="b"/>
      <c:layout>
        <c:manualLayout>
          <c:xMode val="edge"/>
          <c:yMode val="edge"/>
          <c:x val="0.35177256308307997"/>
          <c:y val="0.91880316061492473"/>
          <c:w val="0.31326254515215302"/>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15875</xdr:colOff>
      <xdr:row>108</xdr:row>
      <xdr:rowOff>33338</xdr:rowOff>
    </xdr:from>
    <xdr:to>
      <xdr:col>41</xdr:col>
      <xdr:colOff>15875</xdr:colOff>
      <xdr:row>132</xdr:row>
      <xdr:rowOff>15875</xdr:rowOff>
    </xdr:to>
    <xdr:graphicFrame macro="">
      <xdr:nvGraphicFramePr>
        <xdr:cNvPr id="2" name="Chart 1">
          <a:extLst>
            <a:ext uri="{FF2B5EF4-FFF2-40B4-BE49-F238E27FC236}">
              <a16:creationId xmlns:a16="http://schemas.microsoft.com/office/drawing/2014/main" id="{8371BC6E-07F0-4C46-DEEB-EFCCE417E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https://www.bing.com/financeapi/forcetrigger?t=bnmq52&amp;q=XNYS%3aLIN&amp;form=skydnc</v>
    <v>Learn more on Bing</v>
  </rv>
  <rv s="1">
    <v>0</v>
    <v>LINDE PUBLIC LIMITED COMPANY (XNYS:LIN)</v>
    <v>2</v>
    <v>3</v>
    <v>Finance</v>
    <v>4</v>
    <v>en-US</v>
    <v>bnmq52</v>
    <v>268435456</v>
    <v>1</v>
    <v>Powered by Refinitiv</v>
    <v>373.58</v>
    <v>262.47000000000003</v>
    <v>0.8488</v>
    <v>1.25</v>
    <v>3.4649999999999998E-3</v>
    <v>0.54</v>
    <v>1.4920000000000001E-3</v>
    <v>USD</v>
    <v>Linde PLC is an industrial gas and engineering company. The Company designs, engineers, and builds equipment that produces industrial gases and offers its customers a range of gas production and processing services, such as olefin plants, natural gas plants, air separation plants, hydrogen and synthesis gas plants and other types of plants. The Company’s operations consist of two core product lines: industrial gases and engineering. Its industrial gases operations are managed on a geographic basis, which represents three of the Company's segments: Americas, EMEA (Europe/Middle East/Africa), and APAC (Asia/South Pacific) and Engineering business, which designs and manufactures equipment for air separation and other industrial gas applications. Its primary products in its industrial gases business are atmospheric gases, such as oxygen, nitrogen, argon, and rare gases and process gases, such as carbon dioxide, helium, hydrogen, electronic gases, specialty gases, and acetylene.</v>
    <v>65831</v>
    <v>New York Stock Exchange</v>
    <v>XNYS</v>
    <v>XNYS</v>
    <v>Forge, 43 Church Street West, WOKING, SURREY, GU21 6HT GB</v>
    <v>362.47</v>
    <v>Chemicals</v>
    <v>Stock</v>
    <v>45089.958333344533</v>
    <v>0</v>
    <v>358.58499999999998</v>
    <v>177239154774</v>
    <v>LINDE PUBLIC LIMITED COMPANY</v>
    <v>LINDE PUBLIC LIMITED COMPANY</v>
    <v>362.47</v>
    <v>40.2194</v>
    <v>360.76</v>
    <v>362.01</v>
    <v>362.55</v>
    <v>489597400</v>
    <v>LIN</v>
    <v>LINDE PUBLIC LIMITED COMPANY (XNYS:LIN)</v>
    <v>1021434</v>
    <v>1464712</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1707925/000170792518000004/0001707925-18-000004-index.html" TargetMode="External"/><Relationship Id="rId63" Type="http://schemas.openxmlformats.org/officeDocument/2006/relationships/hyperlink" Target="https://www.sec.gov/Archives/edgar/data/1707925/000162828022004180/0001628280-22-004180-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sec.gov/" TargetMode="External"/><Relationship Id="rId58" Type="http://schemas.openxmlformats.org/officeDocument/2006/relationships/hyperlink" Target="https://www.sec.gov/Archives/edgar/data/1707925/000170792520000015/0001707925-20-000015-index.html" TargetMode="External"/><Relationship Id="rId66" Type="http://schemas.openxmlformats.org/officeDocument/2006/relationships/hyperlink" Target="https://finbox.com/NYSE:LIN/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707925/000162828021003574/0001628280-21-00357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1707925/000162828019003050/0001628280-19-003050-index.html" TargetMode="External"/><Relationship Id="rId64" Type="http://schemas.openxmlformats.org/officeDocument/2006/relationships/hyperlink" Target="https://www.sec.gov/Archives/edgar/data/1707925/000162828023005434/0001628280-23-005434-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1707925/000170792520000015/0001707925-20-000015-index.html" TargetMode="External"/><Relationship Id="rId67" Type="http://schemas.openxmlformats.org/officeDocument/2006/relationships/hyperlink" Target="https://finbox.com/NYSE:LIN/explorer/fcf_unlev_proj/"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707925/000170792518000004/0001707925-18-000004-index.html" TargetMode="External"/><Relationship Id="rId62" Type="http://schemas.openxmlformats.org/officeDocument/2006/relationships/hyperlink" Target="https://www.sec.gov/Archives/edgar/data/1707925/000162828022004180/0001628280-22-004180-index.htm" TargetMode="External"/><Relationship Id="rId1" Type="http://schemas.openxmlformats.org/officeDocument/2006/relationships/hyperlink" Target="https://roic.ai/company/LI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1707925/000162828019003050/0001628280-19-00305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sec.gov/" TargetMode="External"/><Relationship Id="rId60" Type="http://schemas.openxmlformats.org/officeDocument/2006/relationships/hyperlink" Target="https://www.sec.gov/Archives/edgar/data/1707925/000162828021003574/0001628280-21-003574-index.htm" TargetMode="External"/><Relationship Id="rId65" Type="http://schemas.openxmlformats.org/officeDocument/2006/relationships/hyperlink" Target="https://www.sec.gov/Archives/edgar/data/1707925/000162828023005434/0001628280-23-00543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ec.gov/Archives/edgar/data/1707925/000162828023005434/0001628280-23-005434-index.htm" TargetMode="External"/><Relationship Id="rId2" Type="http://schemas.openxmlformats.org/officeDocument/2006/relationships/hyperlink" Target="https://www.sec.gov/Archives/edgar/data/1707925/000162828023005434/0001628280-23-005434-index.htm" TargetMode="External"/><Relationship Id="rId1" Type="http://schemas.openxmlformats.org/officeDocument/2006/relationships/hyperlink" Target="https://roic.ai/company/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8"/>
  <sheetViews>
    <sheetView tabSelected="1" zoomScale="70" zoomScaleNormal="70" workbookViewId="0">
      <pane xSplit="1" ySplit="1" topLeftCell="AE96" activePane="bottomRight" state="frozen"/>
      <selection pane="topRight"/>
      <selection pane="bottomLeft"/>
      <selection pane="bottomRight" activeCell="AH128" sqref="AH128"/>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1991</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8">
        <v>2017</v>
      </c>
      <c r="AC1" s="8">
        <v>2018</v>
      </c>
      <c r="AD1" s="8">
        <v>2019</v>
      </c>
      <c r="AE1" s="8">
        <v>2020</v>
      </c>
      <c r="AF1" s="8">
        <v>2021</v>
      </c>
      <c r="AG1" s="8">
        <v>2022</v>
      </c>
      <c r="AH1" s="27">
        <v>2023</v>
      </c>
      <c r="AI1" s="27">
        <v>2024</v>
      </c>
      <c r="AJ1" s="27">
        <v>2025</v>
      </c>
      <c r="AK1" s="27">
        <v>2026</v>
      </c>
      <c r="AL1" s="27">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c r="AL2" s="9"/>
    </row>
    <row r="3" spans="1:42" ht="40" x14ac:dyDescent="0.25">
      <c r="A3" s="5" t="s">
        <v>1</v>
      </c>
      <c r="B3" s="1">
        <v>2469000000</v>
      </c>
      <c r="C3" s="1">
        <v>2604000000</v>
      </c>
      <c r="D3" s="1">
        <v>2438000000</v>
      </c>
      <c r="E3" s="1">
        <v>2711000000</v>
      </c>
      <c r="F3" s="1">
        <v>3146000000</v>
      </c>
      <c r="G3" s="1">
        <v>4449000000</v>
      </c>
      <c r="H3" s="1">
        <v>4735000000</v>
      </c>
      <c r="I3" s="1">
        <v>4833000000</v>
      </c>
      <c r="J3" s="1">
        <v>4639000000</v>
      </c>
      <c r="K3" s="1">
        <v>5043000000</v>
      </c>
      <c r="L3" s="1">
        <v>5158000000</v>
      </c>
      <c r="M3" s="1">
        <v>5128000000</v>
      </c>
      <c r="N3" s="1">
        <v>5613000000</v>
      </c>
      <c r="O3" s="1">
        <v>6594000000</v>
      </c>
      <c r="P3" s="1">
        <v>7656000000</v>
      </c>
      <c r="Q3" s="1">
        <v>8324000000</v>
      </c>
      <c r="R3" s="1">
        <v>9402000000</v>
      </c>
      <c r="S3" s="1">
        <v>10796000000</v>
      </c>
      <c r="T3" s="1">
        <v>8956000000</v>
      </c>
      <c r="U3" s="1">
        <v>10116000000</v>
      </c>
      <c r="V3" s="1">
        <v>11252000000</v>
      </c>
      <c r="W3" s="1">
        <v>11224000000</v>
      </c>
      <c r="X3" s="1">
        <v>11925000000</v>
      </c>
      <c r="Y3" s="1">
        <v>12273000000</v>
      </c>
      <c r="Z3" s="1">
        <v>10776000000</v>
      </c>
      <c r="AA3" s="1">
        <v>10534000000</v>
      </c>
      <c r="AB3" s="1">
        <v>11437000000</v>
      </c>
      <c r="AC3" s="1">
        <v>14900000000</v>
      </c>
      <c r="AD3" s="1">
        <v>28228000000</v>
      </c>
      <c r="AE3" s="1">
        <v>27243000000</v>
      </c>
      <c r="AF3" s="1">
        <v>30793000000</v>
      </c>
      <c r="AG3" s="1">
        <v>33364000000</v>
      </c>
      <c r="AH3" s="28">
        <v>34147000000</v>
      </c>
      <c r="AI3" s="28">
        <v>35976000000</v>
      </c>
      <c r="AJ3" s="28">
        <v>37940000000</v>
      </c>
      <c r="AK3" s="28">
        <v>39694000000</v>
      </c>
      <c r="AL3" s="28">
        <v>41517000000</v>
      </c>
      <c r="AM3" s="18" t="s">
        <v>108</v>
      </c>
      <c r="AN3" s="19" t="s">
        <v>109</v>
      </c>
      <c r="AO3" s="19" t="s">
        <v>110</v>
      </c>
      <c r="AP3" s="19" t="s">
        <v>111</v>
      </c>
    </row>
    <row r="4" spans="1:42" ht="19" x14ac:dyDescent="0.25">
      <c r="A4" s="14" t="s">
        <v>93</v>
      </c>
      <c r="B4" s="1"/>
      <c r="C4" s="15">
        <f>(C3/B3)-1</f>
        <v>5.4678007290400954E-2</v>
      </c>
      <c r="D4" s="15">
        <f>(D3/C3)-1</f>
        <v>-6.3748079877112174E-2</v>
      </c>
      <c r="E4" s="15">
        <f>(E3/D3)-1</f>
        <v>0.11197703035274809</v>
      </c>
      <c r="F4" s="15">
        <f t="shared" ref="F4:AL4" si="0">(F3/E3)-1</f>
        <v>0.16045739579490959</v>
      </c>
      <c r="G4" s="15">
        <f t="shared" si="0"/>
        <v>0.41417673235855057</v>
      </c>
      <c r="H4" s="16">
        <f t="shared" si="0"/>
        <v>6.4284108788491778E-2</v>
      </c>
      <c r="I4" s="16">
        <f t="shared" si="0"/>
        <v>2.0696937697993745E-2</v>
      </c>
      <c r="J4" s="16">
        <f t="shared" si="0"/>
        <v>-4.0140699358576448E-2</v>
      </c>
      <c r="K4" s="16">
        <f t="shared" si="0"/>
        <v>8.7087734425522756E-2</v>
      </c>
      <c r="L4" s="16">
        <f t="shared" si="0"/>
        <v>2.2803886575451182E-2</v>
      </c>
      <c r="M4" s="16">
        <f t="shared" si="0"/>
        <v>-5.8162078324932587E-3</v>
      </c>
      <c r="N4" s="16">
        <f t="shared" si="0"/>
        <v>9.4578783151326062E-2</v>
      </c>
      <c r="O4" s="16">
        <f t="shared" si="0"/>
        <v>0.17477284874398724</v>
      </c>
      <c r="P4" s="16">
        <f t="shared" si="0"/>
        <v>0.16105550500454968</v>
      </c>
      <c r="Q4" s="16">
        <f t="shared" si="0"/>
        <v>8.7251828631139006E-2</v>
      </c>
      <c r="R4" s="16">
        <f t="shared" si="0"/>
        <v>0.1295050456511293</v>
      </c>
      <c r="S4" s="16">
        <f t="shared" si="0"/>
        <v>0.14826632631355041</v>
      </c>
      <c r="T4" s="16">
        <f t="shared" si="0"/>
        <v>-0.17043349388662465</v>
      </c>
      <c r="U4" s="16">
        <f t="shared" si="0"/>
        <v>0.12952210808396614</v>
      </c>
      <c r="V4" s="16">
        <f t="shared" si="0"/>
        <v>0.11229735073151437</v>
      </c>
      <c r="W4" s="16">
        <f t="shared" si="0"/>
        <v>-2.4884464984002985E-3</v>
      </c>
      <c r="X4" s="16">
        <f t="shared" si="0"/>
        <v>6.2455452601568151E-2</v>
      </c>
      <c r="Y4" s="16">
        <f t="shared" si="0"/>
        <v>2.9182389937106867E-2</v>
      </c>
      <c r="Z4" s="16">
        <f t="shared" si="0"/>
        <v>-0.12197506722072848</v>
      </c>
      <c r="AA4" s="16">
        <f t="shared" si="0"/>
        <v>-2.2457312546399377E-2</v>
      </c>
      <c r="AB4" s="16">
        <f t="shared" si="0"/>
        <v>8.5722422631479001E-2</v>
      </c>
      <c r="AC4" s="16">
        <f t="shared" si="0"/>
        <v>0.30278919297018447</v>
      </c>
      <c r="AD4" s="16">
        <f t="shared" si="0"/>
        <v>0.89449664429530196</v>
      </c>
      <c r="AE4" s="16">
        <f t="shared" si="0"/>
        <v>-3.4894431061357478E-2</v>
      </c>
      <c r="AF4" s="16">
        <f t="shared" si="0"/>
        <v>0.13030870315310361</v>
      </c>
      <c r="AG4" s="16">
        <f t="shared" si="0"/>
        <v>8.3493001656220533E-2</v>
      </c>
      <c r="AH4" s="16">
        <f t="shared" si="0"/>
        <v>2.3468409063661433E-2</v>
      </c>
      <c r="AI4" s="16">
        <f t="shared" si="0"/>
        <v>5.3562538436758622E-2</v>
      </c>
      <c r="AJ4" s="16">
        <f t="shared" si="0"/>
        <v>5.459195018901486E-2</v>
      </c>
      <c r="AK4" s="16">
        <f t="shared" si="0"/>
        <v>4.6230890880337272E-2</v>
      </c>
      <c r="AL4" s="16">
        <f t="shared" si="0"/>
        <v>4.592633647402633E-2</v>
      </c>
      <c r="AM4" s="17">
        <f>(AG4+AF4+AE4)/3</f>
        <v>5.9635757915988886E-2</v>
      </c>
      <c r="AN4" s="17">
        <f>(AG20+AF20+AE20)/3</f>
        <v>7.6504183122198713E-2</v>
      </c>
      <c r="AO4" s="17">
        <f>(AG29+AF29+AE29)/3</f>
        <v>0.2360724197766956</v>
      </c>
      <c r="AP4" s="17">
        <f>(AG106+AF106+AE106)/3</f>
        <v>0.37091741883758322</v>
      </c>
    </row>
    <row r="5" spans="1:42" ht="19" x14ac:dyDescent="0.25">
      <c r="A5" s="5" t="s">
        <v>2</v>
      </c>
      <c r="B5" s="1">
        <v>1402000000</v>
      </c>
      <c r="C5" s="1">
        <v>1450000000</v>
      </c>
      <c r="D5" s="1">
        <v>1387000000</v>
      </c>
      <c r="E5" s="1">
        <v>1507000000</v>
      </c>
      <c r="F5" s="1">
        <v>1777000000</v>
      </c>
      <c r="G5" s="1">
        <v>2564000000</v>
      </c>
      <c r="H5" s="1">
        <v>2764000000</v>
      </c>
      <c r="I5" s="1">
        <v>2807000000</v>
      </c>
      <c r="J5" s="1">
        <v>2732000000</v>
      </c>
      <c r="K5" s="1">
        <v>3075000000</v>
      </c>
      <c r="L5" s="1">
        <v>3060000000</v>
      </c>
      <c r="M5" s="1">
        <v>2950000000</v>
      </c>
      <c r="N5" s="1">
        <v>3328000000</v>
      </c>
      <c r="O5" s="1">
        <v>3987000000</v>
      </c>
      <c r="P5" s="1">
        <v>4641000000</v>
      </c>
      <c r="Q5" s="1">
        <v>4968000000</v>
      </c>
      <c r="R5" s="1">
        <v>5557000000</v>
      </c>
      <c r="S5" s="1">
        <v>6495000000</v>
      </c>
      <c r="T5" s="1">
        <v>5032000000</v>
      </c>
      <c r="U5" s="1">
        <v>5754000000</v>
      </c>
      <c r="V5" s="1">
        <v>6458000000</v>
      </c>
      <c r="W5" s="1">
        <v>6396000000</v>
      </c>
      <c r="X5" s="1">
        <v>6744000000</v>
      </c>
      <c r="Y5" s="1">
        <v>6962000000</v>
      </c>
      <c r="Z5" s="1">
        <v>5960000000</v>
      </c>
      <c r="AA5" s="1">
        <v>5860000000</v>
      </c>
      <c r="AB5" s="1">
        <v>6455000000</v>
      </c>
      <c r="AC5" s="1">
        <v>9084000000</v>
      </c>
      <c r="AD5" s="1">
        <v>16644000000</v>
      </c>
      <c r="AE5" s="1">
        <v>15383000000</v>
      </c>
      <c r="AF5" s="1">
        <v>17543000000</v>
      </c>
      <c r="AG5" s="1">
        <v>19450000000</v>
      </c>
    </row>
    <row r="6" spans="1:42" ht="20" x14ac:dyDescent="0.25">
      <c r="A6" s="6" t="s">
        <v>3</v>
      </c>
      <c r="B6" s="10">
        <v>1067000000</v>
      </c>
      <c r="C6" s="10">
        <v>1154000000</v>
      </c>
      <c r="D6" s="10">
        <v>1051000000</v>
      </c>
      <c r="E6" s="10">
        <v>1204000000</v>
      </c>
      <c r="F6" s="10">
        <v>1369000000</v>
      </c>
      <c r="G6" s="10">
        <v>1885000000</v>
      </c>
      <c r="H6" s="10">
        <v>1971000000</v>
      </c>
      <c r="I6" s="10">
        <v>2026000000</v>
      </c>
      <c r="J6" s="10">
        <v>1907000000</v>
      </c>
      <c r="K6" s="10">
        <v>1968000000</v>
      </c>
      <c r="L6" s="10">
        <v>2098000000</v>
      </c>
      <c r="M6" s="10">
        <v>2178000000</v>
      </c>
      <c r="N6" s="10">
        <v>2285000000</v>
      </c>
      <c r="O6" s="10">
        <v>2607000000</v>
      </c>
      <c r="P6" s="10">
        <v>3015000000</v>
      </c>
      <c r="Q6" s="10">
        <v>3356000000</v>
      </c>
      <c r="R6" s="10">
        <v>3845000000</v>
      </c>
      <c r="S6" s="10">
        <v>4301000000</v>
      </c>
      <c r="T6" s="10">
        <v>3924000000</v>
      </c>
      <c r="U6" s="10">
        <v>4362000000</v>
      </c>
      <c r="V6" s="10">
        <v>4794000000</v>
      </c>
      <c r="W6" s="10">
        <v>4828000000</v>
      </c>
      <c r="X6" s="10">
        <v>5181000000</v>
      </c>
      <c r="Y6" s="10">
        <v>5311000000</v>
      </c>
      <c r="Z6" s="10">
        <v>4816000000</v>
      </c>
      <c r="AA6" s="10">
        <v>4674000000</v>
      </c>
      <c r="AB6" s="10">
        <v>4982000000</v>
      </c>
      <c r="AC6" s="10">
        <v>5816000000</v>
      </c>
      <c r="AD6" s="10">
        <v>11584000000</v>
      </c>
      <c r="AE6" s="10">
        <v>11860000000</v>
      </c>
      <c r="AF6" s="10">
        <v>13250000000</v>
      </c>
      <c r="AG6" s="10">
        <v>13914000000</v>
      </c>
      <c r="AM6" s="18" t="s">
        <v>112</v>
      </c>
      <c r="AN6" s="19" t="s">
        <v>113</v>
      </c>
      <c r="AO6" s="19" t="s">
        <v>114</v>
      </c>
      <c r="AP6" s="19" t="s">
        <v>115</v>
      </c>
    </row>
    <row r="7" spans="1:42" ht="19" x14ac:dyDescent="0.25">
      <c r="A7" s="5" t="s">
        <v>4</v>
      </c>
      <c r="B7" s="2">
        <v>0.43219999999999997</v>
      </c>
      <c r="C7" s="2">
        <v>0.44319999999999998</v>
      </c>
      <c r="D7" s="2">
        <v>0.43109999999999998</v>
      </c>
      <c r="E7" s="2">
        <v>0.44409999999999999</v>
      </c>
      <c r="F7" s="2">
        <v>0.43519999999999998</v>
      </c>
      <c r="G7" s="2">
        <v>0.42370000000000002</v>
      </c>
      <c r="H7" s="2">
        <v>0.4163</v>
      </c>
      <c r="I7" s="2">
        <v>0.41920000000000002</v>
      </c>
      <c r="J7" s="2">
        <v>0.41110000000000002</v>
      </c>
      <c r="K7" s="2">
        <v>0.39019999999999999</v>
      </c>
      <c r="L7" s="2">
        <v>0.40670000000000001</v>
      </c>
      <c r="M7" s="2">
        <v>0.42470000000000002</v>
      </c>
      <c r="N7" s="2">
        <v>0.40710000000000002</v>
      </c>
      <c r="O7" s="2">
        <v>0.39539999999999997</v>
      </c>
      <c r="P7" s="2">
        <v>0.39379999999999998</v>
      </c>
      <c r="Q7" s="2">
        <v>0.4032</v>
      </c>
      <c r="R7" s="2">
        <v>0.40899999999999997</v>
      </c>
      <c r="S7" s="2">
        <v>0.39839999999999998</v>
      </c>
      <c r="T7" s="2">
        <v>0.43809999999999999</v>
      </c>
      <c r="U7" s="2">
        <v>0.43120000000000003</v>
      </c>
      <c r="V7" s="2">
        <v>0.42609999999999998</v>
      </c>
      <c r="W7" s="2">
        <v>0.43009999999999998</v>
      </c>
      <c r="X7" s="2">
        <v>0.4345</v>
      </c>
      <c r="Y7" s="2">
        <v>0.43269999999999997</v>
      </c>
      <c r="Z7" s="2">
        <v>0.44690000000000002</v>
      </c>
      <c r="AA7" s="2">
        <v>0.44369999999999998</v>
      </c>
      <c r="AB7" s="2">
        <v>0.43559999999999999</v>
      </c>
      <c r="AC7" s="2">
        <v>0.39029999999999998</v>
      </c>
      <c r="AD7" s="2">
        <v>0.41039999999999999</v>
      </c>
      <c r="AE7" s="2">
        <v>0.43530000000000002</v>
      </c>
      <c r="AF7" s="2">
        <v>0.43030000000000002</v>
      </c>
      <c r="AG7" s="2">
        <v>0.41699999999999998</v>
      </c>
      <c r="AM7" s="17">
        <f>AG7</f>
        <v>0.41699999999999998</v>
      </c>
      <c r="AN7" s="20">
        <f>AG21</f>
        <v>0.29520000000000002</v>
      </c>
      <c r="AO7" s="20">
        <f>AG30</f>
        <v>0.12429999999999999</v>
      </c>
      <c r="AP7" s="20">
        <f>AG107/AG3</f>
        <v>0.17057307277304878</v>
      </c>
    </row>
    <row r="8" spans="1:42" ht="19" x14ac:dyDescent="0.25">
      <c r="A8" s="5" t="s">
        <v>5</v>
      </c>
      <c r="B8" s="1" t="s">
        <v>91</v>
      </c>
      <c r="C8" s="1" t="s">
        <v>91</v>
      </c>
      <c r="D8" s="1" t="s">
        <v>91</v>
      </c>
      <c r="E8" s="1">
        <v>58000000</v>
      </c>
      <c r="F8" s="1">
        <v>61000000</v>
      </c>
      <c r="G8" s="1">
        <v>72000000</v>
      </c>
      <c r="H8" s="1">
        <v>79000000</v>
      </c>
      <c r="I8" s="1">
        <v>72000000</v>
      </c>
      <c r="J8" s="1">
        <v>67000000</v>
      </c>
      <c r="K8" s="1">
        <v>65000000</v>
      </c>
      <c r="L8" s="1">
        <v>66000000</v>
      </c>
      <c r="M8" s="1">
        <v>69000000</v>
      </c>
      <c r="N8" s="1">
        <v>75000000</v>
      </c>
      <c r="O8" s="1">
        <v>77000000</v>
      </c>
      <c r="P8" s="1">
        <v>80000000</v>
      </c>
      <c r="Q8" s="1">
        <v>87000000</v>
      </c>
      <c r="R8" s="1">
        <v>98000000</v>
      </c>
      <c r="S8" s="1">
        <v>97000000</v>
      </c>
      <c r="T8" s="1">
        <v>74000000</v>
      </c>
      <c r="U8" s="1">
        <v>79000000</v>
      </c>
      <c r="V8" s="1">
        <v>90000000</v>
      </c>
      <c r="W8" s="1">
        <v>98000000</v>
      </c>
      <c r="X8" s="1">
        <v>98000000</v>
      </c>
      <c r="Y8" s="1">
        <v>96000000</v>
      </c>
      <c r="Z8" s="1">
        <v>93000000</v>
      </c>
      <c r="AA8" s="1">
        <v>92000000</v>
      </c>
      <c r="AB8" s="1">
        <v>93000000</v>
      </c>
      <c r="AC8" s="1">
        <v>113000000</v>
      </c>
      <c r="AD8" s="1">
        <v>184000000</v>
      </c>
      <c r="AE8" s="1">
        <v>152000000</v>
      </c>
      <c r="AF8" s="1">
        <v>143000000</v>
      </c>
      <c r="AG8" s="1">
        <v>143000000</v>
      </c>
    </row>
    <row r="9" spans="1:42" ht="19" customHeight="1" x14ac:dyDescent="0.25">
      <c r="A9" s="14" t="s">
        <v>94</v>
      </c>
      <c r="B9" s="15" t="e">
        <f>B8/B3</f>
        <v>#VALUE!</v>
      </c>
      <c r="C9" s="15" t="e">
        <f t="shared" ref="C9:AG9" si="1">C8/C3</f>
        <v>#VALUE!</v>
      </c>
      <c r="D9" s="15" t="e">
        <f t="shared" si="1"/>
        <v>#VALUE!</v>
      </c>
      <c r="E9" s="15">
        <f t="shared" si="1"/>
        <v>2.1394319439321283E-2</v>
      </c>
      <c r="F9" s="15">
        <f t="shared" si="1"/>
        <v>1.9389701207883026E-2</v>
      </c>
      <c r="G9" s="15">
        <f t="shared" si="1"/>
        <v>1.6183412002697236E-2</v>
      </c>
      <c r="H9" s="15">
        <f t="shared" si="1"/>
        <v>1.6684266103484689E-2</v>
      </c>
      <c r="I9" s="15">
        <f t="shared" si="1"/>
        <v>1.4897579143389199E-2</v>
      </c>
      <c r="J9" s="15">
        <f t="shared" si="1"/>
        <v>1.4442767837896098E-2</v>
      </c>
      <c r="K9" s="15">
        <f t="shared" si="1"/>
        <v>1.288915328177672E-2</v>
      </c>
      <c r="L9" s="15">
        <f t="shared" si="1"/>
        <v>1.2795657231485071E-2</v>
      </c>
      <c r="M9" s="15">
        <f t="shared" si="1"/>
        <v>1.3455538221528861E-2</v>
      </c>
      <c r="N9" s="15">
        <f t="shared" si="1"/>
        <v>1.3361838588989846E-2</v>
      </c>
      <c r="O9" s="15">
        <f t="shared" si="1"/>
        <v>1.167728237791932E-2</v>
      </c>
      <c r="P9" s="15">
        <f t="shared" si="1"/>
        <v>1.0449320794148381E-2</v>
      </c>
      <c r="Q9" s="15">
        <f t="shared" si="1"/>
        <v>1.0451705910619894E-2</v>
      </c>
      <c r="R9" s="15">
        <f t="shared" si="1"/>
        <v>1.0423314188470539E-2</v>
      </c>
      <c r="S9" s="15">
        <f t="shared" si="1"/>
        <v>8.9848091885883653E-3</v>
      </c>
      <c r="T9" s="15">
        <f t="shared" si="1"/>
        <v>8.2626172398392143E-3</v>
      </c>
      <c r="U9" s="15">
        <f t="shared" si="1"/>
        <v>7.8094108343218661E-3</v>
      </c>
      <c r="V9" s="15">
        <f t="shared" si="1"/>
        <v>7.9985780305723425E-3</v>
      </c>
      <c r="W9" s="15">
        <f t="shared" si="1"/>
        <v>8.7312900926585883E-3</v>
      </c>
      <c r="X9" s="15">
        <f t="shared" si="1"/>
        <v>8.2180293501048218E-3</v>
      </c>
      <c r="Y9" s="15">
        <f t="shared" si="1"/>
        <v>7.822048398924468E-3</v>
      </c>
      <c r="Z9" s="15">
        <f t="shared" si="1"/>
        <v>8.630289532293986E-3</v>
      </c>
      <c r="AA9" s="15">
        <f t="shared" si="1"/>
        <v>8.7336244541484712E-3</v>
      </c>
      <c r="AB9" s="15">
        <f t="shared" si="1"/>
        <v>8.1315030165253124E-3</v>
      </c>
      <c r="AC9" s="15">
        <f t="shared" si="1"/>
        <v>7.5838926174496644E-3</v>
      </c>
      <c r="AD9" s="15">
        <f t="shared" si="1"/>
        <v>6.5183505738982571E-3</v>
      </c>
      <c r="AE9" s="15">
        <f t="shared" si="1"/>
        <v>5.5794148955695044E-3</v>
      </c>
      <c r="AF9" s="15">
        <f t="shared" si="1"/>
        <v>4.643912577533855E-3</v>
      </c>
      <c r="AG9" s="15">
        <f t="shared" si="1"/>
        <v>4.2860568277184987E-3</v>
      </c>
      <c r="AM9" s="18" t="s">
        <v>95</v>
      </c>
      <c r="AN9" s="19" t="s">
        <v>96</v>
      </c>
      <c r="AO9" s="19" t="s">
        <v>97</v>
      </c>
      <c r="AP9" s="19" t="s">
        <v>98</v>
      </c>
    </row>
    <row r="10" spans="1:42"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v>723000000</v>
      </c>
      <c r="X10" s="1">
        <v>782000000</v>
      </c>
      <c r="Y10" s="1">
        <v>736000000</v>
      </c>
      <c r="Z10" s="1">
        <v>645000000</v>
      </c>
      <c r="AA10" s="1">
        <v>652000000</v>
      </c>
      <c r="AB10" s="1">
        <v>696000000</v>
      </c>
      <c r="AC10" s="1">
        <v>872000000</v>
      </c>
      <c r="AD10" s="1">
        <v>1857000000</v>
      </c>
      <c r="AE10" s="1">
        <v>1890000000</v>
      </c>
      <c r="AF10" s="1">
        <v>1847000000</v>
      </c>
      <c r="AG10" s="1" t="s">
        <v>91</v>
      </c>
      <c r="AM10" s="17">
        <f>AG9</f>
        <v>4.2860568277184987E-3</v>
      </c>
      <c r="AN10" s="20">
        <f>AG13</f>
        <v>9.3124325620429202E-2</v>
      </c>
      <c r="AO10" s="20">
        <f>AG80</f>
        <v>3.2070495144467092E-3</v>
      </c>
      <c r="AP10" s="20">
        <f>AG89</f>
        <v>9.5102505694760822E-2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v>547000000</v>
      </c>
      <c r="X11" s="1">
        <v>567000000</v>
      </c>
      <c r="Y11" s="1">
        <v>572000000</v>
      </c>
      <c r="Z11" s="1">
        <v>507000000</v>
      </c>
      <c r="AA11" s="1">
        <v>493000000</v>
      </c>
      <c r="AB11" s="1">
        <v>511000000</v>
      </c>
      <c r="AC11" s="1">
        <v>757000000</v>
      </c>
      <c r="AD11" s="1">
        <v>1600000000</v>
      </c>
      <c r="AE11" s="1">
        <v>1303000000</v>
      </c>
      <c r="AF11" s="1">
        <v>1342000000</v>
      </c>
      <c r="AG11" s="1" t="s">
        <v>91</v>
      </c>
    </row>
    <row r="12" spans="1:42" ht="20" x14ac:dyDescent="0.25">
      <c r="A12" s="5" t="s">
        <v>8</v>
      </c>
      <c r="B12" s="1">
        <v>455000000</v>
      </c>
      <c r="C12" s="1">
        <v>469000000</v>
      </c>
      <c r="D12" s="1">
        <v>450000000</v>
      </c>
      <c r="E12" s="1">
        <v>409000000</v>
      </c>
      <c r="F12" s="1">
        <v>496000000</v>
      </c>
      <c r="G12" s="1">
        <v>688000000</v>
      </c>
      <c r="H12" s="1">
        <v>662000000</v>
      </c>
      <c r="I12" s="1">
        <v>644000000</v>
      </c>
      <c r="J12" s="1">
        <v>641000000</v>
      </c>
      <c r="K12" s="1">
        <v>683000000</v>
      </c>
      <c r="L12" s="1">
        <v>699000000</v>
      </c>
      <c r="M12" s="1">
        <v>751000000</v>
      </c>
      <c r="N12" s="1">
        <v>766000000</v>
      </c>
      <c r="O12" s="1">
        <v>869000000</v>
      </c>
      <c r="P12" s="1">
        <v>987000000</v>
      </c>
      <c r="Q12" s="1">
        <v>1086000000</v>
      </c>
      <c r="R12" s="1">
        <v>1190000000</v>
      </c>
      <c r="S12" s="1">
        <v>1312000000</v>
      </c>
      <c r="T12" s="1">
        <v>1088000000</v>
      </c>
      <c r="U12" s="1">
        <v>1196000000</v>
      </c>
      <c r="V12" s="1">
        <v>1239000000</v>
      </c>
      <c r="W12" s="1">
        <v>1270000000</v>
      </c>
      <c r="X12" s="1">
        <v>1349000000</v>
      </c>
      <c r="Y12" s="1">
        <v>1308000000</v>
      </c>
      <c r="Z12" s="1">
        <v>1152000000</v>
      </c>
      <c r="AA12" s="1">
        <v>1145000000</v>
      </c>
      <c r="AB12" s="1">
        <v>1207000000</v>
      </c>
      <c r="AC12" s="1">
        <v>1629000000</v>
      </c>
      <c r="AD12" s="1">
        <v>3457000000</v>
      </c>
      <c r="AE12" s="1">
        <v>3193000000</v>
      </c>
      <c r="AF12" s="1">
        <v>3189000000</v>
      </c>
      <c r="AG12" s="1">
        <v>3107000000</v>
      </c>
      <c r="AM12" s="18" t="s">
        <v>116</v>
      </c>
      <c r="AN12" s="19" t="s">
        <v>117</v>
      </c>
      <c r="AO12" s="19" t="s">
        <v>118</v>
      </c>
      <c r="AP12" s="19" t="s">
        <v>119</v>
      </c>
    </row>
    <row r="13" spans="1:42" ht="19" x14ac:dyDescent="0.25">
      <c r="A13" s="14" t="s">
        <v>99</v>
      </c>
      <c r="B13" s="15">
        <f>B12/B3</f>
        <v>0.18428513568246255</v>
      </c>
      <c r="C13" s="15">
        <f t="shared" ref="C13:AG13" si="2">C12/C3</f>
        <v>0.18010752688172044</v>
      </c>
      <c r="D13" s="15">
        <f t="shared" si="2"/>
        <v>0.18457752255947499</v>
      </c>
      <c r="E13" s="15">
        <f t="shared" si="2"/>
        <v>0.15086683880486906</v>
      </c>
      <c r="F13" s="15">
        <f t="shared" si="2"/>
        <v>0.15766052129688493</v>
      </c>
      <c r="G13" s="15">
        <f t="shared" si="2"/>
        <v>0.15464149247021802</v>
      </c>
      <c r="H13" s="15">
        <f t="shared" si="2"/>
        <v>0.13980992608236537</v>
      </c>
      <c r="I13" s="15">
        <f t="shared" si="2"/>
        <v>0.13325056900475896</v>
      </c>
      <c r="J13" s="15">
        <f t="shared" si="2"/>
        <v>0.13817633110584177</v>
      </c>
      <c r="K13" s="15">
        <f t="shared" si="2"/>
        <v>0.1354352567915923</v>
      </c>
      <c r="L13" s="15">
        <f t="shared" si="2"/>
        <v>0.13551764249709189</v>
      </c>
      <c r="M13" s="15">
        <f t="shared" si="2"/>
        <v>0.14645085803432137</v>
      </c>
      <c r="N13" s="15">
        <f t="shared" si="2"/>
        <v>0.13646891145554962</v>
      </c>
      <c r="O13" s="15">
        <f t="shared" si="2"/>
        <v>0.13178647255080375</v>
      </c>
      <c r="P13" s="15">
        <f t="shared" si="2"/>
        <v>0.12891849529780564</v>
      </c>
      <c r="Q13" s="15">
        <f t="shared" si="2"/>
        <v>0.13046612205670352</v>
      </c>
      <c r="R13" s="15">
        <f t="shared" si="2"/>
        <v>0.12656881514571366</v>
      </c>
      <c r="S13" s="15">
        <f t="shared" si="2"/>
        <v>0.12152649129307151</v>
      </c>
      <c r="T13" s="15">
        <f t="shared" si="2"/>
        <v>0.12148280482358195</v>
      </c>
      <c r="U13" s="15">
        <f t="shared" si="2"/>
        <v>0.11822854883353104</v>
      </c>
      <c r="V13" s="15">
        <f t="shared" si="2"/>
        <v>0.11011375755421259</v>
      </c>
      <c r="W13" s="15">
        <f t="shared" si="2"/>
        <v>0.11315039201710621</v>
      </c>
      <c r="X13" s="15">
        <f t="shared" si="2"/>
        <v>0.11312368972746331</v>
      </c>
      <c r="Y13" s="15">
        <f t="shared" si="2"/>
        <v>0.10657540943534588</v>
      </c>
      <c r="Z13" s="15">
        <f t="shared" si="2"/>
        <v>0.10690423162583519</v>
      </c>
      <c r="AA13" s="15">
        <f t="shared" si="2"/>
        <v>0.10869565217391304</v>
      </c>
      <c r="AB13" s="15">
        <f t="shared" si="2"/>
        <v>0.10553466818221562</v>
      </c>
      <c r="AC13" s="15">
        <f t="shared" si="2"/>
        <v>0.10932885906040268</v>
      </c>
      <c r="AD13" s="15">
        <f t="shared" si="2"/>
        <v>0.12246705398894714</v>
      </c>
      <c r="AE13" s="15">
        <f t="shared" si="2"/>
        <v>0.11720441948390412</v>
      </c>
      <c r="AF13" s="15">
        <f t="shared" si="2"/>
        <v>0.10356249797031793</v>
      </c>
      <c r="AG13" s="15">
        <f t="shared" si="2"/>
        <v>9.3124325620429202E-2</v>
      </c>
      <c r="AM13" s="17">
        <f>AG28/AG72</f>
        <v>0.10360247826521435</v>
      </c>
      <c r="AN13" s="20">
        <f>AG28/AG54</f>
        <v>5.2060056742574509E-2</v>
      </c>
      <c r="AO13" s="20">
        <f>AG22/(AG72+AG56+AG61)</f>
        <v>0.11465488170668939</v>
      </c>
      <c r="AP13" s="21">
        <f>AG67/AG72</f>
        <v>0.95610572599180577</v>
      </c>
    </row>
    <row r="14" spans="1:42" ht="19" x14ac:dyDescent="0.25">
      <c r="A14" s="5" t="s">
        <v>9</v>
      </c>
      <c r="B14" s="1">
        <v>236000000</v>
      </c>
      <c r="C14" s="1">
        <v>257000000</v>
      </c>
      <c r="D14" s="1">
        <v>262000000</v>
      </c>
      <c r="E14" s="1">
        <v>273000000</v>
      </c>
      <c r="F14" s="1">
        <v>279000000</v>
      </c>
      <c r="G14" s="1">
        <v>420000000</v>
      </c>
      <c r="H14" s="1">
        <v>392000000</v>
      </c>
      <c r="I14" s="1">
        <v>454000000</v>
      </c>
      <c r="J14" s="1">
        <v>368000000</v>
      </c>
      <c r="K14" s="1">
        <v>513000000</v>
      </c>
      <c r="L14" s="1">
        <v>533000000</v>
      </c>
      <c r="M14" s="1">
        <v>435000000</v>
      </c>
      <c r="N14" s="1">
        <v>522000000</v>
      </c>
      <c r="O14" s="1">
        <v>558000000</v>
      </c>
      <c r="P14" s="1">
        <v>655000000</v>
      </c>
      <c r="Q14" s="1">
        <v>664000000</v>
      </c>
      <c r="R14" s="1">
        <v>771000000</v>
      </c>
      <c r="S14" s="1">
        <v>992000000</v>
      </c>
      <c r="T14" s="1">
        <v>811000000</v>
      </c>
      <c r="U14" s="1">
        <v>920000000</v>
      </c>
      <c r="V14" s="1">
        <v>1011000000</v>
      </c>
      <c r="W14" s="1">
        <v>1001000000</v>
      </c>
      <c r="X14" s="1">
        <v>1109000000</v>
      </c>
      <c r="Y14" s="1">
        <v>1170000000</v>
      </c>
      <c r="Z14" s="1">
        <v>1106000000</v>
      </c>
      <c r="AA14" s="1">
        <v>1122000000</v>
      </c>
      <c r="AB14" s="1">
        <v>1184000000</v>
      </c>
      <c r="AC14" s="1">
        <v>1830000000</v>
      </c>
      <c r="AD14" s="1">
        <v>4675000000</v>
      </c>
      <c r="AE14" s="1">
        <v>4626000000</v>
      </c>
      <c r="AF14" s="1">
        <v>4635000000</v>
      </c>
      <c r="AG14" s="1">
        <v>4204000000</v>
      </c>
    </row>
    <row r="15" spans="1:42" ht="20" x14ac:dyDescent="0.25">
      <c r="A15" s="5" t="s">
        <v>10</v>
      </c>
      <c r="B15" s="1">
        <v>691000000</v>
      </c>
      <c r="C15" s="1">
        <v>726000000</v>
      </c>
      <c r="D15" s="1">
        <v>712000000</v>
      </c>
      <c r="E15" s="1">
        <v>740000000</v>
      </c>
      <c r="F15" s="1">
        <v>836000000</v>
      </c>
      <c r="G15" s="1">
        <v>1180000000</v>
      </c>
      <c r="H15" s="1">
        <v>1133000000</v>
      </c>
      <c r="I15" s="1">
        <v>1170000000</v>
      </c>
      <c r="J15" s="1">
        <v>1076000000</v>
      </c>
      <c r="K15" s="1">
        <v>1261000000</v>
      </c>
      <c r="L15" s="1">
        <v>1298000000</v>
      </c>
      <c r="M15" s="1">
        <v>1255000000</v>
      </c>
      <c r="N15" s="1">
        <v>1363000000</v>
      </c>
      <c r="O15" s="1">
        <v>1504000000</v>
      </c>
      <c r="P15" s="1">
        <v>1722000000</v>
      </c>
      <c r="Q15" s="1">
        <v>1837000000</v>
      </c>
      <c r="R15" s="1">
        <v>2059000000</v>
      </c>
      <c r="S15" s="1">
        <v>2401000000</v>
      </c>
      <c r="T15" s="1">
        <v>1973000000</v>
      </c>
      <c r="U15" s="1">
        <v>2195000000</v>
      </c>
      <c r="V15" s="1">
        <v>2340000000</v>
      </c>
      <c r="W15" s="1">
        <v>2369000000</v>
      </c>
      <c r="X15" s="1">
        <v>2556000000</v>
      </c>
      <c r="Y15" s="1">
        <v>2574000000</v>
      </c>
      <c r="Z15" s="1">
        <v>2351000000</v>
      </c>
      <c r="AA15" s="1">
        <v>2359000000</v>
      </c>
      <c r="AB15" s="1">
        <v>2484000000</v>
      </c>
      <c r="AC15" s="1">
        <v>3572000000</v>
      </c>
      <c r="AD15" s="1">
        <v>8316000000</v>
      </c>
      <c r="AE15" s="1">
        <v>7971000000</v>
      </c>
      <c r="AF15" s="1">
        <v>7967000000</v>
      </c>
      <c r="AG15" s="1">
        <v>7454000000</v>
      </c>
      <c r="AM15" s="18" t="s">
        <v>120</v>
      </c>
      <c r="AN15" s="19" t="s">
        <v>121</v>
      </c>
      <c r="AO15" s="19" t="s">
        <v>122</v>
      </c>
      <c r="AP15" s="19" t="s">
        <v>123</v>
      </c>
    </row>
    <row r="16" spans="1:42" ht="19" x14ac:dyDescent="0.25">
      <c r="A16" s="5" t="s">
        <v>11</v>
      </c>
      <c r="B16" s="1">
        <v>2093000000</v>
      </c>
      <c r="C16" s="1">
        <v>2176000000</v>
      </c>
      <c r="D16" s="1">
        <v>2099000000</v>
      </c>
      <c r="E16" s="1">
        <v>2247000000</v>
      </c>
      <c r="F16" s="1">
        <v>2613000000</v>
      </c>
      <c r="G16" s="1">
        <v>3744000000</v>
      </c>
      <c r="H16" s="1">
        <v>3897000000</v>
      </c>
      <c r="I16" s="1">
        <v>3977000000</v>
      </c>
      <c r="J16" s="1">
        <v>3808000000</v>
      </c>
      <c r="K16" s="1">
        <v>4336000000</v>
      </c>
      <c r="L16" s="1">
        <v>4358000000</v>
      </c>
      <c r="M16" s="1">
        <v>4205000000</v>
      </c>
      <c r="N16" s="1">
        <v>4691000000</v>
      </c>
      <c r="O16" s="1">
        <v>5491000000</v>
      </c>
      <c r="P16" s="1">
        <v>6363000000</v>
      </c>
      <c r="Q16" s="1">
        <v>6805000000</v>
      </c>
      <c r="R16" s="1">
        <v>7616000000</v>
      </c>
      <c r="S16" s="1">
        <v>8896000000</v>
      </c>
      <c r="T16" s="1">
        <v>7005000000</v>
      </c>
      <c r="U16" s="1">
        <v>7949000000</v>
      </c>
      <c r="V16" s="1">
        <v>8798000000</v>
      </c>
      <c r="W16" s="1">
        <v>8765000000</v>
      </c>
      <c r="X16" s="1">
        <v>9300000000</v>
      </c>
      <c r="Y16" s="1">
        <v>9536000000</v>
      </c>
      <c r="Z16" s="1">
        <v>8311000000</v>
      </c>
      <c r="AA16" s="1">
        <v>8219000000</v>
      </c>
      <c r="AB16" s="1">
        <v>8939000000</v>
      </c>
      <c r="AC16" s="1">
        <v>12656000000</v>
      </c>
      <c r="AD16" s="1">
        <v>24960000000</v>
      </c>
      <c r="AE16" s="1">
        <v>23354000000</v>
      </c>
      <c r="AF16" s="1">
        <v>25510000000</v>
      </c>
      <c r="AG16" s="1">
        <v>26904000000</v>
      </c>
      <c r="AM16" s="29">
        <f>(AG35+AF35+AE35+AD35+AC35)/5</f>
        <v>0.14199207200561098</v>
      </c>
      <c r="AN16" s="62">
        <f>AO101/AG3</f>
        <v>5.3122873388682414</v>
      </c>
      <c r="AO16" s="62">
        <f>AO101/AG28</f>
        <v>42.739125819628647</v>
      </c>
      <c r="AP16" s="63">
        <f>AO101/AG107</f>
        <v>31.143762919346337</v>
      </c>
    </row>
    <row r="17" spans="1:42"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v>133000000</v>
      </c>
      <c r="U17" s="1">
        <v>118000000</v>
      </c>
      <c r="V17" s="1">
        <v>145000000</v>
      </c>
      <c r="W17" s="1">
        <v>156000000</v>
      </c>
      <c r="X17" s="1">
        <v>182000000</v>
      </c>
      <c r="Y17" s="1">
        <v>213000000</v>
      </c>
      <c r="Z17" s="1">
        <v>161000000</v>
      </c>
      <c r="AA17" s="1">
        <v>190000000</v>
      </c>
      <c r="AB17" s="1">
        <v>161000000</v>
      </c>
      <c r="AC17" s="1">
        <v>202000000</v>
      </c>
      <c r="AD17" s="1">
        <v>246000000</v>
      </c>
      <c r="AE17" s="1">
        <v>255000000</v>
      </c>
      <c r="AF17" s="1">
        <v>170000000</v>
      </c>
      <c r="AG17" s="1">
        <v>63000000</v>
      </c>
    </row>
    <row r="18" spans="1:42" ht="20" x14ac:dyDescent="0.25">
      <c r="A18" s="5" t="s">
        <v>13</v>
      </c>
      <c r="B18" s="1">
        <v>236000000</v>
      </c>
      <c r="C18" s="1">
        <v>257000000</v>
      </c>
      <c r="D18" s="1">
        <v>262000000</v>
      </c>
      <c r="E18" s="1">
        <v>273000000</v>
      </c>
      <c r="F18" s="1">
        <v>279000000</v>
      </c>
      <c r="G18" s="1">
        <v>420000000</v>
      </c>
      <c r="H18" s="1">
        <v>444000000</v>
      </c>
      <c r="I18" s="1">
        <v>467000000</v>
      </c>
      <c r="J18" s="1">
        <v>445000000</v>
      </c>
      <c r="K18" s="1">
        <v>471000000</v>
      </c>
      <c r="L18" s="1">
        <v>499000000</v>
      </c>
      <c r="M18" s="1">
        <v>483000000</v>
      </c>
      <c r="N18" s="1">
        <v>517000000</v>
      </c>
      <c r="O18" s="1">
        <v>578000000</v>
      </c>
      <c r="P18" s="1">
        <v>665000000</v>
      </c>
      <c r="Q18" s="1">
        <v>696000000</v>
      </c>
      <c r="R18" s="1">
        <v>774000000</v>
      </c>
      <c r="S18" s="1">
        <v>850000000</v>
      </c>
      <c r="T18" s="1">
        <v>846000000</v>
      </c>
      <c r="U18" s="1">
        <v>925000000</v>
      </c>
      <c r="V18" s="1">
        <v>1003000000</v>
      </c>
      <c r="W18" s="1">
        <v>1001000000</v>
      </c>
      <c r="X18" s="1">
        <v>1109000000</v>
      </c>
      <c r="Y18" s="1">
        <v>1170000000</v>
      </c>
      <c r="Z18" s="1">
        <v>1106000000</v>
      </c>
      <c r="AA18" s="1">
        <v>1122000000</v>
      </c>
      <c r="AB18" s="1">
        <v>1184000000</v>
      </c>
      <c r="AC18" s="1">
        <v>1830000000</v>
      </c>
      <c r="AD18" s="1">
        <v>4675000000</v>
      </c>
      <c r="AE18" s="1">
        <v>4626000000</v>
      </c>
      <c r="AF18" s="1">
        <v>4635000000</v>
      </c>
      <c r="AG18" s="1">
        <v>4204000000</v>
      </c>
      <c r="AM18" s="18" t="s">
        <v>124</v>
      </c>
      <c r="AN18" s="19" t="s">
        <v>157</v>
      </c>
      <c r="AO18" s="19" t="s">
        <v>158</v>
      </c>
      <c r="AP18" s="19" t="s">
        <v>159</v>
      </c>
    </row>
    <row r="19" spans="1:42" ht="19" x14ac:dyDescent="0.25">
      <c r="A19" s="6" t="s">
        <v>14</v>
      </c>
      <c r="B19" s="10">
        <v>411000000</v>
      </c>
      <c r="C19" s="10">
        <v>234000000</v>
      </c>
      <c r="D19" s="10">
        <v>428000000</v>
      </c>
      <c r="E19" s="10">
        <v>558000000</v>
      </c>
      <c r="F19" s="10">
        <v>663000000</v>
      </c>
      <c r="G19" s="10">
        <v>812000000</v>
      </c>
      <c r="H19" s="10">
        <v>1000000000</v>
      </c>
      <c r="I19" s="10">
        <v>1019000000</v>
      </c>
      <c r="J19" s="10">
        <v>1028000000</v>
      </c>
      <c r="K19" s="10">
        <v>937000000</v>
      </c>
      <c r="L19" s="10">
        <v>1064000000</v>
      </c>
      <c r="M19" s="10">
        <v>1050000000</v>
      </c>
      <c r="N19" s="10">
        <v>1276000000</v>
      </c>
      <c r="O19" s="10">
        <v>1507000000</v>
      </c>
      <c r="P19" s="10">
        <v>1767000000</v>
      </c>
      <c r="Q19" s="10">
        <v>2039000000</v>
      </c>
      <c r="R19" s="10">
        <v>2370000000</v>
      </c>
      <c r="S19" s="10">
        <v>2526000000</v>
      </c>
      <c r="T19" s="10">
        <v>2402000000</v>
      </c>
      <c r="U19" s="10">
        <v>3006000000</v>
      </c>
      <c r="V19" s="10">
        <v>2179000000</v>
      </c>
      <c r="W19" s="10">
        <v>3435000000</v>
      </c>
      <c r="X19" s="10">
        <v>3695000000</v>
      </c>
      <c r="Y19" s="10">
        <v>3768000000</v>
      </c>
      <c r="Z19" s="10">
        <v>3426000000</v>
      </c>
      <c r="AA19" s="10">
        <v>3363000000</v>
      </c>
      <c r="AB19" s="10">
        <v>3618000000</v>
      </c>
      <c r="AC19" s="10">
        <v>7230000000</v>
      </c>
      <c r="AD19" s="10">
        <v>7975000000</v>
      </c>
      <c r="AE19" s="10">
        <v>8229000000</v>
      </c>
      <c r="AF19" s="10">
        <v>9893000000</v>
      </c>
      <c r="AG19" s="10">
        <v>9848000000</v>
      </c>
      <c r="AH19" s="57">
        <v>11840000000</v>
      </c>
      <c r="AI19" s="57">
        <v>12525000000</v>
      </c>
      <c r="AJ19" s="57">
        <v>13574000000</v>
      </c>
      <c r="AK19" s="57">
        <v>14663000000</v>
      </c>
      <c r="AL19" s="57">
        <v>15197000000</v>
      </c>
      <c r="AM19" s="30">
        <f>AG40-AG56-AG61</f>
        <v>-10879000000</v>
      </c>
      <c r="AN19" s="62">
        <f>AO101/AH3</f>
        <v>5.1904751449322051</v>
      </c>
      <c r="AO19" s="62">
        <f>AO101/AH28</f>
        <v>26.183949589895111</v>
      </c>
      <c r="AP19" s="63">
        <f>AO101/AH105</f>
        <v>29.937075132359265</v>
      </c>
    </row>
    <row r="20" spans="1:42" ht="19" customHeight="1" x14ac:dyDescent="0.25">
      <c r="A20" s="14" t="s">
        <v>100</v>
      </c>
      <c r="B20" s="1"/>
      <c r="C20" s="15">
        <f>(C19/B19)-1</f>
        <v>-0.43065693430656937</v>
      </c>
      <c r="D20" s="15">
        <f>(D19/C19)-1</f>
        <v>0.829059829059829</v>
      </c>
      <c r="E20" s="15">
        <f>(E19/D19)-1</f>
        <v>0.30373831775700944</v>
      </c>
      <c r="F20" s="15">
        <f t="shared" ref="F20:AG20" si="3">(F19/E19)-1</f>
        <v>0.18817204301075274</v>
      </c>
      <c r="G20" s="15">
        <f t="shared" si="3"/>
        <v>0.22473604826546012</v>
      </c>
      <c r="H20" s="15">
        <f t="shared" si="3"/>
        <v>0.23152709359605916</v>
      </c>
      <c r="I20" s="15">
        <f t="shared" si="3"/>
        <v>1.8999999999999906E-2</v>
      </c>
      <c r="J20" s="15">
        <f t="shared" si="3"/>
        <v>8.8321884200195377E-3</v>
      </c>
      <c r="K20" s="15">
        <f t="shared" si="3"/>
        <v>-8.8521400778210135E-2</v>
      </c>
      <c r="L20" s="15">
        <f t="shared" si="3"/>
        <v>0.13553895410885808</v>
      </c>
      <c r="M20" s="15">
        <f t="shared" si="3"/>
        <v>-1.3157894736842146E-2</v>
      </c>
      <c r="N20" s="15">
        <f t="shared" si="3"/>
        <v>0.21523809523809523</v>
      </c>
      <c r="O20" s="15">
        <f t="shared" si="3"/>
        <v>0.18103448275862077</v>
      </c>
      <c r="P20" s="15">
        <f t="shared" si="3"/>
        <v>0.17252820172528205</v>
      </c>
      <c r="Q20" s="15">
        <f t="shared" si="3"/>
        <v>0.15393322014714195</v>
      </c>
      <c r="R20" s="15">
        <f t="shared" si="3"/>
        <v>0.16233447768513987</v>
      </c>
      <c r="S20" s="15">
        <f t="shared" si="3"/>
        <v>6.5822784810126489E-2</v>
      </c>
      <c r="T20" s="15">
        <f t="shared" si="3"/>
        <v>-4.9089469517022977E-2</v>
      </c>
      <c r="U20" s="15">
        <f t="shared" si="3"/>
        <v>0.25145711906744372</v>
      </c>
      <c r="V20" s="15">
        <f t="shared" si="3"/>
        <v>-0.27511643379906858</v>
      </c>
      <c r="W20" s="15">
        <f t="shared" si="3"/>
        <v>0.57641119779715466</v>
      </c>
      <c r="X20" s="15">
        <f t="shared" si="3"/>
        <v>7.5691411935953523E-2</v>
      </c>
      <c r="Y20" s="15">
        <f t="shared" si="3"/>
        <v>1.9756427604871396E-2</v>
      </c>
      <c r="Z20" s="15">
        <f t="shared" si="3"/>
        <v>-9.0764331210191118E-2</v>
      </c>
      <c r="AA20" s="15">
        <f t="shared" si="3"/>
        <v>-1.838879159369522E-2</v>
      </c>
      <c r="AB20" s="15">
        <f t="shared" si="3"/>
        <v>7.5825156110615577E-2</v>
      </c>
      <c r="AC20" s="15">
        <f t="shared" si="3"/>
        <v>0.99834162520729675</v>
      </c>
      <c r="AD20" s="15">
        <f t="shared" si="3"/>
        <v>0.10304287690179814</v>
      </c>
      <c r="AE20" s="15">
        <f t="shared" si="3"/>
        <v>3.1849529780564323E-2</v>
      </c>
      <c r="AF20" s="15">
        <f t="shared" si="3"/>
        <v>0.20221169036334907</v>
      </c>
      <c r="AG20" s="15">
        <f t="shared" si="3"/>
        <v>-4.548670777317243E-3</v>
      </c>
      <c r="AH20" s="16">
        <f t="shared" ref="AH20" si="4">(AH19/AG19)-1</f>
        <v>0.20227457351746558</v>
      </c>
      <c r="AI20" s="16">
        <f t="shared" ref="AI20" si="5">(AI19/AH19)-1</f>
        <v>5.7854729729729826E-2</v>
      </c>
      <c r="AJ20" s="16">
        <f t="shared" ref="AJ20" si="6">(AJ19/AI19)-1</f>
        <v>8.3752495009979944E-2</v>
      </c>
      <c r="AK20" s="16">
        <f t="shared" ref="AK20" si="7">(AK19/AJ19)-1</f>
        <v>8.0226904376012875E-2</v>
      </c>
      <c r="AL20" s="16">
        <f t="shared" ref="AL20" si="8">(AL19/AK19)-1</f>
        <v>3.6418195457955438E-2</v>
      </c>
    </row>
    <row r="21" spans="1:42" ht="19" x14ac:dyDescent="0.25">
      <c r="A21" s="5" t="s">
        <v>15</v>
      </c>
      <c r="B21" s="2">
        <v>0.16650000000000001</v>
      </c>
      <c r="C21" s="2">
        <v>8.9899999999999994E-2</v>
      </c>
      <c r="D21" s="2">
        <v>0.17560000000000001</v>
      </c>
      <c r="E21" s="2">
        <v>0.20580000000000001</v>
      </c>
      <c r="F21" s="2">
        <v>0.2107</v>
      </c>
      <c r="G21" s="2">
        <v>0.1825</v>
      </c>
      <c r="H21" s="2">
        <v>0.2112</v>
      </c>
      <c r="I21" s="2">
        <v>0.21079999999999999</v>
      </c>
      <c r="J21" s="2">
        <v>0.22159999999999999</v>
      </c>
      <c r="K21" s="2">
        <v>0.18579999999999999</v>
      </c>
      <c r="L21" s="2">
        <v>0.20630000000000001</v>
      </c>
      <c r="M21" s="2">
        <v>0.20480000000000001</v>
      </c>
      <c r="N21" s="2">
        <v>0.2273</v>
      </c>
      <c r="O21" s="2">
        <v>0.22850000000000001</v>
      </c>
      <c r="P21" s="2">
        <v>0.23080000000000001</v>
      </c>
      <c r="Q21" s="2">
        <v>0.245</v>
      </c>
      <c r="R21" s="2">
        <v>0.25209999999999999</v>
      </c>
      <c r="S21" s="2">
        <v>0.23400000000000001</v>
      </c>
      <c r="T21" s="2">
        <v>0.26819999999999999</v>
      </c>
      <c r="U21" s="2">
        <v>0.29720000000000002</v>
      </c>
      <c r="V21" s="2">
        <v>0.19370000000000001</v>
      </c>
      <c r="W21" s="2">
        <v>0.30599999999999999</v>
      </c>
      <c r="X21" s="2">
        <v>0.30990000000000001</v>
      </c>
      <c r="Y21" s="2">
        <v>0.307</v>
      </c>
      <c r="Z21" s="2">
        <v>0.31790000000000002</v>
      </c>
      <c r="AA21" s="2">
        <v>0.31929999999999997</v>
      </c>
      <c r="AB21" s="2">
        <v>0.31630000000000003</v>
      </c>
      <c r="AC21" s="2">
        <v>0.48520000000000002</v>
      </c>
      <c r="AD21" s="2">
        <v>0.28249999999999997</v>
      </c>
      <c r="AE21" s="2">
        <v>0.30209999999999998</v>
      </c>
      <c r="AF21" s="2">
        <v>0.32129999999999997</v>
      </c>
      <c r="AG21" s="2">
        <v>0.29520000000000002</v>
      </c>
      <c r="AH21" s="58">
        <f>AH19/AH3</f>
        <v>0.34673617008814828</v>
      </c>
      <c r="AI21" s="58">
        <f t="shared" ref="AI21:AL21" si="9">AI19/AI3</f>
        <v>0.34814876584389592</v>
      </c>
      <c r="AJ21" s="58">
        <f t="shared" si="9"/>
        <v>0.35777543489720609</v>
      </c>
      <c r="AK21" s="58">
        <f t="shared" si="9"/>
        <v>0.36940091701516603</v>
      </c>
      <c r="AL21" s="58">
        <f t="shared" si="9"/>
        <v>0.36604282583038272</v>
      </c>
    </row>
    <row r="22" spans="1:42" ht="19" x14ac:dyDescent="0.25">
      <c r="A22" s="6" t="s">
        <v>16</v>
      </c>
      <c r="B22" s="10">
        <v>376000000</v>
      </c>
      <c r="C22" s="10">
        <v>428000000</v>
      </c>
      <c r="D22" s="10">
        <v>339000000</v>
      </c>
      <c r="E22" s="10">
        <v>464000000</v>
      </c>
      <c r="F22" s="10">
        <v>533000000</v>
      </c>
      <c r="G22" s="10">
        <v>705000000</v>
      </c>
      <c r="H22" s="10">
        <v>838000000</v>
      </c>
      <c r="I22" s="10">
        <v>856000000</v>
      </c>
      <c r="J22" s="10">
        <v>831000000</v>
      </c>
      <c r="K22" s="10">
        <v>707000000</v>
      </c>
      <c r="L22" s="10">
        <v>800000000</v>
      </c>
      <c r="M22" s="10">
        <v>923000000</v>
      </c>
      <c r="N22" s="10">
        <v>922000000</v>
      </c>
      <c r="O22" s="10">
        <v>1103000000</v>
      </c>
      <c r="P22" s="10">
        <v>1293000000</v>
      </c>
      <c r="Q22" s="10">
        <v>1519000000</v>
      </c>
      <c r="R22" s="10">
        <v>1786000000</v>
      </c>
      <c r="S22" s="10">
        <v>1883000000</v>
      </c>
      <c r="T22" s="10">
        <v>1575000000</v>
      </c>
      <c r="U22" s="10">
        <v>2082000000</v>
      </c>
      <c r="V22" s="10">
        <v>2468000000</v>
      </c>
      <c r="W22" s="10">
        <v>2437000000</v>
      </c>
      <c r="X22" s="10">
        <v>2625000000</v>
      </c>
      <c r="Y22" s="10">
        <v>2608000000</v>
      </c>
      <c r="Z22" s="10">
        <v>2321000000</v>
      </c>
      <c r="AA22" s="10">
        <v>2238000000</v>
      </c>
      <c r="AB22" s="10">
        <v>2448000000</v>
      </c>
      <c r="AC22" s="10">
        <v>5247000000</v>
      </c>
      <c r="AD22" s="10">
        <v>2933000000</v>
      </c>
      <c r="AE22" s="10">
        <v>3322000000</v>
      </c>
      <c r="AF22" s="10">
        <v>4984000000</v>
      </c>
      <c r="AG22" s="10">
        <v>6460000000</v>
      </c>
    </row>
    <row r="23" spans="1:42" ht="19" x14ac:dyDescent="0.25">
      <c r="A23" s="5" t="s">
        <v>17</v>
      </c>
      <c r="B23" s="2">
        <v>0.15229999999999999</v>
      </c>
      <c r="C23" s="2">
        <v>0.16439999999999999</v>
      </c>
      <c r="D23" s="2">
        <v>0.13900000000000001</v>
      </c>
      <c r="E23" s="2">
        <v>0.17119999999999999</v>
      </c>
      <c r="F23" s="2">
        <v>0.1694</v>
      </c>
      <c r="G23" s="2">
        <v>0.1585</v>
      </c>
      <c r="H23" s="2">
        <v>0.17699999999999999</v>
      </c>
      <c r="I23" s="2">
        <v>0.17710000000000001</v>
      </c>
      <c r="J23" s="2">
        <v>0.17910000000000001</v>
      </c>
      <c r="K23" s="2">
        <v>0.14019999999999999</v>
      </c>
      <c r="L23" s="2">
        <v>0.15509999999999999</v>
      </c>
      <c r="M23" s="2">
        <v>0.18</v>
      </c>
      <c r="N23" s="2">
        <v>0.1643</v>
      </c>
      <c r="O23" s="2">
        <v>0.1673</v>
      </c>
      <c r="P23" s="2">
        <v>0.16889999999999999</v>
      </c>
      <c r="Q23" s="2">
        <v>0.1825</v>
      </c>
      <c r="R23" s="2">
        <v>0.19</v>
      </c>
      <c r="S23" s="2">
        <v>0.1744</v>
      </c>
      <c r="T23" s="2">
        <v>0.1759</v>
      </c>
      <c r="U23" s="2">
        <v>0.20580000000000001</v>
      </c>
      <c r="V23" s="2">
        <v>0.21929999999999999</v>
      </c>
      <c r="W23" s="2">
        <v>0.21709999999999999</v>
      </c>
      <c r="X23" s="2">
        <v>0.22009999999999999</v>
      </c>
      <c r="Y23" s="2">
        <v>0.21249999999999999</v>
      </c>
      <c r="Z23" s="2">
        <v>0.21540000000000001</v>
      </c>
      <c r="AA23" s="2">
        <v>0.21249999999999999</v>
      </c>
      <c r="AB23" s="2">
        <v>0.214</v>
      </c>
      <c r="AC23" s="2">
        <v>0.35210000000000002</v>
      </c>
      <c r="AD23" s="2">
        <v>0.10390000000000001</v>
      </c>
      <c r="AE23" s="2">
        <v>0.12189999999999999</v>
      </c>
      <c r="AF23" s="2">
        <v>0.16189999999999999</v>
      </c>
      <c r="AG23" s="2">
        <v>0.19359999999999999</v>
      </c>
    </row>
    <row r="24" spans="1:42" ht="19" x14ac:dyDescent="0.25">
      <c r="A24" s="5" t="s">
        <v>18</v>
      </c>
      <c r="B24" s="1">
        <v>-201000000</v>
      </c>
      <c r="C24" s="1">
        <v>-307000000</v>
      </c>
      <c r="D24" s="1">
        <v>-148000000</v>
      </c>
      <c r="E24" s="1">
        <v>-179000000</v>
      </c>
      <c r="F24" s="1">
        <v>-149000000</v>
      </c>
      <c r="G24" s="1">
        <v>-313000000</v>
      </c>
      <c r="H24" s="1">
        <v>-216000000</v>
      </c>
      <c r="I24" s="1">
        <v>-260000000</v>
      </c>
      <c r="J24" s="1">
        <v>-204000000</v>
      </c>
      <c r="K24" s="1">
        <v>-224000000</v>
      </c>
      <c r="L24" s="1">
        <v>-224000000</v>
      </c>
      <c r="M24" s="1">
        <v>-206000000</v>
      </c>
      <c r="N24" s="1">
        <v>-151000000</v>
      </c>
      <c r="O24" s="1">
        <v>-155000000</v>
      </c>
      <c r="P24" s="1">
        <v>-163000000</v>
      </c>
      <c r="Q24" s="1">
        <v>-155000000</v>
      </c>
      <c r="R24" s="1">
        <v>-173000000</v>
      </c>
      <c r="S24" s="1">
        <v>-198000000</v>
      </c>
      <c r="T24" s="1">
        <v>-133000000</v>
      </c>
      <c r="U24" s="1">
        <v>-118000000</v>
      </c>
      <c r="V24" s="1">
        <v>-145000000</v>
      </c>
      <c r="W24" s="1">
        <v>-141000000</v>
      </c>
      <c r="X24" s="1">
        <v>-178000000</v>
      </c>
      <c r="Y24" s="1">
        <v>-213000000</v>
      </c>
      <c r="Z24" s="1">
        <v>-161000000</v>
      </c>
      <c r="AA24" s="1">
        <v>-190000000</v>
      </c>
      <c r="AB24" s="1">
        <v>-161000000</v>
      </c>
      <c r="AC24" s="1">
        <v>-198000000</v>
      </c>
      <c r="AD24" s="1">
        <v>-6000000</v>
      </c>
      <c r="AE24" s="1">
        <v>62000000</v>
      </c>
      <c r="AF24" s="1">
        <v>115000000</v>
      </c>
      <c r="AG24" s="1">
        <v>-917000000</v>
      </c>
    </row>
    <row r="25" spans="1:42" ht="19" x14ac:dyDescent="0.25">
      <c r="A25" s="6" t="s">
        <v>19</v>
      </c>
      <c r="B25" s="10">
        <v>175000000</v>
      </c>
      <c r="C25" s="10">
        <v>121000000</v>
      </c>
      <c r="D25" s="10">
        <v>191000000</v>
      </c>
      <c r="E25" s="10">
        <v>285000000</v>
      </c>
      <c r="F25" s="10">
        <v>384000000</v>
      </c>
      <c r="G25" s="10">
        <v>392000000</v>
      </c>
      <c r="H25" s="10">
        <v>622000000</v>
      </c>
      <c r="I25" s="10">
        <v>596000000</v>
      </c>
      <c r="J25" s="10">
        <v>627000000</v>
      </c>
      <c r="K25" s="10">
        <v>483000000</v>
      </c>
      <c r="L25" s="10">
        <v>576000000</v>
      </c>
      <c r="M25" s="10">
        <v>717000000</v>
      </c>
      <c r="N25" s="10">
        <v>771000000</v>
      </c>
      <c r="O25" s="10">
        <v>948000000</v>
      </c>
      <c r="P25" s="10">
        <v>1130000000</v>
      </c>
      <c r="Q25" s="10">
        <v>1364000000</v>
      </c>
      <c r="R25" s="10">
        <v>1613000000</v>
      </c>
      <c r="S25" s="10">
        <v>1685000000</v>
      </c>
      <c r="T25" s="10">
        <v>1442000000</v>
      </c>
      <c r="U25" s="10">
        <v>1964000000</v>
      </c>
      <c r="V25" s="10">
        <v>2323000000</v>
      </c>
      <c r="W25" s="10">
        <v>2296000000</v>
      </c>
      <c r="X25" s="10">
        <v>2447000000</v>
      </c>
      <c r="Y25" s="10">
        <v>2395000000</v>
      </c>
      <c r="Z25" s="10">
        <v>2160000000</v>
      </c>
      <c r="AA25" s="10">
        <v>2048000000</v>
      </c>
      <c r="AB25" s="10">
        <v>2287000000</v>
      </c>
      <c r="AC25" s="10">
        <v>5049000000</v>
      </c>
      <c r="AD25" s="10">
        <v>2927000000</v>
      </c>
      <c r="AE25" s="10">
        <v>3384000000</v>
      </c>
      <c r="AF25" s="10">
        <v>5099000000</v>
      </c>
      <c r="AG25" s="10">
        <v>5543000000</v>
      </c>
    </row>
    <row r="26" spans="1:42" ht="19" x14ac:dyDescent="0.25">
      <c r="A26" s="5" t="s">
        <v>20</v>
      </c>
      <c r="B26" s="2">
        <v>7.0900000000000005E-2</v>
      </c>
      <c r="C26" s="2">
        <v>4.65E-2</v>
      </c>
      <c r="D26" s="2">
        <v>7.8299999999999995E-2</v>
      </c>
      <c r="E26" s="2">
        <v>0.1051</v>
      </c>
      <c r="F26" s="2">
        <v>0.1221</v>
      </c>
      <c r="G26" s="2">
        <v>8.8099999999999998E-2</v>
      </c>
      <c r="H26" s="2">
        <v>0.13139999999999999</v>
      </c>
      <c r="I26" s="2">
        <v>0.12330000000000001</v>
      </c>
      <c r="J26" s="2">
        <v>0.13519999999999999</v>
      </c>
      <c r="K26" s="2">
        <v>9.5799999999999996E-2</v>
      </c>
      <c r="L26" s="2">
        <v>0.11169999999999999</v>
      </c>
      <c r="M26" s="2">
        <v>0.13980000000000001</v>
      </c>
      <c r="N26" s="2">
        <v>0.13739999999999999</v>
      </c>
      <c r="O26" s="2">
        <v>0.14380000000000001</v>
      </c>
      <c r="P26" s="2">
        <v>0.14760000000000001</v>
      </c>
      <c r="Q26" s="2">
        <v>0.16389999999999999</v>
      </c>
      <c r="R26" s="2">
        <v>0.1716</v>
      </c>
      <c r="S26" s="2">
        <v>0.15609999999999999</v>
      </c>
      <c r="T26" s="2">
        <v>0.161</v>
      </c>
      <c r="U26" s="2">
        <v>0.19409999999999999</v>
      </c>
      <c r="V26" s="2">
        <v>0.20649999999999999</v>
      </c>
      <c r="W26" s="2">
        <v>0.2046</v>
      </c>
      <c r="X26" s="2">
        <v>0.20519999999999999</v>
      </c>
      <c r="Y26" s="2">
        <v>0.1951</v>
      </c>
      <c r="Z26" s="2">
        <v>0.20039999999999999</v>
      </c>
      <c r="AA26" s="2">
        <v>0.19439999999999999</v>
      </c>
      <c r="AB26" s="2">
        <v>0.2</v>
      </c>
      <c r="AC26" s="2">
        <v>0.33889999999999998</v>
      </c>
      <c r="AD26" s="2">
        <v>0.1037</v>
      </c>
      <c r="AE26" s="2">
        <v>0.1242</v>
      </c>
      <c r="AF26" s="2">
        <v>0.1656</v>
      </c>
      <c r="AG26" s="2">
        <v>0.1661</v>
      </c>
    </row>
    <row r="27" spans="1:42" ht="19" x14ac:dyDescent="0.25">
      <c r="A27" s="5" t="s">
        <v>21</v>
      </c>
      <c r="B27" s="1">
        <v>68000000</v>
      </c>
      <c r="C27" s="1">
        <v>37000000</v>
      </c>
      <c r="D27" s="1">
        <v>48000000</v>
      </c>
      <c r="E27" s="1">
        <v>82000000</v>
      </c>
      <c r="F27" s="1">
        <v>122000000</v>
      </c>
      <c r="G27" s="1">
        <v>110000000</v>
      </c>
      <c r="H27" s="1">
        <v>151000000</v>
      </c>
      <c r="I27" s="1">
        <v>127000000</v>
      </c>
      <c r="J27" s="1">
        <v>152000000</v>
      </c>
      <c r="K27" s="1">
        <v>103000000</v>
      </c>
      <c r="L27" s="1">
        <v>135000000</v>
      </c>
      <c r="M27" s="1">
        <v>158000000</v>
      </c>
      <c r="N27" s="1">
        <v>174000000</v>
      </c>
      <c r="O27" s="1">
        <v>232000000</v>
      </c>
      <c r="P27" s="1">
        <v>376000000</v>
      </c>
      <c r="Q27" s="1">
        <v>355000000</v>
      </c>
      <c r="R27" s="1">
        <v>419000000</v>
      </c>
      <c r="S27" s="1">
        <v>465000000</v>
      </c>
      <c r="T27" s="1">
        <v>169000000</v>
      </c>
      <c r="U27" s="1">
        <v>768000000</v>
      </c>
      <c r="V27" s="1">
        <v>-641000000</v>
      </c>
      <c r="W27" s="1">
        <v>586000000</v>
      </c>
      <c r="X27" s="1">
        <v>649000000</v>
      </c>
      <c r="Y27" s="1">
        <v>691000000</v>
      </c>
      <c r="Z27" s="1">
        <v>612000000</v>
      </c>
      <c r="AA27" s="1">
        <v>551000000</v>
      </c>
      <c r="AB27" s="1">
        <v>1026000000</v>
      </c>
      <c r="AC27" s="1">
        <v>817000000</v>
      </c>
      <c r="AD27" s="1">
        <v>769000000</v>
      </c>
      <c r="AE27" s="1">
        <v>847000000</v>
      </c>
      <c r="AF27" s="1">
        <v>1262000000</v>
      </c>
      <c r="AG27" s="1">
        <v>1434000000</v>
      </c>
    </row>
    <row r="28" spans="1:42" ht="20" thickBot="1" x14ac:dyDescent="0.3">
      <c r="A28" s="7" t="s">
        <v>22</v>
      </c>
      <c r="B28" s="11">
        <v>107000000</v>
      </c>
      <c r="C28" s="11">
        <v>-60000000</v>
      </c>
      <c r="D28" s="11">
        <v>118000000</v>
      </c>
      <c r="E28" s="11">
        <v>203000000</v>
      </c>
      <c r="F28" s="11">
        <v>262000000</v>
      </c>
      <c r="G28" s="11">
        <v>282000000</v>
      </c>
      <c r="H28" s="11">
        <v>405000000</v>
      </c>
      <c r="I28" s="11">
        <v>425000000</v>
      </c>
      <c r="J28" s="11">
        <v>431000000</v>
      </c>
      <c r="K28" s="11">
        <v>363000000</v>
      </c>
      <c r="L28" s="11">
        <v>430000000</v>
      </c>
      <c r="M28" s="11">
        <v>409000000</v>
      </c>
      <c r="N28" s="11">
        <v>585000000</v>
      </c>
      <c r="O28" s="11">
        <v>697000000</v>
      </c>
      <c r="P28" s="11">
        <v>726000000</v>
      </c>
      <c r="Q28" s="11">
        <v>988000000</v>
      </c>
      <c r="R28" s="11">
        <v>1177000000</v>
      </c>
      <c r="S28" s="11">
        <v>1211000000</v>
      </c>
      <c r="T28" s="11">
        <v>1254000000</v>
      </c>
      <c r="U28" s="11">
        <v>1195000000</v>
      </c>
      <c r="V28" s="11">
        <v>1672000000</v>
      </c>
      <c r="W28" s="11">
        <v>1692000000</v>
      </c>
      <c r="X28" s="11">
        <v>1755000000</v>
      </c>
      <c r="Y28" s="11">
        <v>1694000000</v>
      </c>
      <c r="Z28" s="11">
        <v>1547000000</v>
      </c>
      <c r="AA28" s="11">
        <v>1500000000</v>
      </c>
      <c r="AB28" s="11">
        <v>1247000000</v>
      </c>
      <c r="AC28" s="11">
        <v>4381000000</v>
      </c>
      <c r="AD28" s="11">
        <v>2285000000</v>
      </c>
      <c r="AE28" s="11">
        <v>2501000000</v>
      </c>
      <c r="AF28" s="11">
        <v>3826000000</v>
      </c>
      <c r="AG28" s="11">
        <v>4147000000</v>
      </c>
      <c r="AH28" s="59">
        <v>6769000000</v>
      </c>
      <c r="AI28" s="59">
        <v>7229000000</v>
      </c>
      <c r="AJ28" s="59">
        <v>7745000000</v>
      </c>
      <c r="AK28" s="59">
        <v>8534000000</v>
      </c>
      <c r="AL28" s="59">
        <v>8861000000</v>
      </c>
    </row>
    <row r="29" spans="1:42" ht="20" customHeight="1" thickTop="1" x14ac:dyDescent="0.25">
      <c r="A29" s="14" t="s">
        <v>101</v>
      </c>
      <c r="B29" s="1"/>
      <c r="C29" s="15">
        <f>(C28/B28)-1</f>
        <v>-1.5607476635514019</v>
      </c>
      <c r="D29" s="15">
        <f>(D28/C28)-1</f>
        <v>-2.9666666666666668</v>
      </c>
      <c r="E29" s="15">
        <f>(E28/D28)-1</f>
        <v>0.72033898305084754</v>
      </c>
      <c r="F29" s="15">
        <f t="shared" ref="F29:AG29" si="10">(F28/E28)-1</f>
        <v>0.29064039408866993</v>
      </c>
      <c r="G29" s="15">
        <f t="shared" si="10"/>
        <v>7.6335877862595325E-2</v>
      </c>
      <c r="H29" s="15">
        <f t="shared" si="10"/>
        <v>0.43617021276595747</v>
      </c>
      <c r="I29" s="15">
        <f t="shared" si="10"/>
        <v>4.9382716049382713E-2</v>
      </c>
      <c r="J29" s="15">
        <f t="shared" si="10"/>
        <v>1.4117647058823568E-2</v>
      </c>
      <c r="K29" s="15">
        <f t="shared" si="10"/>
        <v>-0.15777262180974483</v>
      </c>
      <c r="L29" s="15">
        <f t="shared" si="10"/>
        <v>0.18457300275482091</v>
      </c>
      <c r="M29" s="15">
        <f t="shared" si="10"/>
        <v>-4.8837209302325602E-2</v>
      </c>
      <c r="N29" s="15">
        <f t="shared" si="10"/>
        <v>0.43031784841075793</v>
      </c>
      <c r="O29" s="15">
        <f t="shared" si="10"/>
        <v>0.19145299145299144</v>
      </c>
      <c r="P29" s="15">
        <f t="shared" si="10"/>
        <v>4.1606886657101771E-2</v>
      </c>
      <c r="Q29" s="15">
        <f t="shared" si="10"/>
        <v>0.3608815426997245</v>
      </c>
      <c r="R29" s="15">
        <f t="shared" si="10"/>
        <v>0.19129554655870451</v>
      </c>
      <c r="S29" s="15">
        <f t="shared" si="10"/>
        <v>2.8887000849617595E-2</v>
      </c>
      <c r="T29" s="15">
        <f t="shared" si="10"/>
        <v>3.5507844756399676E-2</v>
      </c>
      <c r="U29" s="15">
        <f t="shared" si="10"/>
        <v>-4.7049441786283897E-2</v>
      </c>
      <c r="V29" s="15">
        <f t="shared" si="10"/>
        <v>0.399163179916318</v>
      </c>
      <c r="W29" s="15">
        <f t="shared" si="10"/>
        <v>1.1961722488038173E-2</v>
      </c>
      <c r="X29" s="15">
        <f t="shared" si="10"/>
        <v>3.7234042553191404E-2</v>
      </c>
      <c r="Y29" s="15">
        <f t="shared" si="10"/>
        <v>-3.4757834757834782E-2</v>
      </c>
      <c r="Z29" s="15">
        <f t="shared" si="10"/>
        <v>-8.6776859504132275E-2</v>
      </c>
      <c r="AA29" s="15">
        <f t="shared" si="10"/>
        <v>-3.0381383322559796E-2</v>
      </c>
      <c r="AB29" s="15">
        <f t="shared" si="10"/>
        <v>-0.16866666666666663</v>
      </c>
      <c r="AC29" s="15">
        <f t="shared" si="10"/>
        <v>2.5132317562149158</v>
      </c>
      <c r="AD29" s="15">
        <f t="shared" si="10"/>
        <v>-0.47842958228714905</v>
      </c>
      <c r="AE29" s="15">
        <f t="shared" si="10"/>
        <v>9.4529540481400387E-2</v>
      </c>
      <c r="AF29" s="15">
        <f t="shared" si="10"/>
        <v>0.52978808476609363</v>
      </c>
      <c r="AG29" s="15">
        <f t="shared" si="10"/>
        <v>8.3899634082592822E-2</v>
      </c>
      <c r="AH29" s="16">
        <f t="shared" ref="AH29" si="11">(AH28/AG28)-1</f>
        <v>0.63226428743670127</v>
      </c>
      <c r="AI29" s="16">
        <f t="shared" ref="AI29" si="12">(AI28/AH28)-1</f>
        <v>6.7956862165755583E-2</v>
      </c>
      <c r="AJ29" s="16">
        <f t="shared" ref="AJ29" si="13">(AJ28/AI28)-1</f>
        <v>7.1379167243048824E-2</v>
      </c>
      <c r="AK29" s="16">
        <f t="shared" ref="AK29" si="14">(AK28/AJ28)-1</f>
        <v>0.10187217559715944</v>
      </c>
      <c r="AL29" s="16">
        <f t="shared" ref="AL29" si="15">(AL28/AK28)-1</f>
        <v>3.8317318959456337E-2</v>
      </c>
    </row>
    <row r="30" spans="1:42" ht="19" x14ac:dyDescent="0.25">
      <c r="A30" s="5" t="s">
        <v>23</v>
      </c>
      <c r="B30" s="2">
        <v>4.3299999999999998E-2</v>
      </c>
      <c r="C30" s="2">
        <v>-2.3E-2</v>
      </c>
      <c r="D30" s="2">
        <v>4.8399999999999999E-2</v>
      </c>
      <c r="E30" s="2">
        <v>7.4899999999999994E-2</v>
      </c>
      <c r="F30" s="2">
        <v>8.3299999999999999E-2</v>
      </c>
      <c r="G30" s="2">
        <v>6.3399999999999998E-2</v>
      </c>
      <c r="H30" s="2">
        <v>8.5500000000000007E-2</v>
      </c>
      <c r="I30" s="2">
        <v>8.7900000000000006E-2</v>
      </c>
      <c r="J30" s="2">
        <v>9.2899999999999996E-2</v>
      </c>
      <c r="K30" s="2">
        <v>7.1999999999999995E-2</v>
      </c>
      <c r="L30" s="2">
        <v>8.3400000000000002E-2</v>
      </c>
      <c r="M30" s="2">
        <v>7.9799999999999996E-2</v>
      </c>
      <c r="N30" s="2">
        <v>0.1042</v>
      </c>
      <c r="O30" s="2">
        <v>0.1057</v>
      </c>
      <c r="P30" s="2">
        <v>9.4799999999999995E-2</v>
      </c>
      <c r="Q30" s="2">
        <v>0.1187</v>
      </c>
      <c r="R30" s="2">
        <v>0.12520000000000001</v>
      </c>
      <c r="S30" s="2">
        <v>0.11219999999999999</v>
      </c>
      <c r="T30" s="2">
        <v>0.14000000000000001</v>
      </c>
      <c r="U30" s="2">
        <v>0.1181</v>
      </c>
      <c r="V30" s="2">
        <v>0.14860000000000001</v>
      </c>
      <c r="W30" s="2">
        <v>0.1507</v>
      </c>
      <c r="X30" s="2">
        <v>0.1472</v>
      </c>
      <c r="Y30" s="2">
        <v>0.13800000000000001</v>
      </c>
      <c r="Z30" s="2">
        <v>0.14360000000000001</v>
      </c>
      <c r="AA30" s="2">
        <v>0.1424</v>
      </c>
      <c r="AB30" s="2">
        <v>0.109</v>
      </c>
      <c r="AC30" s="2">
        <v>0.29399999999999998</v>
      </c>
      <c r="AD30" s="2">
        <v>8.09E-2</v>
      </c>
      <c r="AE30" s="2">
        <v>9.1800000000000007E-2</v>
      </c>
      <c r="AF30" s="2">
        <v>0.1242</v>
      </c>
      <c r="AG30" s="2">
        <v>0.12429999999999999</v>
      </c>
      <c r="AH30" s="60">
        <f>AH28/AH3</f>
        <v>0.19823117697015843</v>
      </c>
      <c r="AI30" s="60">
        <f t="shared" ref="AI30:AL30" si="16">AI28/AI3</f>
        <v>0.20093951523237713</v>
      </c>
      <c r="AJ30" s="60">
        <f t="shared" si="16"/>
        <v>0.20413811280969951</v>
      </c>
      <c r="AK30" s="60">
        <f t="shared" si="16"/>
        <v>0.21499470952788835</v>
      </c>
      <c r="AL30" s="60">
        <f t="shared" si="16"/>
        <v>0.21343064286918612</v>
      </c>
    </row>
    <row r="31" spans="1:42" ht="19" x14ac:dyDescent="0.25">
      <c r="A31" s="5" t="s">
        <v>24</v>
      </c>
      <c r="B31" s="12">
        <v>0.42</v>
      </c>
      <c r="C31" s="12">
        <v>-0.23</v>
      </c>
      <c r="D31" s="12">
        <v>0.44</v>
      </c>
      <c r="E31" s="12">
        <v>0.74</v>
      </c>
      <c r="F31" s="12">
        <v>0.94</v>
      </c>
      <c r="G31" s="12">
        <v>0.89</v>
      </c>
      <c r="H31" s="12">
        <v>1.28</v>
      </c>
      <c r="I31" s="12">
        <v>1.34</v>
      </c>
      <c r="J31" s="12">
        <v>1.35</v>
      </c>
      <c r="K31" s="12">
        <v>1.1399999999999999</v>
      </c>
      <c r="L31" s="12">
        <v>1.33</v>
      </c>
      <c r="M31" s="12">
        <v>1.25</v>
      </c>
      <c r="N31" s="12">
        <v>1.79</v>
      </c>
      <c r="O31" s="12">
        <v>2.14</v>
      </c>
      <c r="P31" s="12">
        <v>2.2400000000000002</v>
      </c>
      <c r="Q31" s="12">
        <v>3.05</v>
      </c>
      <c r="R31" s="12">
        <v>3.69</v>
      </c>
      <c r="S31" s="12">
        <v>3.87</v>
      </c>
      <c r="T31" s="12">
        <v>4.08</v>
      </c>
      <c r="U31" s="12">
        <v>3.9</v>
      </c>
      <c r="V31" s="12">
        <v>5.53</v>
      </c>
      <c r="W31" s="12">
        <v>5.67</v>
      </c>
      <c r="X31" s="12">
        <v>5.94</v>
      </c>
      <c r="Y31" s="12">
        <v>5.79</v>
      </c>
      <c r="Z31" s="12">
        <v>5.39</v>
      </c>
      <c r="AA31" s="12">
        <v>5.25</v>
      </c>
      <c r="AB31" s="12">
        <v>4.3600000000000003</v>
      </c>
      <c r="AC31" s="12">
        <v>13.26</v>
      </c>
      <c r="AD31" s="12">
        <v>4.22</v>
      </c>
      <c r="AE31" s="12">
        <v>4.75</v>
      </c>
      <c r="AF31" s="12">
        <v>7.4</v>
      </c>
      <c r="AG31" s="12">
        <v>8.02</v>
      </c>
      <c r="AH31" s="61">
        <v>13.83</v>
      </c>
      <c r="AI31" s="61">
        <v>14.76</v>
      </c>
      <c r="AJ31" s="61">
        <v>15.82</v>
      </c>
      <c r="AK31" s="61">
        <v>17.43</v>
      </c>
      <c r="AL31" s="61">
        <v>18.100000000000001</v>
      </c>
    </row>
    <row r="32" spans="1:42" ht="19" x14ac:dyDescent="0.25">
      <c r="A32" s="5" t="s">
        <v>25</v>
      </c>
      <c r="B32" s="12">
        <v>0.42</v>
      </c>
      <c r="C32" s="12">
        <v>-0.23</v>
      </c>
      <c r="D32" s="12">
        <v>0.43</v>
      </c>
      <c r="E32" s="12">
        <v>0.72</v>
      </c>
      <c r="F32" s="12">
        <v>0.91</v>
      </c>
      <c r="G32" s="12">
        <v>0.89</v>
      </c>
      <c r="H32" s="12">
        <v>1.23</v>
      </c>
      <c r="I32" s="12">
        <v>1.3</v>
      </c>
      <c r="J32" s="12">
        <v>1.33</v>
      </c>
      <c r="K32" s="12">
        <v>1.1299999999999999</v>
      </c>
      <c r="L32" s="12">
        <v>1.31</v>
      </c>
      <c r="M32" s="12">
        <v>1.24</v>
      </c>
      <c r="N32" s="12">
        <v>1.77</v>
      </c>
      <c r="O32" s="12">
        <v>2.1</v>
      </c>
      <c r="P32" s="12">
        <v>2.2000000000000002</v>
      </c>
      <c r="Q32" s="12">
        <v>3</v>
      </c>
      <c r="R32" s="12">
        <v>3.62</v>
      </c>
      <c r="S32" s="12">
        <v>3.8</v>
      </c>
      <c r="T32" s="12">
        <v>4.01</v>
      </c>
      <c r="U32" s="12">
        <v>3.84</v>
      </c>
      <c r="V32" s="12">
        <v>5.45</v>
      </c>
      <c r="W32" s="12">
        <v>5.61</v>
      </c>
      <c r="X32" s="12">
        <v>5.87</v>
      </c>
      <c r="Y32" s="12">
        <v>5.73</v>
      </c>
      <c r="Z32" s="12">
        <v>5.35</v>
      </c>
      <c r="AA32" s="12">
        <v>5.21</v>
      </c>
      <c r="AB32" s="12">
        <v>4.32</v>
      </c>
      <c r="AC32" s="12">
        <v>13.11</v>
      </c>
      <c r="AD32" s="12">
        <v>4.1900000000000004</v>
      </c>
      <c r="AE32" s="12">
        <v>4.71</v>
      </c>
      <c r="AF32" s="12">
        <v>7.33</v>
      </c>
      <c r="AG32" s="12">
        <v>7.95</v>
      </c>
    </row>
    <row r="33" spans="1:33" ht="19" x14ac:dyDescent="0.25">
      <c r="A33" s="5" t="s">
        <v>26</v>
      </c>
      <c r="B33" s="1">
        <v>254761905</v>
      </c>
      <c r="C33" s="1">
        <v>260869565</v>
      </c>
      <c r="D33" s="1">
        <v>268181818</v>
      </c>
      <c r="E33" s="1">
        <v>279982000</v>
      </c>
      <c r="F33" s="1">
        <v>288294000</v>
      </c>
      <c r="G33" s="1">
        <v>318644068</v>
      </c>
      <c r="H33" s="1">
        <v>316406250</v>
      </c>
      <c r="I33" s="1">
        <v>316924000</v>
      </c>
      <c r="J33" s="1">
        <v>318560000</v>
      </c>
      <c r="K33" s="1">
        <v>318246000</v>
      </c>
      <c r="L33" s="1">
        <v>323020000</v>
      </c>
      <c r="M33" s="1">
        <v>325536000</v>
      </c>
      <c r="N33" s="1">
        <v>326388000</v>
      </c>
      <c r="O33" s="1">
        <v>325891000</v>
      </c>
      <c r="P33" s="1">
        <v>323765000</v>
      </c>
      <c r="Q33" s="1">
        <v>323495000</v>
      </c>
      <c r="R33" s="1">
        <v>318997000</v>
      </c>
      <c r="S33" s="1">
        <v>312658000</v>
      </c>
      <c r="T33" s="1">
        <v>307676000</v>
      </c>
      <c r="U33" s="1">
        <v>306720000</v>
      </c>
      <c r="V33" s="1">
        <v>302237000</v>
      </c>
      <c r="W33" s="1">
        <v>298316000</v>
      </c>
      <c r="X33" s="1">
        <v>295523000</v>
      </c>
      <c r="Y33" s="1">
        <v>292494000</v>
      </c>
      <c r="Z33" s="1">
        <v>287005000</v>
      </c>
      <c r="AA33" s="1">
        <v>285677000</v>
      </c>
      <c r="AB33" s="1">
        <v>286261000</v>
      </c>
      <c r="AC33" s="1">
        <v>330401000</v>
      </c>
      <c r="AD33" s="1">
        <v>541094000</v>
      </c>
      <c r="AE33" s="1">
        <v>526736000</v>
      </c>
      <c r="AF33" s="1">
        <v>516896000</v>
      </c>
      <c r="AG33" s="1">
        <v>499736000</v>
      </c>
    </row>
    <row r="34" spans="1:33" ht="19" x14ac:dyDescent="0.25">
      <c r="A34" s="5" t="s">
        <v>27</v>
      </c>
      <c r="B34" s="1">
        <v>254761905</v>
      </c>
      <c r="C34" s="1">
        <v>260869565</v>
      </c>
      <c r="D34" s="1">
        <v>271264368</v>
      </c>
      <c r="E34" s="1">
        <v>279982000</v>
      </c>
      <c r="F34" s="1">
        <v>288294000</v>
      </c>
      <c r="G34" s="1">
        <v>318644068</v>
      </c>
      <c r="H34" s="1">
        <v>329268293</v>
      </c>
      <c r="I34" s="1">
        <v>326712000</v>
      </c>
      <c r="J34" s="1">
        <v>324444000</v>
      </c>
      <c r="K34" s="1">
        <v>322184000</v>
      </c>
      <c r="L34" s="1">
        <v>327014000</v>
      </c>
      <c r="M34" s="1">
        <v>329490000</v>
      </c>
      <c r="N34" s="1">
        <v>330991000</v>
      </c>
      <c r="O34" s="1">
        <v>331403000</v>
      </c>
      <c r="P34" s="1">
        <v>329685000</v>
      </c>
      <c r="Q34" s="1">
        <v>329293000</v>
      </c>
      <c r="R34" s="1">
        <v>324842000</v>
      </c>
      <c r="S34" s="1">
        <v>318302000</v>
      </c>
      <c r="T34" s="1">
        <v>312382000</v>
      </c>
      <c r="U34" s="1">
        <v>311395000</v>
      </c>
      <c r="V34" s="1">
        <v>306722000</v>
      </c>
      <c r="W34" s="1">
        <v>301845000</v>
      </c>
      <c r="X34" s="1">
        <v>298965000</v>
      </c>
      <c r="Y34" s="1">
        <v>295608000</v>
      </c>
      <c r="Z34" s="1">
        <v>289055000</v>
      </c>
      <c r="AA34" s="1">
        <v>287757000</v>
      </c>
      <c r="AB34" s="1">
        <v>289114000</v>
      </c>
      <c r="AC34" s="1">
        <v>334127000</v>
      </c>
      <c r="AD34" s="1">
        <v>545170000</v>
      </c>
      <c r="AE34" s="1">
        <v>531157000</v>
      </c>
      <c r="AF34" s="1">
        <v>521875000</v>
      </c>
      <c r="AG34" s="1">
        <v>504038000</v>
      </c>
    </row>
    <row r="35" spans="1:33" ht="20" customHeight="1" x14ac:dyDescent="0.25">
      <c r="A35" s="14" t="s">
        <v>102</v>
      </c>
      <c r="B35" s="1"/>
      <c r="C35" s="22">
        <f>(C34-B34)/B34</f>
        <v>2.3973992500958885E-2</v>
      </c>
      <c r="D35" s="22">
        <f t="shared" ref="D35:AG35" si="17">(D34-C34)/C34</f>
        <v>3.9846744866538955E-2</v>
      </c>
      <c r="E35" s="22">
        <f t="shared" si="17"/>
        <v>3.2137033198551164E-2</v>
      </c>
      <c r="F35" s="22">
        <f t="shared" si="17"/>
        <v>2.9687622775749871E-2</v>
      </c>
      <c r="G35" s="22">
        <f t="shared" si="17"/>
        <v>0.10527471261975622</v>
      </c>
      <c r="H35" s="22">
        <f t="shared" si="17"/>
        <v>3.3341982691483842E-2</v>
      </c>
      <c r="I35" s="22">
        <f t="shared" si="17"/>
        <v>-7.7635565110425013E-3</v>
      </c>
      <c r="J35" s="22">
        <f t="shared" si="17"/>
        <v>-6.9418937780063176E-3</v>
      </c>
      <c r="K35" s="22">
        <f t="shared" si="17"/>
        <v>-6.9657629667985842E-3</v>
      </c>
      <c r="L35" s="22">
        <f t="shared" si="17"/>
        <v>1.499143346659052E-2</v>
      </c>
      <c r="M35" s="22">
        <f t="shared" si="17"/>
        <v>7.5715412795782444E-3</v>
      </c>
      <c r="N35" s="22">
        <f t="shared" si="17"/>
        <v>4.5555252056208081E-3</v>
      </c>
      <c r="O35" s="22">
        <f t="shared" si="17"/>
        <v>1.2447468360166892E-3</v>
      </c>
      <c r="P35" s="22">
        <f t="shared" si="17"/>
        <v>-5.1840206636632738E-3</v>
      </c>
      <c r="Q35" s="22">
        <f t="shared" si="17"/>
        <v>-1.1890137555545445E-3</v>
      </c>
      <c r="R35" s="22">
        <f t="shared" si="17"/>
        <v>-1.3516837588409106E-2</v>
      </c>
      <c r="S35" s="22">
        <f t="shared" si="17"/>
        <v>-2.0132864592632724E-2</v>
      </c>
      <c r="T35" s="22">
        <f t="shared" si="17"/>
        <v>-1.8598689295071975E-2</v>
      </c>
      <c r="U35" s="22">
        <f t="shared" si="17"/>
        <v>-3.1595930623403395E-3</v>
      </c>
      <c r="V35" s="22">
        <f t="shared" si="17"/>
        <v>-1.5006663562356493E-2</v>
      </c>
      <c r="W35" s="22">
        <f t="shared" si="17"/>
        <v>-1.5900391885811906E-2</v>
      </c>
      <c r="X35" s="22">
        <f t="shared" si="17"/>
        <v>-9.5413208766088557E-3</v>
      </c>
      <c r="Y35" s="22">
        <f t="shared" si="17"/>
        <v>-1.1228739150067734E-2</v>
      </c>
      <c r="Z35" s="22">
        <f t="shared" si="17"/>
        <v>-2.2167870964249953E-2</v>
      </c>
      <c r="AA35" s="22">
        <f t="shared" si="17"/>
        <v>-4.4904948885160266E-3</v>
      </c>
      <c r="AB35" s="22">
        <f t="shared" si="17"/>
        <v>4.715784498726356E-3</v>
      </c>
      <c r="AC35" s="22">
        <f t="shared" si="17"/>
        <v>0.15569291006315847</v>
      </c>
      <c r="AD35" s="22">
        <f t="shared" si="17"/>
        <v>0.63162510063538713</v>
      </c>
      <c r="AE35" s="22">
        <f t="shared" si="17"/>
        <v>-2.5703908872461802E-2</v>
      </c>
      <c r="AF35" s="22">
        <f t="shared" si="17"/>
        <v>-1.7475059163298234E-2</v>
      </c>
      <c r="AG35" s="22">
        <f t="shared" si="17"/>
        <v>-3.4178682634730541E-2</v>
      </c>
    </row>
    <row r="36" spans="1:3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row>
    <row r="37" spans="1:3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row>
    <row r="38" spans="1:33" ht="19" x14ac:dyDescent="0.25">
      <c r="A38" s="5" t="s">
        <v>30</v>
      </c>
      <c r="B38" s="1" t="s">
        <v>91</v>
      </c>
      <c r="C38" s="1" t="s">
        <v>91</v>
      </c>
      <c r="D38" s="1" t="s">
        <v>91</v>
      </c>
      <c r="E38" s="1" t="s">
        <v>91</v>
      </c>
      <c r="F38" s="1" t="s">
        <v>91</v>
      </c>
      <c r="G38" s="1" t="s">
        <v>91</v>
      </c>
      <c r="H38" s="1" t="s">
        <v>91</v>
      </c>
      <c r="I38" s="1" t="s">
        <v>91</v>
      </c>
      <c r="J38" s="1" t="s">
        <v>91</v>
      </c>
      <c r="K38" s="1" t="s">
        <v>91</v>
      </c>
      <c r="L38" s="1" t="s">
        <v>91</v>
      </c>
      <c r="M38" s="1">
        <v>39000000</v>
      </c>
      <c r="N38" s="1">
        <v>50000000</v>
      </c>
      <c r="O38" s="1">
        <v>25000000</v>
      </c>
      <c r="P38" s="1">
        <v>173000000</v>
      </c>
      <c r="Q38" s="1">
        <v>36000000</v>
      </c>
      <c r="R38" s="1">
        <v>17000000</v>
      </c>
      <c r="S38" s="1">
        <v>32000000</v>
      </c>
      <c r="T38" s="1">
        <v>45000000</v>
      </c>
      <c r="U38" s="1">
        <v>39000000</v>
      </c>
      <c r="V38" s="1">
        <v>90000000</v>
      </c>
      <c r="W38" s="1">
        <v>157000000</v>
      </c>
      <c r="X38" s="1">
        <v>138000000</v>
      </c>
      <c r="Y38" s="1">
        <v>126000000</v>
      </c>
      <c r="Z38" s="1">
        <v>147000000</v>
      </c>
      <c r="AA38" s="1">
        <v>524000000</v>
      </c>
      <c r="AB38" s="1">
        <v>617000000</v>
      </c>
      <c r="AC38" s="1">
        <v>4466000000</v>
      </c>
      <c r="AD38" s="1">
        <v>2700000000</v>
      </c>
      <c r="AE38" s="1">
        <v>3754000000</v>
      </c>
      <c r="AF38" s="1">
        <v>2823000000</v>
      </c>
      <c r="AG38" s="1">
        <v>5436000000</v>
      </c>
    </row>
    <row r="39" spans="1:33"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row>
    <row r="40" spans="1:33" ht="19" x14ac:dyDescent="0.25">
      <c r="A40" s="5" t="s">
        <v>32</v>
      </c>
      <c r="B40" s="1" t="s">
        <v>91</v>
      </c>
      <c r="C40" s="1" t="s">
        <v>91</v>
      </c>
      <c r="D40" s="1" t="s">
        <v>91</v>
      </c>
      <c r="E40" s="1" t="s">
        <v>91</v>
      </c>
      <c r="F40" s="1" t="s">
        <v>91</v>
      </c>
      <c r="G40" s="1" t="s">
        <v>91</v>
      </c>
      <c r="H40" s="1" t="s">
        <v>91</v>
      </c>
      <c r="I40" s="1" t="s">
        <v>91</v>
      </c>
      <c r="J40" s="1" t="s">
        <v>91</v>
      </c>
      <c r="K40" s="1" t="s">
        <v>91</v>
      </c>
      <c r="L40" s="1" t="s">
        <v>91</v>
      </c>
      <c r="M40" s="1">
        <v>39000000</v>
      </c>
      <c r="N40" s="1">
        <v>50000000</v>
      </c>
      <c r="O40" s="1">
        <v>25000000</v>
      </c>
      <c r="P40" s="1">
        <v>173000000</v>
      </c>
      <c r="Q40" s="1">
        <v>36000000</v>
      </c>
      <c r="R40" s="1">
        <v>17000000</v>
      </c>
      <c r="S40" s="1">
        <v>32000000</v>
      </c>
      <c r="T40" s="1">
        <v>45000000</v>
      </c>
      <c r="U40" s="1">
        <v>39000000</v>
      </c>
      <c r="V40" s="1">
        <v>90000000</v>
      </c>
      <c r="W40" s="1">
        <v>157000000</v>
      </c>
      <c r="X40" s="1">
        <v>138000000</v>
      </c>
      <c r="Y40" s="1">
        <v>126000000</v>
      </c>
      <c r="Z40" s="1">
        <v>147000000</v>
      </c>
      <c r="AA40" s="1">
        <v>524000000</v>
      </c>
      <c r="AB40" s="1">
        <v>617000000</v>
      </c>
      <c r="AC40" s="1">
        <v>4466000000</v>
      </c>
      <c r="AD40" s="1">
        <v>2700000000</v>
      </c>
      <c r="AE40" s="1">
        <v>3754000000</v>
      </c>
      <c r="AF40" s="1">
        <v>2823000000</v>
      </c>
      <c r="AG40" s="1">
        <v>5436000000</v>
      </c>
    </row>
    <row r="41" spans="1:33" ht="19" x14ac:dyDescent="0.25">
      <c r="A41" s="5" t="s">
        <v>33</v>
      </c>
      <c r="B41" s="1" t="s">
        <v>91</v>
      </c>
      <c r="C41" s="1" t="s">
        <v>91</v>
      </c>
      <c r="D41" s="1" t="s">
        <v>91</v>
      </c>
      <c r="E41" s="1" t="s">
        <v>91</v>
      </c>
      <c r="F41" s="1" t="s">
        <v>91</v>
      </c>
      <c r="G41" s="1" t="s">
        <v>91</v>
      </c>
      <c r="H41" s="1" t="s">
        <v>91</v>
      </c>
      <c r="I41" s="1" t="s">
        <v>91</v>
      </c>
      <c r="J41" s="1" t="s">
        <v>91</v>
      </c>
      <c r="K41" s="1" t="s">
        <v>91</v>
      </c>
      <c r="L41" s="1" t="s">
        <v>91</v>
      </c>
      <c r="M41" s="1">
        <v>860000000</v>
      </c>
      <c r="N41" s="1">
        <v>962000000</v>
      </c>
      <c r="O41" s="1">
        <v>1231000000</v>
      </c>
      <c r="P41" s="1">
        <v>1386000000</v>
      </c>
      <c r="Q41" s="1">
        <v>1456000000</v>
      </c>
      <c r="R41" s="1">
        <v>1723000000</v>
      </c>
      <c r="S41" s="1">
        <v>1604000000</v>
      </c>
      <c r="T41" s="1">
        <v>1579000000</v>
      </c>
      <c r="U41" s="1">
        <v>1664000000</v>
      </c>
      <c r="V41" s="1">
        <v>1795000000</v>
      </c>
      <c r="W41" s="1">
        <v>1834000000</v>
      </c>
      <c r="X41" s="1">
        <v>1892000000</v>
      </c>
      <c r="Y41" s="1">
        <v>1796000000</v>
      </c>
      <c r="Z41" s="1">
        <v>1601000000</v>
      </c>
      <c r="AA41" s="1">
        <v>1641000000</v>
      </c>
      <c r="AB41" s="1">
        <v>1804000000</v>
      </c>
      <c r="AC41" s="1">
        <v>4830000000</v>
      </c>
      <c r="AD41" s="1">
        <v>4965000000</v>
      </c>
      <c r="AE41" s="1">
        <v>4590000000</v>
      </c>
      <c r="AF41" s="1">
        <v>4829000000</v>
      </c>
      <c r="AG41" s="1">
        <v>4683000000</v>
      </c>
    </row>
    <row r="42" spans="1:33" ht="19" x14ac:dyDescent="0.25">
      <c r="A42" s="5" t="s">
        <v>34</v>
      </c>
      <c r="B42" s="1" t="s">
        <v>91</v>
      </c>
      <c r="C42" s="1" t="s">
        <v>91</v>
      </c>
      <c r="D42" s="1" t="s">
        <v>91</v>
      </c>
      <c r="E42" s="1" t="s">
        <v>91</v>
      </c>
      <c r="F42" s="1" t="s">
        <v>91</v>
      </c>
      <c r="G42" s="1" t="s">
        <v>91</v>
      </c>
      <c r="H42" s="1" t="s">
        <v>91</v>
      </c>
      <c r="I42" s="1" t="s">
        <v>91</v>
      </c>
      <c r="J42" s="1" t="s">
        <v>91</v>
      </c>
      <c r="K42" s="1" t="s">
        <v>91</v>
      </c>
      <c r="L42" s="1" t="s">
        <v>91</v>
      </c>
      <c r="M42" s="1">
        <v>277000000</v>
      </c>
      <c r="N42" s="1">
        <v>302000000</v>
      </c>
      <c r="O42" s="1">
        <v>328000000</v>
      </c>
      <c r="P42" s="1">
        <v>373000000</v>
      </c>
      <c r="Q42" s="1">
        <v>381000000</v>
      </c>
      <c r="R42" s="1">
        <v>474000000</v>
      </c>
      <c r="S42" s="1">
        <v>445000000</v>
      </c>
      <c r="T42" s="1">
        <v>377000000</v>
      </c>
      <c r="U42" s="1">
        <v>399000000</v>
      </c>
      <c r="V42" s="1">
        <v>456000000</v>
      </c>
      <c r="W42" s="1">
        <v>476000000</v>
      </c>
      <c r="X42" s="1">
        <v>506000000</v>
      </c>
      <c r="Y42" s="1">
        <v>551000000</v>
      </c>
      <c r="Z42" s="1">
        <v>531000000</v>
      </c>
      <c r="AA42" s="1">
        <v>550000000</v>
      </c>
      <c r="AB42" s="1">
        <v>614000000</v>
      </c>
      <c r="AC42" s="1">
        <v>1651000000</v>
      </c>
      <c r="AD42" s="1">
        <v>1697000000</v>
      </c>
      <c r="AE42" s="1">
        <v>1729000000</v>
      </c>
      <c r="AF42" s="1">
        <v>1733000000</v>
      </c>
      <c r="AG42" s="1">
        <v>1978000000</v>
      </c>
    </row>
    <row r="43" spans="1:33" ht="19" x14ac:dyDescent="0.25">
      <c r="A43" s="5" t="s">
        <v>35</v>
      </c>
      <c r="B43" s="1" t="s">
        <v>91</v>
      </c>
      <c r="C43" s="1" t="s">
        <v>91</v>
      </c>
      <c r="D43" s="1" t="s">
        <v>91</v>
      </c>
      <c r="E43" s="1" t="s">
        <v>91</v>
      </c>
      <c r="F43" s="1" t="s">
        <v>91</v>
      </c>
      <c r="G43" s="1" t="s">
        <v>91</v>
      </c>
      <c r="H43" s="1" t="s">
        <v>91</v>
      </c>
      <c r="I43" s="1" t="s">
        <v>91</v>
      </c>
      <c r="J43" s="1" t="s">
        <v>91</v>
      </c>
      <c r="K43" s="1" t="s">
        <v>91</v>
      </c>
      <c r="L43" s="1" t="s">
        <v>91</v>
      </c>
      <c r="M43" s="1">
        <v>110000000</v>
      </c>
      <c r="N43" s="1">
        <v>135000000</v>
      </c>
      <c r="O43" s="1">
        <v>160000000</v>
      </c>
      <c r="P43" s="1">
        <v>201000000</v>
      </c>
      <c r="Q43" s="1">
        <v>186000000</v>
      </c>
      <c r="R43" s="1">
        <v>194000000</v>
      </c>
      <c r="S43" s="1">
        <v>220000000</v>
      </c>
      <c r="T43" s="1">
        <v>222000000</v>
      </c>
      <c r="U43" s="1">
        <v>276000000</v>
      </c>
      <c r="V43" s="1">
        <v>266000000</v>
      </c>
      <c r="W43" s="1">
        <v>325000000</v>
      </c>
      <c r="X43" s="1">
        <v>380000000</v>
      </c>
      <c r="Y43" s="1">
        <v>366000000</v>
      </c>
      <c r="Z43" s="1">
        <v>347000000</v>
      </c>
      <c r="AA43" s="1">
        <v>165000000</v>
      </c>
      <c r="AB43" s="1">
        <v>250000000</v>
      </c>
      <c r="AC43" s="1">
        <v>6325000000</v>
      </c>
      <c r="AD43" s="1">
        <v>990000000</v>
      </c>
      <c r="AE43" s="1">
        <v>851000000</v>
      </c>
      <c r="AF43" s="1">
        <v>774000000</v>
      </c>
      <c r="AG43" s="1">
        <v>950000000</v>
      </c>
    </row>
    <row r="44" spans="1:33"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v>1286000000</v>
      </c>
      <c r="N44" s="10">
        <v>1449000000</v>
      </c>
      <c r="O44" s="10">
        <v>1744000000</v>
      </c>
      <c r="P44" s="10">
        <v>2133000000</v>
      </c>
      <c r="Q44" s="10">
        <v>2059000000</v>
      </c>
      <c r="R44" s="10">
        <v>2408000000</v>
      </c>
      <c r="S44" s="10">
        <v>2301000000</v>
      </c>
      <c r="T44" s="10">
        <v>2223000000</v>
      </c>
      <c r="U44" s="10">
        <v>2378000000</v>
      </c>
      <c r="V44" s="10">
        <v>2607000000</v>
      </c>
      <c r="W44" s="10">
        <v>2792000000</v>
      </c>
      <c r="X44" s="10">
        <v>2916000000</v>
      </c>
      <c r="Y44" s="10">
        <v>2839000000</v>
      </c>
      <c r="Z44" s="10">
        <v>2626000000</v>
      </c>
      <c r="AA44" s="10">
        <v>2880000000</v>
      </c>
      <c r="AB44" s="10">
        <v>3285000000</v>
      </c>
      <c r="AC44" s="10">
        <v>17272000000</v>
      </c>
      <c r="AD44" s="10">
        <v>10352000000</v>
      </c>
      <c r="AE44" s="10">
        <v>10924000000</v>
      </c>
      <c r="AF44" s="10">
        <v>10159000000</v>
      </c>
      <c r="AG44" s="10">
        <v>13047000000</v>
      </c>
    </row>
    <row r="45" spans="1:33" ht="19" x14ac:dyDescent="0.25">
      <c r="A45" s="5" t="s">
        <v>37</v>
      </c>
      <c r="B45" s="1" t="s">
        <v>91</v>
      </c>
      <c r="C45" s="1" t="s">
        <v>91</v>
      </c>
      <c r="D45" s="1" t="s">
        <v>91</v>
      </c>
      <c r="E45" s="1" t="s">
        <v>91</v>
      </c>
      <c r="F45" s="1" t="s">
        <v>91</v>
      </c>
      <c r="G45" s="1" t="s">
        <v>91</v>
      </c>
      <c r="H45" s="1" t="s">
        <v>91</v>
      </c>
      <c r="I45" s="1" t="s">
        <v>91</v>
      </c>
      <c r="J45" s="1" t="s">
        <v>91</v>
      </c>
      <c r="K45" s="1" t="s">
        <v>91</v>
      </c>
      <c r="L45" s="1" t="s">
        <v>91</v>
      </c>
      <c r="M45" s="1">
        <v>4666000000</v>
      </c>
      <c r="N45" s="1">
        <v>5252000000</v>
      </c>
      <c r="O45" s="1">
        <v>5946000000</v>
      </c>
      <c r="P45" s="1">
        <v>6108000000</v>
      </c>
      <c r="Q45" s="1">
        <v>6694000000</v>
      </c>
      <c r="R45" s="1">
        <v>7963000000</v>
      </c>
      <c r="S45" s="1">
        <v>7922000000</v>
      </c>
      <c r="T45" s="1">
        <v>8990000000</v>
      </c>
      <c r="U45" s="1">
        <v>9532000000</v>
      </c>
      <c r="V45" s="1">
        <v>10131000000</v>
      </c>
      <c r="W45" s="1">
        <v>11453000000</v>
      </c>
      <c r="X45" s="1">
        <v>12278000000</v>
      </c>
      <c r="Y45" s="1">
        <v>11997000000</v>
      </c>
      <c r="Z45" s="1">
        <v>10998000000</v>
      </c>
      <c r="AA45" s="1">
        <v>11477000000</v>
      </c>
      <c r="AB45" s="1">
        <v>12057000000</v>
      </c>
      <c r="AC45" s="1">
        <v>29717000000</v>
      </c>
      <c r="AD45" s="1">
        <v>30089000000</v>
      </c>
      <c r="AE45" s="1">
        <v>29801000000</v>
      </c>
      <c r="AF45" s="1">
        <v>27019000000</v>
      </c>
      <c r="AG45" s="1">
        <v>23548000000</v>
      </c>
    </row>
    <row r="46" spans="1:33"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1613000000</v>
      </c>
      <c r="R46" s="1">
        <v>1967000000</v>
      </c>
      <c r="S46" s="1">
        <v>1909000000</v>
      </c>
      <c r="T46" s="1">
        <v>2070000000</v>
      </c>
      <c r="U46" s="1">
        <v>2066000000</v>
      </c>
      <c r="V46" s="1">
        <v>2372000000</v>
      </c>
      <c r="W46" s="1">
        <v>2507000000</v>
      </c>
      <c r="X46" s="1">
        <v>3194000000</v>
      </c>
      <c r="Y46" s="1">
        <v>3121000000</v>
      </c>
      <c r="Z46" s="1">
        <v>2986000000</v>
      </c>
      <c r="AA46" s="1">
        <v>3117000000</v>
      </c>
      <c r="AB46" s="1">
        <v>3233000000</v>
      </c>
      <c r="AC46" s="1">
        <v>26874000000</v>
      </c>
      <c r="AD46" s="1">
        <v>27019000000</v>
      </c>
      <c r="AE46" s="1">
        <v>28201000000</v>
      </c>
      <c r="AF46" s="1">
        <v>27038000000</v>
      </c>
      <c r="AG46" s="1">
        <v>25817000000</v>
      </c>
    </row>
    <row r="47" spans="1:33" ht="19" x14ac:dyDescent="0.25">
      <c r="A47" s="5" t="s">
        <v>39</v>
      </c>
      <c r="B47" s="1" t="s">
        <v>91</v>
      </c>
      <c r="C47" s="1" t="s">
        <v>91</v>
      </c>
      <c r="D47" s="1" t="s">
        <v>91</v>
      </c>
      <c r="E47" s="1" t="s">
        <v>91</v>
      </c>
      <c r="F47" s="1" t="s">
        <v>91</v>
      </c>
      <c r="G47" s="1" t="s">
        <v>91</v>
      </c>
      <c r="H47" s="1" t="s">
        <v>91</v>
      </c>
      <c r="I47" s="1" t="s">
        <v>91</v>
      </c>
      <c r="J47" s="1" t="s">
        <v>91</v>
      </c>
      <c r="K47" s="1" t="s">
        <v>91</v>
      </c>
      <c r="L47" s="1" t="s">
        <v>91</v>
      </c>
      <c r="M47" s="1">
        <v>1035000000</v>
      </c>
      <c r="N47" s="1">
        <v>1131000000</v>
      </c>
      <c r="O47" s="1">
        <v>1639000000</v>
      </c>
      <c r="P47" s="1">
        <v>1626000000</v>
      </c>
      <c r="Q47" s="1">
        <v>71000000</v>
      </c>
      <c r="R47" s="1">
        <v>134000000</v>
      </c>
      <c r="S47" s="1">
        <v>121000000</v>
      </c>
      <c r="T47" s="1">
        <v>142000000</v>
      </c>
      <c r="U47" s="1">
        <v>132000000</v>
      </c>
      <c r="V47" s="1">
        <v>167000000</v>
      </c>
      <c r="W47" s="1">
        <v>173000000</v>
      </c>
      <c r="X47" s="1">
        <v>596000000</v>
      </c>
      <c r="Y47" s="1">
        <v>603000000</v>
      </c>
      <c r="Z47" s="1">
        <v>568000000</v>
      </c>
      <c r="AA47" s="1">
        <v>583000000</v>
      </c>
      <c r="AB47" s="1">
        <v>553000000</v>
      </c>
      <c r="AC47" s="1">
        <v>16223000000</v>
      </c>
      <c r="AD47" s="1">
        <v>16137000000</v>
      </c>
      <c r="AE47" s="1">
        <v>16184000000</v>
      </c>
      <c r="AF47" s="1">
        <v>13802000000</v>
      </c>
      <c r="AG47" s="1">
        <v>12420000000</v>
      </c>
    </row>
    <row r="48" spans="1:33" ht="19" x14ac:dyDescent="0.25">
      <c r="A48" s="5" t="s">
        <v>40</v>
      </c>
      <c r="B48" s="1" t="s">
        <v>91</v>
      </c>
      <c r="C48" s="1" t="s">
        <v>91</v>
      </c>
      <c r="D48" s="1" t="s">
        <v>91</v>
      </c>
      <c r="E48" s="1" t="s">
        <v>91</v>
      </c>
      <c r="F48" s="1" t="s">
        <v>91</v>
      </c>
      <c r="G48" s="1" t="s">
        <v>91</v>
      </c>
      <c r="H48" s="1" t="s">
        <v>91</v>
      </c>
      <c r="I48" s="1" t="s">
        <v>91</v>
      </c>
      <c r="J48" s="1" t="s">
        <v>91</v>
      </c>
      <c r="K48" s="1" t="s">
        <v>91</v>
      </c>
      <c r="L48" s="1" t="s">
        <v>91</v>
      </c>
      <c r="M48" s="1">
        <v>1035000000</v>
      </c>
      <c r="N48" s="1">
        <v>1131000000</v>
      </c>
      <c r="O48" s="1">
        <v>1639000000</v>
      </c>
      <c r="P48" s="1">
        <v>1626000000</v>
      </c>
      <c r="Q48" s="1">
        <v>1684000000</v>
      </c>
      <c r="R48" s="1">
        <v>2101000000</v>
      </c>
      <c r="S48" s="1">
        <v>2030000000</v>
      </c>
      <c r="T48" s="1">
        <v>2212000000</v>
      </c>
      <c r="U48" s="1">
        <v>2198000000</v>
      </c>
      <c r="V48" s="1">
        <v>2539000000</v>
      </c>
      <c r="W48" s="1">
        <v>2680000000</v>
      </c>
      <c r="X48" s="1">
        <v>3790000000</v>
      </c>
      <c r="Y48" s="1">
        <v>3724000000</v>
      </c>
      <c r="Z48" s="1">
        <v>3554000000</v>
      </c>
      <c r="AA48" s="1">
        <v>3700000000</v>
      </c>
      <c r="AB48" s="1">
        <v>3786000000</v>
      </c>
      <c r="AC48" s="1">
        <v>43097000000</v>
      </c>
      <c r="AD48" s="1">
        <v>43156000000</v>
      </c>
      <c r="AE48" s="1">
        <v>44385000000</v>
      </c>
      <c r="AF48" s="1">
        <v>40840000000</v>
      </c>
      <c r="AG48" s="1">
        <v>38237000000</v>
      </c>
    </row>
    <row r="49" spans="1:33"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v>435000000</v>
      </c>
      <c r="U49" s="1">
        <v>564000000</v>
      </c>
      <c r="V49" s="1">
        <v>523000000</v>
      </c>
      <c r="W49" s="1">
        <v>663000000</v>
      </c>
      <c r="X49" s="1">
        <v>709000000</v>
      </c>
      <c r="Y49" s="1">
        <v>701000000</v>
      </c>
      <c r="Z49" s="1">
        <v>677000000</v>
      </c>
      <c r="AA49" s="1">
        <v>731000000</v>
      </c>
      <c r="AB49" s="1">
        <v>739000000</v>
      </c>
      <c r="AC49" s="1">
        <v>1914000000</v>
      </c>
      <c r="AD49" s="1">
        <v>2067000000</v>
      </c>
      <c r="AE49" s="1">
        <v>2084000000</v>
      </c>
      <c r="AF49" s="1">
        <v>2637000000</v>
      </c>
      <c r="AG49" s="1">
        <v>2350000000</v>
      </c>
    </row>
    <row r="50" spans="1:33"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72000000</v>
      </c>
      <c r="Y50" s="1">
        <v>98000000</v>
      </c>
      <c r="Z50" s="1">
        <v>118000000</v>
      </c>
      <c r="AA50" s="1">
        <v>185000000</v>
      </c>
      <c r="AB50" s="1">
        <v>198000000</v>
      </c>
      <c r="AC50" s="1">
        <v>510000000</v>
      </c>
      <c r="AD50" s="1">
        <v>243000000</v>
      </c>
      <c r="AE50" s="1">
        <v>268000000</v>
      </c>
      <c r="AF50" s="1">
        <v>242000000</v>
      </c>
      <c r="AG50" s="1" t="s">
        <v>91</v>
      </c>
    </row>
    <row r="51" spans="1:33" ht="19" x14ac:dyDescent="0.25">
      <c r="A51" s="5" t="s">
        <v>43</v>
      </c>
      <c r="B51" s="1" t="s">
        <v>91</v>
      </c>
      <c r="C51" s="1" t="s">
        <v>91</v>
      </c>
      <c r="D51" s="1" t="s">
        <v>91</v>
      </c>
      <c r="E51" s="1" t="s">
        <v>91</v>
      </c>
      <c r="F51" s="1" t="s">
        <v>91</v>
      </c>
      <c r="G51" s="1" t="s">
        <v>91</v>
      </c>
      <c r="H51" s="1" t="s">
        <v>91</v>
      </c>
      <c r="I51" s="1" t="s">
        <v>91</v>
      </c>
      <c r="J51" s="1" t="s">
        <v>91</v>
      </c>
      <c r="K51" s="1" t="s">
        <v>91</v>
      </c>
      <c r="L51" s="1" t="s">
        <v>91</v>
      </c>
      <c r="M51" s="1">
        <v>414000000</v>
      </c>
      <c r="N51" s="1">
        <v>473000000</v>
      </c>
      <c r="O51" s="1">
        <v>549000000</v>
      </c>
      <c r="P51" s="1">
        <v>624000000</v>
      </c>
      <c r="Q51" s="1">
        <v>665000000</v>
      </c>
      <c r="R51" s="1">
        <v>910000000</v>
      </c>
      <c r="S51" s="1">
        <v>801000000</v>
      </c>
      <c r="T51" s="1">
        <v>457000000</v>
      </c>
      <c r="U51" s="1">
        <v>602000000</v>
      </c>
      <c r="V51" s="1">
        <v>556000000</v>
      </c>
      <c r="W51" s="1">
        <v>502000000</v>
      </c>
      <c r="X51" s="1">
        <v>490000000</v>
      </c>
      <c r="Y51" s="1">
        <v>443000000</v>
      </c>
      <c r="Z51" s="1">
        <v>346000000</v>
      </c>
      <c r="AA51" s="1">
        <v>359000000</v>
      </c>
      <c r="AB51" s="1">
        <v>371000000</v>
      </c>
      <c r="AC51" s="1">
        <v>876000000</v>
      </c>
      <c r="AD51" s="1">
        <v>705000000</v>
      </c>
      <c r="AE51" s="1">
        <v>767000000</v>
      </c>
      <c r="AF51" s="1">
        <v>708000000</v>
      </c>
      <c r="AG51" s="1">
        <v>2476000000</v>
      </c>
    </row>
    <row r="52" spans="1:33" ht="19" x14ac:dyDescent="0.25">
      <c r="A52" s="5" t="s">
        <v>44</v>
      </c>
      <c r="B52" s="1" t="s">
        <v>91</v>
      </c>
      <c r="C52" s="1" t="s">
        <v>91</v>
      </c>
      <c r="D52" s="1" t="s">
        <v>91</v>
      </c>
      <c r="E52" s="1" t="s">
        <v>91</v>
      </c>
      <c r="F52" s="1" t="s">
        <v>91</v>
      </c>
      <c r="G52" s="1" t="s">
        <v>91</v>
      </c>
      <c r="H52" s="1" t="s">
        <v>91</v>
      </c>
      <c r="I52" s="1" t="s">
        <v>91</v>
      </c>
      <c r="J52" s="1" t="s">
        <v>91</v>
      </c>
      <c r="K52" s="1" t="s">
        <v>91</v>
      </c>
      <c r="L52" s="1" t="s">
        <v>91</v>
      </c>
      <c r="M52" s="1">
        <v>6115000000</v>
      </c>
      <c r="N52" s="1">
        <v>6856000000</v>
      </c>
      <c r="O52" s="1">
        <v>8134000000</v>
      </c>
      <c r="P52" s="1">
        <v>8358000000</v>
      </c>
      <c r="Q52" s="1">
        <v>9043000000</v>
      </c>
      <c r="R52" s="1">
        <v>10974000000</v>
      </c>
      <c r="S52" s="1">
        <v>10753000000</v>
      </c>
      <c r="T52" s="1">
        <v>12094000000</v>
      </c>
      <c r="U52" s="1">
        <v>12896000000</v>
      </c>
      <c r="V52" s="1">
        <v>13749000000</v>
      </c>
      <c r="W52" s="1">
        <v>15298000000</v>
      </c>
      <c r="X52" s="1">
        <v>17339000000</v>
      </c>
      <c r="Y52" s="1">
        <v>16963000000</v>
      </c>
      <c r="Z52" s="1">
        <v>15693000000</v>
      </c>
      <c r="AA52" s="1">
        <v>16452000000</v>
      </c>
      <c r="AB52" s="1">
        <v>17151000000</v>
      </c>
      <c r="AC52" s="1">
        <v>76114000000</v>
      </c>
      <c r="AD52" s="1">
        <v>76260000000</v>
      </c>
      <c r="AE52" s="1">
        <v>77305000000</v>
      </c>
      <c r="AF52" s="1">
        <v>71446000000</v>
      </c>
      <c r="AG52" s="1">
        <v>66611000000</v>
      </c>
    </row>
    <row r="53" spans="1:3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row>
    <row r="54" spans="1:33"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v>7401000000</v>
      </c>
      <c r="N54" s="11">
        <v>8305000000</v>
      </c>
      <c r="O54" s="11">
        <v>9878000000</v>
      </c>
      <c r="P54" s="11">
        <v>10491000000</v>
      </c>
      <c r="Q54" s="11">
        <v>11102000000</v>
      </c>
      <c r="R54" s="11">
        <v>13382000000</v>
      </c>
      <c r="S54" s="11">
        <v>13054000000</v>
      </c>
      <c r="T54" s="11">
        <v>14317000000</v>
      </c>
      <c r="U54" s="11">
        <v>15274000000</v>
      </c>
      <c r="V54" s="11">
        <v>16356000000</v>
      </c>
      <c r="W54" s="11">
        <v>18090000000</v>
      </c>
      <c r="X54" s="11">
        <v>20255000000</v>
      </c>
      <c r="Y54" s="11">
        <v>19802000000</v>
      </c>
      <c r="Z54" s="11">
        <v>18319000000</v>
      </c>
      <c r="AA54" s="11">
        <v>19332000000</v>
      </c>
      <c r="AB54" s="11">
        <v>20436000000</v>
      </c>
      <c r="AC54" s="11">
        <v>93386000000</v>
      </c>
      <c r="AD54" s="11">
        <v>86612000000</v>
      </c>
      <c r="AE54" s="11">
        <v>88229000000</v>
      </c>
      <c r="AF54" s="11">
        <v>81605000000</v>
      </c>
      <c r="AG54" s="11">
        <v>79658000000</v>
      </c>
    </row>
    <row r="55" spans="1:33"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v>378000000</v>
      </c>
      <c r="N55" s="1">
        <v>413000000</v>
      </c>
      <c r="O55" s="1">
        <v>502000000</v>
      </c>
      <c r="P55" s="1">
        <v>639000000</v>
      </c>
      <c r="Q55" s="1">
        <v>682000000</v>
      </c>
      <c r="R55" s="1">
        <v>818000000</v>
      </c>
      <c r="S55" s="1">
        <v>820000000</v>
      </c>
      <c r="T55" s="1">
        <v>730000000</v>
      </c>
      <c r="U55" s="1">
        <v>830000000</v>
      </c>
      <c r="V55" s="1">
        <v>896000000</v>
      </c>
      <c r="W55" s="1">
        <v>928000000</v>
      </c>
      <c r="X55" s="1">
        <v>921000000</v>
      </c>
      <c r="Y55" s="1">
        <v>864000000</v>
      </c>
      <c r="Z55" s="1">
        <v>791000000</v>
      </c>
      <c r="AA55" s="1">
        <v>906000000</v>
      </c>
      <c r="AB55" s="1">
        <v>972000000</v>
      </c>
      <c r="AC55" s="1">
        <v>3219000000</v>
      </c>
      <c r="AD55" s="1">
        <v>3266000000</v>
      </c>
      <c r="AE55" s="1">
        <v>3095000000</v>
      </c>
      <c r="AF55" s="1">
        <v>3503000000</v>
      </c>
      <c r="AG55" s="1">
        <v>2995000000</v>
      </c>
    </row>
    <row r="56" spans="1:33" ht="19" x14ac:dyDescent="0.25">
      <c r="A56" s="5" t="s">
        <v>48</v>
      </c>
      <c r="B56" s="1" t="s">
        <v>91</v>
      </c>
      <c r="C56" s="1" t="s">
        <v>91</v>
      </c>
      <c r="D56" s="1" t="s">
        <v>91</v>
      </c>
      <c r="E56" s="1" t="s">
        <v>91</v>
      </c>
      <c r="F56" s="1" t="s">
        <v>91</v>
      </c>
      <c r="G56" s="1" t="s">
        <v>91</v>
      </c>
      <c r="H56" s="1" t="s">
        <v>91</v>
      </c>
      <c r="I56" s="1" t="s">
        <v>91</v>
      </c>
      <c r="J56" s="1" t="s">
        <v>91</v>
      </c>
      <c r="K56" s="1" t="s">
        <v>91</v>
      </c>
      <c r="L56" s="1" t="s">
        <v>91</v>
      </c>
      <c r="M56" s="1">
        <v>238000000</v>
      </c>
      <c r="N56" s="1">
        <v>155000000</v>
      </c>
      <c r="O56" s="1">
        <v>649000000</v>
      </c>
      <c r="P56" s="1">
        <v>521000000</v>
      </c>
      <c r="Q56" s="1">
        <v>186000000</v>
      </c>
      <c r="R56" s="1">
        <v>828000000</v>
      </c>
      <c r="S56" s="1">
        <v>1316000000</v>
      </c>
      <c r="T56" s="1">
        <v>298000000</v>
      </c>
      <c r="U56" s="1">
        <v>402000000</v>
      </c>
      <c r="V56" s="1">
        <v>724000000</v>
      </c>
      <c r="W56" s="1">
        <v>677000000</v>
      </c>
      <c r="X56" s="1">
        <v>785000000</v>
      </c>
      <c r="Y56" s="1">
        <v>589000000</v>
      </c>
      <c r="Z56" s="1">
        <v>256000000</v>
      </c>
      <c r="AA56" s="1">
        <v>598000000</v>
      </c>
      <c r="AB56" s="1">
        <v>1217000000</v>
      </c>
      <c r="AC56" s="1">
        <v>3008000000</v>
      </c>
      <c r="AD56" s="1">
        <v>3523000000</v>
      </c>
      <c r="AE56" s="1">
        <v>4277000000</v>
      </c>
      <c r="AF56" s="1">
        <v>3134000000</v>
      </c>
      <c r="AG56" s="1">
        <v>4117000000</v>
      </c>
    </row>
    <row r="57" spans="1:33"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v>123000000</v>
      </c>
      <c r="X57" s="1">
        <v>168000000</v>
      </c>
      <c r="Y57" s="1">
        <v>119000000</v>
      </c>
      <c r="Z57" s="1">
        <v>144000000</v>
      </c>
      <c r="AA57" s="1">
        <v>133000000</v>
      </c>
      <c r="AB57" s="1">
        <v>242000000</v>
      </c>
      <c r="AC57" s="1">
        <v>892000000</v>
      </c>
      <c r="AD57" s="1">
        <v>638000000</v>
      </c>
      <c r="AE57" s="1">
        <v>878000000</v>
      </c>
      <c r="AF57" s="1">
        <v>724000000</v>
      </c>
      <c r="AG57" s="1" t="s">
        <v>91</v>
      </c>
    </row>
    <row r="58" spans="1:3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v>1788000000</v>
      </c>
      <c r="AD58" s="1">
        <v>1758000000</v>
      </c>
      <c r="AE58" s="1">
        <v>1769000000</v>
      </c>
      <c r="AF58" s="1">
        <v>2940000000</v>
      </c>
      <c r="AG58" s="1" t="s">
        <v>91</v>
      </c>
    </row>
    <row r="59" spans="1:33" ht="19" x14ac:dyDescent="0.25">
      <c r="A59" s="5" t="s">
        <v>51</v>
      </c>
      <c r="B59" s="1" t="s">
        <v>91</v>
      </c>
      <c r="C59" s="1" t="s">
        <v>91</v>
      </c>
      <c r="D59" s="1" t="s">
        <v>91</v>
      </c>
      <c r="E59" s="1" t="s">
        <v>91</v>
      </c>
      <c r="F59" s="1" t="s">
        <v>91</v>
      </c>
      <c r="G59" s="1" t="s">
        <v>91</v>
      </c>
      <c r="H59" s="1" t="s">
        <v>91</v>
      </c>
      <c r="I59" s="1" t="s">
        <v>91</v>
      </c>
      <c r="J59" s="1" t="s">
        <v>91</v>
      </c>
      <c r="K59" s="1" t="s">
        <v>91</v>
      </c>
      <c r="L59" s="1" t="s">
        <v>91</v>
      </c>
      <c r="M59" s="1">
        <v>484000000</v>
      </c>
      <c r="N59" s="1">
        <v>549000000</v>
      </c>
      <c r="O59" s="1">
        <v>724000000</v>
      </c>
      <c r="P59" s="1">
        <v>841000000</v>
      </c>
      <c r="Q59" s="1">
        <v>890000000</v>
      </c>
      <c r="R59" s="1">
        <v>1004000000</v>
      </c>
      <c r="S59" s="1">
        <v>843000000</v>
      </c>
      <c r="T59" s="1">
        <v>785000000</v>
      </c>
      <c r="U59" s="1">
        <v>878000000</v>
      </c>
      <c r="V59" s="1">
        <v>915000000</v>
      </c>
      <c r="W59" s="1">
        <v>751000000</v>
      </c>
      <c r="X59" s="1">
        <v>790000000</v>
      </c>
      <c r="Y59" s="1">
        <v>918000000</v>
      </c>
      <c r="Z59" s="1">
        <v>702000000</v>
      </c>
      <c r="AA59" s="1">
        <v>841000000</v>
      </c>
      <c r="AB59" s="1">
        <v>876000000</v>
      </c>
      <c r="AC59" s="1">
        <v>4049000000</v>
      </c>
      <c r="AD59" s="1">
        <v>2975000000</v>
      </c>
      <c r="AE59" s="1">
        <v>3721000000</v>
      </c>
      <c r="AF59" s="1">
        <v>3342000000</v>
      </c>
      <c r="AG59" s="1">
        <v>9367000000</v>
      </c>
    </row>
    <row r="60" spans="1:33"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v>1100000000</v>
      </c>
      <c r="N60" s="10">
        <v>1117000000</v>
      </c>
      <c r="O60" s="10">
        <v>1875000000</v>
      </c>
      <c r="P60" s="10">
        <v>2001000000</v>
      </c>
      <c r="Q60" s="10">
        <v>1758000000</v>
      </c>
      <c r="R60" s="10">
        <v>2650000000</v>
      </c>
      <c r="S60" s="10">
        <v>2979000000</v>
      </c>
      <c r="T60" s="10">
        <v>1813000000</v>
      </c>
      <c r="U60" s="10">
        <v>2110000000</v>
      </c>
      <c r="V60" s="10">
        <v>2535000000</v>
      </c>
      <c r="W60" s="10">
        <v>2479000000</v>
      </c>
      <c r="X60" s="10">
        <v>2664000000</v>
      </c>
      <c r="Y60" s="10">
        <v>2490000000</v>
      </c>
      <c r="Z60" s="10">
        <v>1893000000</v>
      </c>
      <c r="AA60" s="10">
        <v>2478000000</v>
      </c>
      <c r="AB60" s="10">
        <v>3307000000</v>
      </c>
      <c r="AC60" s="10">
        <v>12956000000</v>
      </c>
      <c r="AD60" s="10">
        <v>12160000000</v>
      </c>
      <c r="AE60" s="10">
        <v>13740000000</v>
      </c>
      <c r="AF60" s="10">
        <v>13643000000</v>
      </c>
      <c r="AG60" s="10">
        <v>16479000000</v>
      </c>
    </row>
    <row r="61" spans="1:33" ht="19" x14ac:dyDescent="0.25">
      <c r="A61" s="5" t="s">
        <v>53</v>
      </c>
      <c r="B61" s="1" t="s">
        <v>91</v>
      </c>
      <c r="C61" s="1" t="s">
        <v>91</v>
      </c>
      <c r="D61" s="1" t="s">
        <v>91</v>
      </c>
      <c r="E61" s="1" t="s">
        <v>91</v>
      </c>
      <c r="F61" s="1" t="s">
        <v>91</v>
      </c>
      <c r="G61" s="1" t="s">
        <v>91</v>
      </c>
      <c r="H61" s="1" t="s">
        <v>91</v>
      </c>
      <c r="I61" s="1" t="s">
        <v>91</v>
      </c>
      <c r="J61" s="1" t="s">
        <v>91</v>
      </c>
      <c r="K61" s="1" t="s">
        <v>91</v>
      </c>
      <c r="L61" s="1" t="s">
        <v>91</v>
      </c>
      <c r="M61" s="1">
        <v>2510000000</v>
      </c>
      <c r="N61" s="1">
        <v>2661000000</v>
      </c>
      <c r="O61" s="1">
        <v>2876000000</v>
      </c>
      <c r="P61" s="1">
        <v>2926000000</v>
      </c>
      <c r="Q61" s="1">
        <v>2981000000</v>
      </c>
      <c r="R61" s="1">
        <v>3364000000</v>
      </c>
      <c r="S61" s="1">
        <v>3709000000</v>
      </c>
      <c r="T61" s="1">
        <v>4757000000</v>
      </c>
      <c r="U61" s="1">
        <v>5155000000</v>
      </c>
      <c r="V61" s="1">
        <v>5838000000</v>
      </c>
      <c r="W61" s="1">
        <v>6685000000</v>
      </c>
      <c r="X61" s="1">
        <v>8026000000</v>
      </c>
      <c r="Y61" s="1">
        <v>8669000000</v>
      </c>
      <c r="Z61" s="1">
        <v>8975000000</v>
      </c>
      <c r="AA61" s="1">
        <v>8917000000</v>
      </c>
      <c r="AB61" s="1">
        <v>7783000000</v>
      </c>
      <c r="AC61" s="1">
        <v>12288000000</v>
      </c>
      <c r="AD61" s="1">
        <v>11409000000</v>
      </c>
      <c r="AE61" s="1">
        <v>12946000000</v>
      </c>
      <c r="AF61" s="1">
        <v>12082000000</v>
      </c>
      <c r="AG61" s="1">
        <v>12198000000</v>
      </c>
    </row>
    <row r="62" spans="1:3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v>6799000000</v>
      </c>
    </row>
    <row r="63" spans="1:33"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v>574000000</v>
      </c>
      <c r="Q63" s="1">
        <v>598000000</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row>
    <row r="64" spans="1:33" ht="19" x14ac:dyDescent="0.25">
      <c r="A64" s="5" t="s">
        <v>55</v>
      </c>
      <c r="B64" s="1" t="s">
        <v>91</v>
      </c>
      <c r="C64" s="1" t="s">
        <v>91</v>
      </c>
      <c r="D64" s="1" t="s">
        <v>91</v>
      </c>
      <c r="E64" s="1" t="s">
        <v>91</v>
      </c>
      <c r="F64" s="1" t="s">
        <v>91</v>
      </c>
      <c r="G64" s="1" t="s">
        <v>91</v>
      </c>
      <c r="H64" s="1" t="s">
        <v>91</v>
      </c>
      <c r="I64" s="1" t="s">
        <v>91</v>
      </c>
      <c r="J64" s="1" t="s">
        <v>91</v>
      </c>
      <c r="K64" s="1" t="s">
        <v>91</v>
      </c>
      <c r="L64" s="1" t="s">
        <v>91</v>
      </c>
      <c r="M64" s="1">
        <v>1287000000</v>
      </c>
      <c r="N64" s="1">
        <v>1244000000</v>
      </c>
      <c r="O64" s="1">
        <v>1294000000</v>
      </c>
      <c r="P64" s="1">
        <v>886000000</v>
      </c>
      <c r="Q64" s="1">
        <v>989000000</v>
      </c>
      <c r="R64" s="1">
        <v>1905000000</v>
      </c>
      <c r="S64" s="1">
        <v>2055000000</v>
      </c>
      <c r="T64" s="1">
        <v>2099000000</v>
      </c>
      <c r="U64" s="1">
        <v>1864000000</v>
      </c>
      <c r="V64" s="1">
        <v>2186000000</v>
      </c>
      <c r="W64" s="1">
        <v>2253000000</v>
      </c>
      <c r="X64" s="1">
        <v>2255000000</v>
      </c>
      <c r="Y64" s="1">
        <v>2457000000</v>
      </c>
      <c r="Z64" s="1">
        <v>2545000000</v>
      </c>
      <c r="AA64" s="1">
        <v>2485000000</v>
      </c>
      <c r="AB64" s="1">
        <v>2824000000</v>
      </c>
      <c r="AC64" s="1">
        <v>11046000000</v>
      </c>
      <c r="AD64" s="1">
        <v>11408000000</v>
      </c>
      <c r="AE64" s="1">
        <v>11961000000</v>
      </c>
      <c r="AF64" s="1">
        <v>10439000000</v>
      </c>
      <c r="AG64" s="1">
        <v>2795000000</v>
      </c>
    </row>
    <row r="65" spans="1:33" ht="19" x14ac:dyDescent="0.25">
      <c r="A65" s="5" t="s">
        <v>56</v>
      </c>
      <c r="B65" s="1" t="s">
        <v>91</v>
      </c>
      <c r="C65" s="1" t="s">
        <v>91</v>
      </c>
      <c r="D65" s="1" t="s">
        <v>91</v>
      </c>
      <c r="E65" s="1" t="s">
        <v>91</v>
      </c>
      <c r="F65" s="1" t="s">
        <v>91</v>
      </c>
      <c r="G65" s="1" t="s">
        <v>91</v>
      </c>
      <c r="H65" s="1" t="s">
        <v>91</v>
      </c>
      <c r="I65" s="1" t="s">
        <v>91</v>
      </c>
      <c r="J65" s="1" t="s">
        <v>91</v>
      </c>
      <c r="K65" s="1" t="s">
        <v>91</v>
      </c>
      <c r="L65" s="1" t="s">
        <v>91</v>
      </c>
      <c r="M65" s="1">
        <v>3797000000</v>
      </c>
      <c r="N65" s="1">
        <v>3905000000</v>
      </c>
      <c r="O65" s="1">
        <v>4170000000</v>
      </c>
      <c r="P65" s="1">
        <v>4386000000</v>
      </c>
      <c r="Q65" s="1">
        <v>4568000000</v>
      </c>
      <c r="R65" s="1">
        <v>5269000000</v>
      </c>
      <c r="S65" s="1">
        <v>5764000000</v>
      </c>
      <c r="T65" s="1">
        <v>6856000000</v>
      </c>
      <c r="U65" s="1">
        <v>7019000000</v>
      </c>
      <c r="V65" s="1">
        <v>8024000000</v>
      </c>
      <c r="W65" s="1">
        <v>8938000000</v>
      </c>
      <c r="X65" s="1">
        <v>10281000000</v>
      </c>
      <c r="Y65" s="1">
        <v>11126000000</v>
      </c>
      <c r="Z65" s="1">
        <v>11520000000</v>
      </c>
      <c r="AA65" s="1">
        <v>11402000000</v>
      </c>
      <c r="AB65" s="1">
        <v>10607000000</v>
      </c>
      <c r="AC65" s="1">
        <v>23334000000</v>
      </c>
      <c r="AD65" s="1">
        <v>22817000000</v>
      </c>
      <c r="AE65" s="1">
        <v>24907000000</v>
      </c>
      <c r="AF65" s="1">
        <v>22521000000</v>
      </c>
      <c r="AG65" s="1">
        <v>21792000000</v>
      </c>
    </row>
    <row r="66" spans="1:3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row>
    <row r="67" spans="1:33"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v>4897000000</v>
      </c>
      <c r="N67" s="10">
        <v>5022000000</v>
      </c>
      <c r="O67" s="10">
        <v>6045000000</v>
      </c>
      <c r="P67" s="10">
        <v>6387000000</v>
      </c>
      <c r="Q67" s="10">
        <v>6326000000</v>
      </c>
      <c r="R67" s="10">
        <v>7919000000</v>
      </c>
      <c r="S67" s="10">
        <v>8743000000</v>
      </c>
      <c r="T67" s="10">
        <v>8669000000</v>
      </c>
      <c r="U67" s="10">
        <v>9129000000</v>
      </c>
      <c r="V67" s="10">
        <v>10559000000</v>
      </c>
      <c r="W67" s="10">
        <v>11417000000</v>
      </c>
      <c r="X67" s="10">
        <v>12945000000</v>
      </c>
      <c r="Y67" s="10">
        <v>13616000000</v>
      </c>
      <c r="Z67" s="10">
        <v>13413000000</v>
      </c>
      <c r="AA67" s="10">
        <v>13880000000</v>
      </c>
      <c r="AB67" s="10">
        <v>13914000000</v>
      </c>
      <c r="AC67" s="10">
        <v>36290000000</v>
      </c>
      <c r="AD67" s="10">
        <v>34977000000</v>
      </c>
      <c r="AE67" s="10">
        <v>38647000000</v>
      </c>
      <c r="AF67" s="10">
        <v>36164000000</v>
      </c>
      <c r="AG67" s="10">
        <v>38271000000</v>
      </c>
    </row>
    <row r="68" spans="1:33" ht="19" x14ac:dyDescent="0.25">
      <c r="A68" s="5" t="s">
        <v>59</v>
      </c>
      <c r="B68" s="1" t="s">
        <v>91</v>
      </c>
      <c r="C68" s="1" t="s">
        <v>91</v>
      </c>
      <c r="D68" s="1" t="s">
        <v>91</v>
      </c>
      <c r="E68" s="1" t="s">
        <v>91</v>
      </c>
      <c r="F68" s="1" t="s">
        <v>91</v>
      </c>
      <c r="G68" s="1" t="s">
        <v>91</v>
      </c>
      <c r="H68" s="1" t="s">
        <v>91</v>
      </c>
      <c r="I68" s="1" t="s">
        <v>91</v>
      </c>
      <c r="J68" s="1" t="s">
        <v>91</v>
      </c>
      <c r="K68" s="1" t="s">
        <v>91</v>
      </c>
      <c r="L68" s="1" t="s">
        <v>91</v>
      </c>
      <c r="M68" s="1">
        <v>2000000</v>
      </c>
      <c r="N68" s="1">
        <v>4000000</v>
      </c>
      <c r="O68" s="1">
        <v>4000000</v>
      </c>
      <c r="P68" s="1">
        <v>4000000</v>
      </c>
      <c r="Q68" s="1">
        <v>4000000</v>
      </c>
      <c r="R68" s="1">
        <v>4000000</v>
      </c>
      <c r="S68" s="1">
        <v>4000000</v>
      </c>
      <c r="T68" s="1">
        <v>4000000</v>
      </c>
      <c r="U68" s="1">
        <v>4000000</v>
      </c>
      <c r="V68" s="1">
        <v>4000000</v>
      </c>
      <c r="W68" s="1">
        <v>4000000</v>
      </c>
      <c r="X68" s="1">
        <v>4000000</v>
      </c>
      <c r="Y68" s="1">
        <v>4000000</v>
      </c>
      <c r="Z68" s="1">
        <v>4000000</v>
      </c>
      <c r="AA68" s="1">
        <v>4000000</v>
      </c>
      <c r="AB68" s="1">
        <v>4000000</v>
      </c>
      <c r="AC68" s="1">
        <v>1000000</v>
      </c>
      <c r="AD68" s="1">
        <v>1000000</v>
      </c>
      <c r="AE68" s="1">
        <v>1000000</v>
      </c>
      <c r="AF68" s="1">
        <v>1000000</v>
      </c>
      <c r="AG68" s="1" t="s">
        <v>91</v>
      </c>
    </row>
    <row r="69" spans="1:33" ht="19" x14ac:dyDescent="0.25">
      <c r="A69" s="5" t="s">
        <v>60</v>
      </c>
      <c r="B69" s="1" t="s">
        <v>91</v>
      </c>
      <c r="C69" s="1" t="s">
        <v>91</v>
      </c>
      <c r="D69" s="1" t="s">
        <v>91</v>
      </c>
      <c r="E69" s="1" t="s">
        <v>91</v>
      </c>
      <c r="F69" s="1" t="s">
        <v>91</v>
      </c>
      <c r="G69" s="1" t="s">
        <v>91</v>
      </c>
      <c r="H69" s="1" t="s">
        <v>91</v>
      </c>
      <c r="I69" s="1" t="s">
        <v>91</v>
      </c>
      <c r="J69" s="1" t="s">
        <v>91</v>
      </c>
      <c r="K69" s="1" t="s">
        <v>91</v>
      </c>
      <c r="L69" s="1" t="s">
        <v>91</v>
      </c>
      <c r="M69" s="1">
        <v>2593000000</v>
      </c>
      <c r="N69" s="1">
        <v>3027000000</v>
      </c>
      <c r="O69" s="1">
        <v>3529000000</v>
      </c>
      <c r="P69" s="1">
        <v>4022000000</v>
      </c>
      <c r="Q69" s="1">
        <v>4687000000</v>
      </c>
      <c r="R69" s="1">
        <v>5325000000</v>
      </c>
      <c r="S69" s="1">
        <v>6068000000</v>
      </c>
      <c r="T69" s="1">
        <v>6831000000</v>
      </c>
      <c r="U69" s="1">
        <v>7475000000</v>
      </c>
      <c r="V69" s="1">
        <v>8510000000</v>
      </c>
      <c r="W69" s="1">
        <v>9534000000</v>
      </c>
      <c r="X69" s="1">
        <v>10528000000</v>
      </c>
      <c r="Y69" s="1">
        <v>11461000000</v>
      </c>
      <c r="Z69" s="1">
        <v>12229000000</v>
      </c>
      <c r="AA69" s="1">
        <v>12879000000</v>
      </c>
      <c r="AB69" s="1">
        <v>13224000000</v>
      </c>
      <c r="AC69" s="1">
        <v>16529000000</v>
      </c>
      <c r="AD69" s="1">
        <v>16842000000</v>
      </c>
      <c r="AE69" s="1">
        <v>17178000000</v>
      </c>
      <c r="AF69" s="1">
        <v>18710000000</v>
      </c>
      <c r="AG69" s="1">
        <v>20541000000</v>
      </c>
    </row>
    <row r="70" spans="1:33" ht="19" x14ac:dyDescent="0.25">
      <c r="A70" s="5" t="s">
        <v>61</v>
      </c>
      <c r="B70" s="1" t="s">
        <v>91</v>
      </c>
      <c r="C70" s="1" t="s">
        <v>91</v>
      </c>
      <c r="D70" s="1" t="s">
        <v>91</v>
      </c>
      <c r="E70" s="1" t="s">
        <v>91</v>
      </c>
      <c r="F70" s="1" t="s">
        <v>91</v>
      </c>
      <c r="G70" s="1" t="s">
        <v>91</v>
      </c>
      <c r="H70" s="1" t="s">
        <v>91</v>
      </c>
      <c r="I70" s="1" t="s">
        <v>91</v>
      </c>
      <c r="J70" s="1" t="s">
        <v>91</v>
      </c>
      <c r="K70" s="1" t="s">
        <v>91</v>
      </c>
      <c r="L70" s="1" t="s">
        <v>91</v>
      </c>
      <c r="M70" s="1">
        <v>-1673000000</v>
      </c>
      <c r="N70" s="1">
        <v>-1352000000</v>
      </c>
      <c r="O70" s="1">
        <v>-1180000000</v>
      </c>
      <c r="P70" s="1">
        <v>-1257000000</v>
      </c>
      <c r="Q70" s="1">
        <v>-1127000000</v>
      </c>
      <c r="R70" s="1">
        <v>-672000000</v>
      </c>
      <c r="S70" s="1">
        <v>-1768000000</v>
      </c>
      <c r="T70" s="1">
        <v>-1155000000</v>
      </c>
      <c r="U70" s="1">
        <v>-1018000000</v>
      </c>
      <c r="V70" s="1">
        <v>-1746000000</v>
      </c>
      <c r="W70" s="1">
        <v>-1852000000</v>
      </c>
      <c r="X70" s="1">
        <v>-1981000000</v>
      </c>
      <c r="Y70" s="1">
        <v>-3185000000</v>
      </c>
      <c r="Z70" s="1">
        <v>-4596000000</v>
      </c>
      <c r="AA70" s="1">
        <v>-4600000000</v>
      </c>
      <c r="AB70" s="1">
        <v>-4098000000</v>
      </c>
      <c r="AC70" s="1">
        <v>-4456000000</v>
      </c>
      <c r="AD70" s="1">
        <v>-4814000000</v>
      </c>
      <c r="AE70" s="1">
        <v>-4690000000</v>
      </c>
      <c r="AF70" s="1">
        <v>-5048000000</v>
      </c>
      <c r="AG70" s="1">
        <v>-5782000000</v>
      </c>
    </row>
    <row r="71" spans="1:33" ht="19" x14ac:dyDescent="0.25">
      <c r="A71" s="5" t="s">
        <v>62</v>
      </c>
      <c r="B71" s="1" t="s">
        <v>91</v>
      </c>
      <c r="C71" s="1" t="s">
        <v>91</v>
      </c>
      <c r="D71" s="1" t="s">
        <v>91</v>
      </c>
      <c r="E71" s="1" t="s">
        <v>91</v>
      </c>
      <c r="F71" s="1" t="s">
        <v>91</v>
      </c>
      <c r="G71" s="1" t="s">
        <v>91</v>
      </c>
      <c r="H71" s="1" t="s">
        <v>91</v>
      </c>
      <c r="I71" s="1" t="s">
        <v>91</v>
      </c>
      <c r="J71" s="1" t="s">
        <v>91</v>
      </c>
      <c r="K71" s="1" t="s">
        <v>91</v>
      </c>
      <c r="L71" s="1" t="s">
        <v>91</v>
      </c>
      <c r="M71" s="1">
        <v>1418000000</v>
      </c>
      <c r="N71" s="1">
        <v>1409000000</v>
      </c>
      <c r="O71" s="1">
        <v>1255000000</v>
      </c>
      <c r="P71" s="1">
        <v>1133000000</v>
      </c>
      <c r="Q71" s="1">
        <v>990000000</v>
      </c>
      <c r="R71" s="1">
        <v>485000000</v>
      </c>
      <c r="S71" s="1">
        <v>-295000000</v>
      </c>
      <c r="T71" s="1">
        <v>-365000000</v>
      </c>
      <c r="U71" s="1">
        <v>-669000000</v>
      </c>
      <c r="V71" s="1">
        <v>-1280000000</v>
      </c>
      <c r="W71" s="1">
        <v>-1622000000</v>
      </c>
      <c r="X71" s="1">
        <v>-1942000000</v>
      </c>
      <c r="Y71" s="1">
        <v>-2657000000</v>
      </c>
      <c r="Z71" s="1">
        <v>-3248000000</v>
      </c>
      <c r="AA71" s="1">
        <v>-3262000000</v>
      </c>
      <c r="AB71" s="1">
        <v>-3112000000</v>
      </c>
      <c r="AC71" s="1">
        <v>39522000000</v>
      </c>
      <c r="AD71" s="1">
        <v>37045000000</v>
      </c>
      <c r="AE71" s="1">
        <v>34828000000</v>
      </c>
      <c r="AF71" s="1">
        <v>30372000000</v>
      </c>
      <c r="AG71" s="1">
        <v>25269000000</v>
      </c>
    </row>
    <row r="72" spans="1:33"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v>2340000000</v>
      </c>
      <c r="N72" s="10">
        <v>3088000000</v>
      </c>
      <c r="O72" s="10">
        <v>3608000000</v>
      </c>
      <c r="P72" s="10">
        <v>3902000000</v>
      </c>
      <c r="Q72" s="10">
        <v>4554000000</v>
      </c>
      <c r="R72" s="10">
        <v>5142000000</v>
      </c>
      <c r="S72" s="10">
        <v>4009000000</v>
      </c>
      <c r="T72" s="10">
        <v>5315000000</v>
      </c>
      <c r="U72" s="10">
        <v>5792000000</v>
      </c>
      <c r="V72" s="10">
        <v>5488000000</v>
      </c>
      <c r="W72" s="10">
        <v>6064000000</v>
      </c>
      <c r="X72" s="10">
        <v>6609000000</v>
      </c>
      <c r="Y72" s="10">
        <v>5623000000</v>
      </c>
      <c r="Z72" s="10">
        <v>4389000000</v>
      </c>
      <c r="AA72" s="10">
        <v>5021000000</v>
      </c>
      <c r="AB72" s="10">
        <v>6018000000</v>
      </c>
      <c r="AC72" s="10">
        <v>51596000000</v>
      </c>
      <c r="AD72" s="10">
        <v>49074000000</v>
      </c>
      <c r="AE72" s="10">
        <v>47317000000</v>
      </c>
      <c r="AF72" s="10">
        <v>44035000000</v>
      </c>
      <c r="AG72" s="10">
        <v>40028000000</v>
      </c>
    </row>
    <row r="73" spans="1:33"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v>7237000000</v>
      </c>
      <c r="N73" s="11">
        <v>8110000000</v>
      </c>
      <c r="O73" s="11">
        <v>9653000000</v>
      </c>
      <c r="P73" s="11">
        <v>10289000000</v>
      </c>
      <c r="Q73" s="11">
        <v>10880000000</v>
      </c>
      <c r="R73" s="11">
        <v>13061000000</v>
      </c>
      <c r="S73" s="11">
        <v>12752000000</v>
      </c>
      <c r="T73" s="11">
        <v>13984000000</v>
      </c>
      <c r="U73" s="11">
        <v>14921000000</v>
      </c>
      <c r="V73" s="11">
        <v>16047000000</v>
      </c>
      <c r="W73" s="11">
        <v>17481000000</v>
      </c>
      <c r="X73" s="11">
        <v>19554000000</v>
      </c>
      <c r="Y73" s="11">
        <v>19239000000</v>
      </c>
      <c r="Z73" s="11">
        <v>17802000000</v>
      </c>
      <c r="AA73" s="11">
        <v>18901000000</v>
      </c>
      <c r="AB73" s="11">
        <v>19932000000</v>
      </c>
      <c r="AC73" s="11">
        <v>87886000000</v>
      </c>
      <c r="AD73" s="11">
        <v>84051000000</v>
      </c>
      <c r="AE73" s="11">
        <v>85964000000</v>
      </c>
      <c r="AF73" s="11">
        <v>80199000000</v>
      </c>
      <c r="AG73" s="11">
        <v>78299000000</v>
      </c>
    </row>
    <row r="74" spans="1:3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row>
    <row r="75" spans="1:3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row>
    <row r="76" spans="1:33" ht="19" x14ac:dyDescent="0.25">
      <c r="A76" s="5" t="s">
        <v>66</v>
      </c>
      <c r="B76" s="1">
        <v>107000000</v>
      </c>
      <c r="C76" s="1">
        <v>84000000</v>
      </c>
      <c r="D76" s="1">
        <v>143000000</v>
      </c>
      <c r="E76" s="1">
        <v>203000000</v>
      </c>
      <c r="F76" s="1">
        <v>262000000</v>
      </c>
      <c r="G76" s="1">
        <v>282000000</v>
      </c>
      <c r="H76" s="1">
        <v>416000000</v>
      </c>
      <c r="I76" s="1">
        <v>425000000</v>
      </c>
      <c r="J76" s="1">
        <v>441000000</v>
      </c>
      <c r="K76" s="1">
        <v>363000000</v>
      </c>
      <c r="L76" s="1">
        <v>430000000</v>
      </c>
      <c r="M76" s="1">
        <v>409000000</v>
      </c>
      <c r="N76" s="1">
        <v>585000000</v>
      </c>
      <c r="O76" s="1">
        <v>697000000</v>
      </c>
      <c r="P76" s="1">
        <v>726000000</v>
      </c>
      <c r="Q76" s="1">
        <v>988000000</v>
      </c>
      <c r="R76" s="1">
        <v>1177000000</v>
      </c>
      <c r="S76" s="1">
        <v>1211000000</v>
      </c>
      <c r="T76" s="1">
        <v>1297000000</v>
      </c>
      <c r="U76" s="1">
        <v>1234000000</v>
      </c>
      <c r="V76" s="1">
        <v>1722000000</v>
      </c>
      <c r="W76" s="1">
        <v>1744000000</v>
      </c>
      <c r="X76" s="1">
        <v>1836000000</v>
      </c>
      <c r="Y76" s="1">
        <v>1746000000</v>
      </c>
      <c r="Z76" s="1">
        <v>1591000000</v>
      </c>
      <c r="AA76" s="1">
        <v>1538000000</v>
      </c>
      <c r="AB76" s="1">
        <v>1308000000</v>
      </c>
      <c r="AC76" s="1">
        <v>4288000000</v>
      </c>
      <c r="AD76" s="1">
        <v>2272000000</v>
      </c>
      <c r="AE76" s="1">
        <v>2501000000</v>
      </c>
      <c r="AF76" s="1">
        <v>3826000000</v>
      </c>
      <c r="AG76" s="1">
        <v>4281000000</v>
      </c>
    </row>
    <row r="77" spans="1:33" ht="19" x14ac:dyDescent="0.25">
      <c r="A77" s="5" t="s">
        <v>13</v>
      </c>
      <c r="B77" s="1">
        <v>236000000</v>
      </c>
      <c r="C77" s="1">
        <v>257000000</v>
      </c>
      <c r="D77" s="1">
        <v>262000000</v>
      </c>
      <c r="E77" s="1">
        <v>273000000</v>
      </c>
      <c r="F77" s="1">
        <v>279000000</v>
      </c>
      <c r="G77" s="1">
        <v>420000000</v>
      </c>
      <c r="H77" s="1">
        <v>444000000</v>
      </c>
      <c r="I77" s="1">
        <v>467000000</v>
      </c>
      <c r="J77" s="1">
        <v>445000000</v>
      </c>
      <c r="K77" s="1">
        <v>471000000</v>
      </c>
      <c r="L77" s="1">
        <v>499000000</v>
      </c>
      <c r="M77" s="1">
        <v>483000000</v>
      </c>
      <c r="N77" s="1">
        <v>517000000</v>
      </c>
      <c r="O77" s="1">
        <v>578000000</v>
      </c>
      <c r="P77" s="1">
        <v>665000000</v>
      </c>
      <c r="Q77" s="1">
        <v>696000000</v>
      </c>
      <c r="R77" s="1">
        <v>774000000</v>
      </c>
      <c r="S77" s="1">
        <v>850000000</v>
      </c>
      <c r="T77" s="1">
        <v>846000000</v>
      </c>
      <c r="U77" s="1">
        <v>925000000</v>
      </c>
      <c r="V77" s="1">
        <v>1003000000</v>
      </c>
      <c r="W77" s="1">
        <v>1001000000</v>
      </c>
      <c r="X77" s="1">
        <v>1109000000</v>
      </c>
      <c r="Y77" s="1">
        <v>1170000000</v>
      </c>
      <c r="Z77" s="1">
        <v>1106000000</v>
      </c>
      <c r="AA77" s="1">
        <v>1122000000</v>
      </c>
      <c r="AB77" s="1">
        <v>1184000000</v>
      </c>
      <c r="AC77" s="1">
        <v>1830000000</v>
      </c>
      <c r="AD77" s="1">
        <v>4675000000</v>
      </c>
      <c r="AE77" s="1">
        <v>4626000000</v>
      </c>
      <c r="AF77" s="1">
        <v>4635000000</v>
      </c>
      <c r="AG77" s="1">
        <v>4204000000</v>
      </c>
    </row>
    <row r="78" spans="1:33" ht="19" x14ac:dyDescent="0.25">
      <c r="A78" s="5" t="s">
        <v>67</v>
      </c>
      <c r="B78" s="1">
        <v>32000000</v>
      </c>
      <c r="C78" s="1">
        <v>-11000000</v>
      </c>
      <c r="D78" s="1">
        <v>-4000000</v>
      </c>
      <c r="E78" s="1">
        <v>27000000</v>
      </c>
      <c r="F78" s="1">
        <v>42000000</v>
      </c>
      <c r="G78" s="1">
        <v>48000000</v>
      </c>
      <c r="H78" s="1">
        <v>67000000</v>
      </c>
      <c r="I78" s="1">
        <v>11000000</v>
      </c>
      <c r="J78" s="1">
        <v>53000000</v>
      </c>
      <c r="K78" s="1">
        <v>35000000</v>
      </c>
      <c r="L78" s="1">
        <v>36000000</v>
      </c>
      <c r="M78" s="1">
        <v>37000000</v>
      </c>
      <c r="N78" s="1">
        <v>33000000</v>
      </c>
      <c r="O78" s="1">
        <v>89000000</v>
      </c>
      <c r="P78" s="1">
        <v>200000000</v>
      </c>
      <c r="Q78" s="1">
        <v>90000000</v>
      </c>
      <c r="R78" s="1">
        <v>37000000</v>
      </c>
      <c r="S78" s="1">
        <v>-23000000</v>
      </c>
      <c r="T78" s="1">
        <v>-221000000</v>
      </c>
      <c r="U78" s="1">
        <v>133000000</v>
      </c>
      <c r="V78" s="1">
        <v>-3000000</v>
      </c>
      <c r="W78" s="1">
        <v>258000000</v>
      </c>
      <c r="X78" s="1">
        <v>101000000</v>
      </c>
      <c r="Y78" s="1">
        <v>55000000</v>
      </c>
      <c r="Z78" s="1">
        <v>99000000</v>
      </c>
      <c r="AA78" s="1">
        <v>-13000000</v>
      </c>
      <c r="AB78" s="1">
        <v>530000000</v>
      </c>
      <c r="AC78" s="1">
        <v>-248000000</v>
      </c>
      <c r="AD78" s="1">
        <v>-303000000</v>
      </c>
      <c r="AE78" s="1">
        <v>-369000000</v>
      </c>
      <c r="AF78" s="1">
        <v>-254000000</v>
      </c>
      <c r="AG78" s="1">
        <v>-319000000</v>
      </c>
    </row>
    <row r="79" spans="1:33"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v>39000000</v>
      </c>
      <c r="U79" s="1">
        <v>47000000</v>
      </c>
      <c r="V79" s="1">
        <v>62000000</v>
      </c>
      <c r="W79" s="1">
        <v>70000000</v>
      </c>
      <c r="X79" s="1">
        <v>70000000</v>
      </c>
      <c r="Y79" s="1">
        <v>51000000</v>
      </c>
      <c r="Z79" s="1">
        <v>30000000</v>
      </c>
      <c r="AA79" s="1">
        <v>39000000</v>
      </c>
      <c r="AB79" s="1">
        <v>59000000</v>
      </c>
      <c r="AC79" s="1">
        <v>62000000</v>
      </c>
      <c r="AD79" s="1">
        <v>95000000</v>
      </c>
      <c r="AE79" s="1">
        <v>133000000</v>
      </c>
      <c r="AF79" s="1">
        <v>128000000</v>
      </c>
      <c r="AG79" s="1">
        <v>107000000</v>
      </c>
    </row>
    <row r="80" spans="1:33" ht="19" x14ac:dyDescent="0.25">
      <c r="A80" s="14" t="s">
        <v>103</v>
      </c>
      <c r="B80" s="15" t="e">
        <f t="shared" ref="B80:AG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f t="shared" si="18"/>
        <v>4.3546225993747207E-3</v>
      </c>
      <c r="U80" s="15">
        <f t="shared" si="18"/>
        <v>4.6461051799130092E-3</v>
      </c>
      <c r="V80" s="15">
        <f t="shared" si="18"/>
        <v>5.5101315321720587E-3</v>
      </c>
      <c r="W80" s="15">
        <f t="shared" si="18"/>
        <v>6.2366357804704209E-3</v>
      </c>
      <c r="X80" s="15">
        <f t="shared" si="18"/>
        <v>5.8700209643605871E-3</v>
      </c>
      <c r="Y80" s="15">
        <f t="shared" si="18"/>
        <v>4.1554632119286238E-3</v>
      </c>
      <c r="Z80" s="15">
        <f t="shared" si="18"/>
        <v>2.7839643652561247E-3</v>
      </c>
      <c r="AA80" s="15">
        <f t="shared" si="18"/>
        <v>3.7022973229542434E-3</v>
      </c>
      <c r="AB80" s="15">
        <f t="shared" si="18"/>
        <v>5.1586954620967034E-3</v>
      </c>
      <c r="AC80" s="15">
        <f t="shared" si="18"/>
        <v>4.1610738255033553E-3</v>
      </c>
      <c r="AD80" s="15">
        <f t="shared" si="18"/>
        <v>3.3654527419583391E-3</v>
      </c>
      <c r="AE80" s="15">
        <f t="shared" si="18"/>
        <v>4.8819880336233162E-3</v>
      </c>
      <c r="AF80" s="15">
        <f t="shared" si="18"/>
        <v>4.1567888805897442E-3</v>
      </c>
      <c r="AG80" s="15">
        <f t="shared" si="18"/>
        <v>3.2070495144467092E-3</v>
      </c>
    </row>
    <row r="81" spans="1:41" ht="19" x14ac:dyDescent="0.25">
      <c r="A81" s="5" t="s">
        <v>69</v>
      </c>
      <c r="B81" s="1">
        <v>-62000000</v>
      </c>
      <c r="C81" s="1">
        <v>1000000</v>
      </c>
      <c r="D81" s="1">
        <v>-3000000</v>
      </c>
      <c r="E81" s="1">
        <v>1000000</v>
      </c>
      <c r="F81" s="1">
        <v>-12000000</v>
      </c>
      <c r="G81" s="1">
        <v>-226000000</v>
      </c>
      <c r="H81" s="1">
        <v>-186000000</v>
      </c>
      <c r="I81" s="1">
        <v>-5000000</v>
      </c>
      <c r="J81" s="1">
        <v>5000000</v>
      </c>
      <c r="K81" s="1">
        <v>-138000000</v>
      </c>
      <c r="L81" s="1">
        <v>8000000</v>
      </c>
      <c r="M81" s="1">
        <v>-70000000</v>
      </c>
      <c r="N81" s="1">
        <v>-19000000</v>
      </c>
      <c r="O81" s="1">
        <v>-132000000</v>
      </c>
      <c r="P81" s="1">
        <v>-123000000</v>
      </c>
      <c r="Q81" s="1">
        <v>-58000000</v>
      </c>
      <c r="R81" s="1">
        <v>-32000000</v>
      </c>
      <c r="S81" s="1">
        <v>-177000000</v>
      </c>
      <c r="T81" s="1">
        <v>-58000000</v>
      </c>
      <c r="U81" s="1">
        <v>16000000</v>
      </c>
      <c r="V81" s="1">
        <v>-87000000</v>
      </c>
      <c r="W81" s="1">
        <v>-105000000</v>
      </c>
      <c r="X81" s="1">
        <v>-100000000</v>
      </c>
      <c r="Y81" s="1">
        <v>-129000000</v>
      </c>
      <c r="Z81" s="1">
        <v>-84000000</v>
      </c>
      <c r="AA81" s="1">
        <v>52000000</v>
      </c>
      <c r="AB81" s="1">
        <v>-158000000</v>
      </c>
      <c r="AC81" s="1">
        <v>202000000</v>
      </c>
      <c r="AD81" s="1">
        <v>-160000000</v>
      </c>
      <c r="AE81" s="1">
        <v>364000000</v>
      </c>
      <c r="AF81" s="1">
        <v>1148000000</v>
      </c>
      <c r="AG81" s="1">
        <v>-153000000</v>
      </c>
    </row>
    <row r="82" spans="1:4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v>39000000</v>
      </c>
      <c r="U82" s="1">
        <v>-114000000</v>
      </c>
      <c r="V82" s="1">
        <v>-108000000</v>
      </c>
      <c r="W82" s="1">
        <v>-36000000</v>
      </c>
      <c r="X82" s="1">
        <v>-84000000</v>
      </c>
      <c r="Y82" s="1">
        <v>-80000000</v>
      </c>
      <c r="Z82" s="1">
        <v>1000000</v>
      </c>
      <c r="AA82" s="1">
        <v>-33000000</v>
      </c>
      <c r="AB82" s="1">
        <v>-92000000</v>
      </c>
      <c r="AC82" s="1">
        <v>-124000000</v>
      </c>
      <c r="AD82" s="1">
        <v>80000000</v>
      </c>
      <c r="AE82" s="1">
        <v>19000000</v>
      </c>
      <c r="AF82" s="1">
        <v>-553000000</v>
      </c>
      <c r="AG82" s="1">
        <v>-423000000</v>
      </c>
    </row>
    <row r="83" spans="1:41" ht="21" x14ac:dyDescent="0.25">
      <c r="A83" s="5" t="s">
        <v>34</v>
      </c>
      <c r="B83" s="1">
        <v>-14000000</v>
      </c>
      <c r="C83" s="1">
        <v>31000000</v>
      </c>
      <c r="D83" s="1">
        <v>10000000</v>
      </c>
      <c r="E83" s="1">
        <v>-11000000</v>
      </c>
      <c r="F83" s="1">
        <v>-52000000</v>
      </c>
      <c r="G83" s="1">
        <v>-4000000</v>
      </c>
      <c r="H83" s="1">
        <v>-14000000</v>
      </c>
      <c r="I83" s="1">
        <v>18000000</v>
      </c>
      <c r="J83" s="1">
        <v>12000000</v>
      </c>
      <c r="K83" s="1">
        <v>-13000000</v>
      </c>
      <c r="L83" s="1">
        <v>20000000</v>
      </c>
      <c r="M83" s="1">
        <v>4000000</v>
      </c>
      <c r="N83" s="1">
        <v>-22000000</v>
      </c>
      <c r="O83" s="1">
        <v>-24000000</v>
      </c>
      <c r="P83" s="1">
        <v>-41000000</v>
      </c>
      <c r="Q83" s="1">
        <v>-15000000</v>
      </c>
      <c r="R83" s="1">
        <v>-71000000</v>
      </c>
      <c r="S83" s="1">
        <v>21000000</v>
      </c>
      <c r="T83" s="1">
        <v>58000000</v>
      </c>
      <c r="U83" s="1">
        <v>-26000000</v>
      </c>
      <c r="V83" s="1">
        <v>-31000000</v>
      </c>
      <c r="W83" s="1">
        <v>-18000000</v>
      </c>
      <c r="X83" s="1">
        <v>-54000000</v>
      </c>
      <c r="Y83" s="1">
        <v>-42000000</v>
      </c>
      <c r="Z83" s="1">
        <v>-23000000</v>
      </c>
      <c r="AA83" s="1">
        <v>-13000000</v>
      </c>
      <c r="AB83" s="1">
        <v>-22000000</v>
      </c>
      <c r="AC83" s="1">
        <v>-4000000</v>
      </c>
      <c r="AD83" s="1">
        <v>-81000000</v>
      </c>
      <c r="AE83" s="1">
        <v>18000000</v>
      </c>
      <c r="AF83" s="1">
        <v>-129000000</v>
      </c>
      <c r="AG83" s="1">
        <v>-347000000</v>
      </c>
      <c r="AN83" s="69" t="s">
        <v>125</v>
      </c>
      <c r="AO83" s="70"/>
    </row>
    <row r="84" spans="1:41"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N84" s="71" t="s">
        <v>126</v>
      </c>
      <c r="AO84" s="72"/>
    </row>
    <row r="85" spans="1:41" ht="20" x14ac:dyDescent="0.25">
      <c r="A85" s="5" t="s">
        <v>71</v>
      </c>
      <c r="B85" s="1" t="s">
        <v>91</v>
      </c>
      <c r="C85" s="1" t="s">
        <v>91</v>
      </c>
      <c r="D85" s="1" t="s">
        <v>91</v>
      </c>
      <c r="E85" s="1">
        <v>28000000</v>
      </c>
      <c r="F85" s="1">
        <v>-18000000</v>
      </c>
      <c r="G85" s="1">
        <v>-60000000</v>
      </c>
      <c r="H85" s="1">
        <v>-67000000</v>
      </c>
      <c r="I85" s="1">
        <v>-24000000</v>
      </c>
      <c r="J85" s="1">
        <v>-94000000</v>
      </c>
      <c r="K85" s="1">
        <v>-98000000</v>
      </c>
      <c r="L85" s="1">
        <v>-47000000</v>
      </c>
      <c r="M85" s="1">
        <v>-43000000</v>
      </c>
      <c r="N85" s="1">
        <v>40000000</v>
      </c>
      <c r="O85" s="1">
        <v>-64000000</v>
      </c>
      <c r="P85" s="1">
        <v>-86000000</v>
      </c>
      <c r="Q85" s="1">
        <v>-161000000</v>
      </c>
      <c r="R85" s="1">
        <v>147000000</v>
      </c>
      <c r="S85" s="1">
        <v>-240000000</v>
      </c>
      <c r="T85" s="1">
        <v>93000000</v>
      </c>
      <c r="U85" s="1">
        <v>-490000000</v>
      </c>
      <c r="V85" s="1" t="s">
        <v>91</v>
      </c>
      <c r="W85" s="1">
        <v>52000000</v>
      </c>
      <c r="X85" s="1">
        <v>18000000</v>
      </c>
      <c r="Y85" s="1">
        <v>-29000000</v>
      </c>
      <c r="Z85" s="1">
        <v>-87000000</v>
      </c>
      <c r="AA85" s="1">
        <v>6000000</v>
      </c>
      <c r="AB85" s="1">
        <v>68000000</v>
      </c>
      <c r="AC85" s="1">
        <v>-53000000</v>
      </c>
      <c r="AD85" s="1">
        <v>87000000</v>
      </c>
      <c r="AE85" s="1">
        <v>90000000</v>
      </c>
      <c r="AF85" s="1">
        <v>1307000000</v>
      </c>
      <c r="AG85" s="1">
        <v>310000000</v>
      </c>
      <c r="AN85" s="23" t="s">
        <v>127</v>
      </c>
      <c r="AO85" s="24">
        <f>AG17</f>
        <v>63000000</v>
      </c>
    </row>
    <row r="86" spans="1:41" ht="20" x14ac:dyDescent="0.25">
      <c r="A86" s="5" t="s">
        <v>72</v>
      </c>
      <c r="B86" s="1">
        <v>5000000</v>
      </c>
      <c r="C86" s="1">
        <v>5000000</v>
      </c>
      <c r="D86" s="1">
        <v>17000000</v>
      </c>
      <c r="E86" s="1">
        <v>44000000</v>
      </c>
      <c r="F86" s="1">
        <v>40000000</v>
      </c>
      <c r="G86" s="1">
        <v>82000000</v>
      </c>
      <c r="H86" s="1">
        <v>11000000</v>
      </c>
      <c r="I86" s="1">
        <v>38000000</v>
      </c>
      <c r="J86" s="1">
        <v>9000000</v>
      </c>
      <c r="K86" s="1">
        <v>168000000</v>
      </c>
      <c r="L86" s="1">
        <v>47000000</v>
      </c>
      <c r="M86" s="1">
        <v>142000000</v>
      </c>
      <c r="N86" s="1">
        <v>21000000</v>
      </c>
      <c r="O86" s="1">
        <v>11000000</v>
      </c>
      <c r="P86" s="1">
        <v>7000000</v>
      </c>
      <c r="Q86" s="1">
        <v>36000000</v>
      </c>
      <c r="R86" s="1">
        <v>2000000</v>
      </c>
      <c r="S86" s="1">
        <v>177000000</v>
      </c>
      <c r="T86" s="1">
        <v>265000000</v>
      </c>
      <c r="U86" s="1">
        <v>-450000000</v>
      </c>
      <c r="V86" s="1">
        <v>-242000000</v>
      </c>
      <c r="W86" s="1">
        <v>-216000000</v>
      </c>
      <c r="X86" s="1">
        <v>-99000000</v>
      </c>
      <c r="Y86" s="1">
        <v>-25000000</v>
      </c>
      <c r="Z86" s="1">
        <v>-60000000</v>
      </c>
      <c r="AA86" s="1">
        <v>35000000</v>
      </c>
      <c r="AB86" s="1">
        <v>118000000</v>
      </c>
      <c r="AC86" s="1">
        <v>-2432000000</v>
      </c>
      <c r="AD86" s="1">
        <v>-391000000</v>
      </c>
      <c r="AE86" s="1">
        <v>174000000</v>
      </c>
      <c r="AF86" s="1">
        <v>242000000</v>
      </c>
      <c r="AG86" s="1">
        <v>744000000</v>
      </c>
      <c r="AN86" s="23" t="s">
        <v>128</v>
      </c>
      <c r="AO86" s="24">
        <f>AG56</f>
        <v>4117000000</v>
      </c>
    </row>
    <row r="87" spans="1:41" ht="20" x14ac:dyDescent="0.25">
      <c r="A87" s="6" t="s">
        <v>73</v>
      </c>
      <c r="B87" s="10">
        <v>318000000</v>
      </c>
      <c r="C87" s="10">
        <v>336000000</v>
      </c>
      <c r="D87" s="10">
        <v>415000000</v>
      </c>
      <c r="E87" s="10">
        <v>548000000</v>
      </c>
      <c r="F87" s="10">
        <v>611000000</v>
      </c>
      <c r="G87" s="10">
        <v>606000000</v>
      </c>
      <c r="H87" s="10">
        <v>752000000</v>
      </c>
      <c r="I87" s="10">
        <v>936000000</v>
      </c>
      <c r="J87" s="10">
        <v>953000000</v>
      </c>
      <c r="K87" s="10">
        <v>899000000</v>
      </c>
      <c r="L87" s="10">
        <v>1020000000</v>
      </c>
      <c r="M87" s="10">
        <v>1001000000</v>
      </c>
      <c r="N87" s="10">
        <v>1137000000</v>
      </c>
      <c r="O87" s="10">
        <v>1243000000</v>
      </c>
      <c r="P87" s="10">
        <v>1475000000</v>
      </c>
      <c r="Q87" s="10">
        <v>1752000000</v>
      </c>
      <c r="R87" s="10">
        <v>1958000000</v>
      </c>
      <c r="S87" s="10">
        <v>2038000000</v>
      </c>
      <c r="T87" s="10">
        <v>2168000000</v>
      </c>
      <c r="U87" s="10">
        <v>1905000000</v>
      </c>
      <c r="V87" s="10">
        <v>2455000000</v>
      </c>
      <c r="W87" s="10">
        <v>2752000000</v>
      </c>
      <c r="X87" s="10">
        <v>2917000000</v>
      </c>
      <c r="Y87" s="10">
        <v>2868000000</v>
      </c>
      <c r="Z87" s="10">
        <v>2682000000</v>
      </c>
      <c r="AA87" s="10">
        <v>2773000000</v>
      </c>
      <c r="AB87" s="10">
        <v>3041000000</v>
      </c>
      <c r="AC87" s="10">
        <v>3702000000</v>
      </c>
      <c r="AD87" s="10">
        <v>6188000000</v>
      </c>
      <c r="AE87" s="10">
        <v>7429000000</v>
      </c>
      <c r="AF87" s="10">
        <v>9725000000</v>
      </c>
      <c r="AG87" s="10">
        <v>8864000000</v>
      </c>
      <c r="AN87" s="23" t="s">
        <v>129</v>
      </c>
      <c r="AO87" s="24">
        <f>AG61</f>
        <v>12198000000</v>
      </c>
    </row>
    <row r="88" spans="1:41" ht="20" x14ac:dyDescent="0.25">
      <c r="A88" s="5" t="s">
        <v>74</v>
      </c>
      <c r="B88" s="1">
        <v>-417000000</v>
      </c>
      <c r="C88" s="1">
        <v>-333000000</v>
      </c>
      <c r="D88" s="1">
        <v>-240000000</v>
      </c>
      <c r="E88" s="1">
        <v>-326000000</v>
      </c>
      <c r="F88" s="1">
        <v>-600000000</v>
      </c>
      <c r="G88" s="1">
        <v>-893000000</v>
      </c>
      <c r="H88" s="1">
        <v>-902000000</v>
      </c>
      <c r="I88" s="1">
        <v>-781000000</v>
      </c>
      <c r="J88" s="1">
        <v>-653000000</v>
      </c>
      <c r="K88" s="1">
        <v>-704000000</v>
      </c>
      <c r="L88" s="1">
        <v>-595000000</v>
      </c>
      <c r="M88" s="1">
        <v>-498000000</v>
      </c>
      <c r="N88" s="1">
        <v>-983000000</v>
      </c>
      <c r="O88" s="1">
        <v>-668000000</v>
      </c>
      <c r="P88" s="1">
        <v>-877000000</v>
      </c>
      <c r="Q88" s="1">
        <v>-1100000000</v>
      </c>
      <c r="R88" s="1">
        <v>-1376000000</v>
      </c>
      <c r="S88" s="1">
        <v>-1611000000</v>
      </c>
      <c r="T88" s="1">
        <v>-1352000000</v>
      </c>
      <c r="U88" s="1">
        <v>-1388000000</v>
      </c>
      <c r="V88" s="1">
        <v>-1711000000</v>
      </c>
      <c r="W88" s="1">
        <v>-2180000000</v>
      </c>
      <c r="X88" s="1">
        <v>-2020000000</v>
      </c>
      <c r="Y88" s="1">
        <v>-1689000000</v>
      </c>
      <c r="Z88" s="1">
        <v>-1541000000</v>
      </c>
      <c r="AA88" s="1">
        <v>-1465000000</v>
      </c>
      <c r="AB88" s="1">
        <v>-1311000000</v>
      </c>
      <c r="AC88" s="1">
        <v>-1906000000</v>
      </c>
      <c r="AD88" s="1">
        <v>-3742000000</v>
      </c>
      <c r="AE88" s="1">
        <v>-3400000000</v>
      </c>
      <c r="AF88" s="1">
        <v>-3086000000</v>
      </c>
      <c r="AG88" s="1">
        <v>-3173000000</v>
      </c>
      <c r="AN88" s="31" t="s">
        <v>130</v>
      </c>
      <c r="AO88" s="32">
        <f>AO85/(AO86+AO87)</f>
        <v>3.8614771682500765E-3</v>
      </c>
    </row>
    <row r="89" spans="1:41" ht="20" customHeight="1" x14ac:dyDescent="0.25">
      <c r="A89" s="14" t="s">
        <v>104</v>
      </c>
      <c r="B89" s="15">
        <f t="shared" ref="B89:AF89" si="19">(-1*B88)/B3</f>
        <v>0.16889428918590524</v>
      </c>
      <c r="C89" s="15">
        <f t="shared" si="19"/>
        <v>0.12788018433179724</v>
      </c>
      <c r="D89" s="15">
        <f t="shared" si="19"/>
        <v>9.844134536505332E-2</v>
      </c>
      <c r="E89" s="15">
        <f t="shared" si="19"/>
        <v>0.12025082995204721</v>
      </c>
      <c r="F89" s="15">
        <f t="shared" si="19"/>
        <v>0.19071837253655435</v>
      </c>
      <c r="G89" s="15">
        <f t="shared" si="19"/>
        <v>0.20071926275567542</v>
      </c>
      <c r="H89" s="15">
        <f t="shared" si="19"/>
        <v>0.19049630411826821</v>
      </c>
      <c r="I89" s="15">
        <f t="shared" si="19"/>
        <v>0.16159735154148561</v>
      </c>
      <c r="J89" s="15">
        <f t="shared" si="19"/>
        <v>0.14076309549471869</v>
      </c>
      <c r="K89" s="15">
        <f t="shared" si="19"/>
        <v>0.13959944477493555</v>
      </c>
      <c r="L89" s="15">
        <f t="shared" si="19"/>
        <v>0.11535478867778208</v>
      </c>
      <c r="M89" s="15">
        <f t="shared" si="19"/>
        <v>9.711388455538221E-2</v>
      </c>
      <c r="N89" s="15">
        <f t="shared" si="19"/>
        <v>0.17512916443969356</v>
      </c>
      <c r="O89" s="15">
        <f t="shared" si="19"/>
        <v>0.10130421595389748</v>
      </c>
      <c r="P89" s="15">
        <f t="shared" si="19"/>
        <v>0.11455067920585162</v>
      </c>
      <c r="Q89" s="15">
        <f t="shared" si="19"/>
        <v>0.13214800576645844</v>
      </c>
      <c r="R89" s="15">
        <f t="shared" si="19"/>
        <v>0.14635184003403531</v>
      </c>
      <c r="S89" s="15">
        <f t="shared" si="19"/>
        <v>0.14922193404964801</v>
      </c>
      <c r="T89" s="15">
        <f t="shared" si="19"/>
        <v>0.15096025011165698</v>
      </c>
      <c r="U89" s="15">
        <f t="shared" si="19"/>
        <v>0.13720838275998418</v>
      </c>
      <c r="V89" s="15">
        <f t="shared" si="19"/>
        <v>0.15206185567010308</v>
      </c>
      <c r="W89" s="15">
        <f t="shared" si="19"/>
        <v>0.19422665716322166</v>
      </c>
      <c r="X89" s="15">
        <f t="shared" si="19"/>
        <v>0.16939203354297694</v>
      </c>
      <c r="Y89" s="15">
        <f t="shared" si="19"/>
        <v>0.13761916401857738</v>
      </c>
      <c r="Z89" s="15">
        <f t="shared" si="19"/>
        <v>0.1430029695619896</v>
      </c>
      <c r="AA89" s="15">
        <f t="shared" si="19"/>
        <v>0.13907347636225556</v>
      </c>
      <c r="AB89" s="15">
        <f t="shared" si="19"/>
        <v>0.11462796187811489</v>
      </c>
      <c r="AC89" s="15">
        <f t="shared" si="19"/>
        <v>0.12791946308724833</v>
      </c>
      <c r="AD89" s="15">
        <f t="shared" si="19"/>
        <v>0.13256341221482215</v>
      </c>
      <c r="AE89" s="15">
        <f t="shared" si="19"/>
        <v>0.12480270161142312</v>
      </c>
      <c r="AF89" s="15">
        <f t="shared" si="19"/>
        <v>0.10021758191796837</v>
      </c>
      <c r="AG89" s="15">
        <f>(-1*AG88)/AG3</f>
        <v>9.5102505694760822E-2</v>
      </c>
      <c r="AN89" s="23" t="s">
        <v>105</v>
      </c>
      <c r="AO89" s="24">
        <f>AG27</f>
        <v>1434000000</v>
      </c>
    </row>
    <row r="90" spans="1:41" ht="20" x14ac:dyDescent="0.25">
      <c r="A90" s="5" t="s">
        <v>75</v>
      </c>
      <c r="B90" s="1" t="s">
        <v>91</v>
      </c>
      <c r="C90" s="1" t="s">
        <v>91</v>
      </c>
      <c r="D90" s="1" t="s">
        <v>91</v>
      </c>
      <c r="E90" s="1" t="s">
        <v>91</v>
      </c>
      <c r="F90" s="1" t="s">
        <v>91</v>
      </c>
      <c r="G90" s="1" t="s">
        <v>91</v>
      </c>
      <c r="H90" s="1">
        <v>-101000000</v>
      </c>
      <c r="I90" s="1">
        <v>-241000000</v>
      </c>
      <c r="J90" s="1">
        <v>-136000000</v>
      </c>
      <c r="K90" s="1">
        <v>-290000000</v>
      </c>
      <c r="L90" s="1">
        <v>-213000000</v>
      </c>
      <c r="M90" s="1">
        <v>-113000000</v>
      </c>
      <c r="N90" s="1">
        <v>-73000000</v>
      </c>
      <c r="O90" s="1">
        <v>-929000000</v>
      </c>
      <c r="P90" s="1">
        <v>-44000000</v>
      </c>
      <c r="Q90" s="1">
        <v>112000000</v>
      </c>
      <c r="R90" s="1">
        <v>-437000000</v>
      </c>
      <c r="S90" s="1">
        <v>-130000000</v>
      </c>
      <c r="T90" s="1">
        <v>-131000000</v>
      </c>
      <c r="U90" s="1">
        <v>-148000000</v>
      </c>
      <c r="V90" s="1">
        <v>-294000000</v>
      </c>
      <c r="W90" s="1">
        <v>-198000000</v>
      </c>
      <c r="X90" s="1">
        <v>-1217000000</v>
      </c>
      <c r="Y90" s="1">
        <v>-114000000</v>
      </c>
      <c r="Z90" s="1">
        <v>238000000</v>
      </c>
      <c r="AA90" s="1">
        <v>-305000000</v>
      </c>
      <c r="AB90" s="1">
        <v>-3000000</v>
      </c>
      <c r="AC90" s="1">
        <v>7246000000</v>
      </c>
      <c r="AD90" s="1">
        <v>4871000000</v>
      </c>
      <c r="AE90" s="1">
        <v>414000000</v>
      </c>
      <c r="AF90" s="1">
        <v>79000000</v>
      </c>
      <c r="AG90" s="1">
        <v>85000000</v>
      </c>
      <c r="AN90" s="23" t="s">
        <v>19</v>
      </c>
      <c r="AO90" s="24">
        <f>AG25</f>
        <v>5543000000</v>
      </c>
    </row>
    <row r="91" spans="1:41" ht="20" x14ac:dyDescent="0.25">
      <c r="A91" s="5" t="s">
        <v>76</v>
      </c>
      <c r="B91" s="1">
        <v>-54000000</v>
      </c>
      <c r="C91" s="1">
        <v>-34000000</v>
      </c>
      <c r="D91" s="1">
        <v>-110000000</v>
      </c>
      <c r="E91" s="1">
        <v>-59000000</v>
      </c>
      <c r="F91" s="1">
        <v>-202000000</v>
      </c>
      <c r="G91" s="1">
        <v>-1705000000</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t="s">
        <v>91</v>
      </c>
      <c r="Z91" s="1" t="s">
        <v>91</v>
      </c>
      <c r="AA91" s="1" t="s">
        <v>91</v>
      </c>
      <c r="AB91" s="1" t="s">
        <v>91</v>
      </c>
      <c r="AC91" s="1" t="s">
        <v>91</v>
      </c>
      <c r="AD91" s="1" t="s">
        <v>91</v>
      </c>
      <c r="AE91" s="1" t="s">
        <v>91</v>
      </c>
      <c r="AF91" s="1" t="s">
        <v>91</v>
      </c>
      <c r="AG91" s="1" t="s">
        <v>91</v>
      </c>
      <c r="AN91" s="31" t="s">
        <v>131</v>
      </c>
      <c r="AO91" s="32">
        <f>AO89/AO90</f>
        <v>0.25870467255998558</v>
      </c>
    </row>
    <row r="92" spans="1:41"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v>31000000</v>
      </c>
      <c r="U92" s="1">
        <v>52000000</v>
      </c>
      <c r="V92" s="1" t="s">
        <v>91</v>
      </c>
      <c r="W92" s="1" t="s">
        <v>91</v>
      </c>
      <c r="X92" s="1" t="s">
        <v>91</v>
      </c>
      <c r="Y92" s="1" t="s">
        <v>91</v>
      </c>
      <c r="Z92" s="1" t="s">
        <v>91</v>
      </c>
      <c r="AA92" s="1" t="s">
        <v>91</v>
      </c>
      <c r="AB92" s="1" t="s">
        <v>91</v>
      </c>
      <c r="AC92" s="1" t="s">
        <v>91</v>
      </c>
      <c r="AD92" s="1" t="s">
        <v>91</v>
      </c>
      <c r="AE92" s="1" t="s">
        <v>91</v>
      </c>
      <c r="AF92" s="1" t="s">
        <v>91</v>
      </c>
      <c r="AG92" s="1" t="s">
        <v>91</v>
      </c>
      <c r="AN92" s="33" t="s">
        <v>132</v>
      </c>
      <c r="AO92" s="34">
        <f>AO88*(1-AO91)</f>
        <v>2.8624949818400803E-3</v>
      </c>
    </row>
    <row r="93" spans="1:41" ht="19" x14ac:dyDescent="0.25">
      <c r="A93" s="5" t="s">
        <v>78</v>
      </c>
      <c r="B93" s="1">
        <v>107000000</v>
      </c>
      <c r="C93" s="1">
        <v>130000000</v>
      </c>
      <c r="D93" s="1">
        <v>65000000</v>
      </c>
      <c r="E93" s="1">
        <v>23000000</v>
      </c>
      <c r="F93" s="1">
        <v>82000000</v>
      </c>
      <c r="G93" s="1">
        <v>264000000</v>
      </c>
      <c r="H93" s="1">
        <v>300000000</v>
      </c>
      <c r="I93" s="1">
        <v>206000000</v>
      </c>
      <c r="J93" s="1">
        <v>103000000</v>
      </c>
      <c r="K93" s="1">
        <v>106000000</v>
      </c>
      <c r="L93" s="1">
        <v>45000000</v>
      </c>
      <c r="M93" s="1">
        <v>24000000</v>
      </c>
      <c r="N93" s="1">
        <v>64000000</v>
      </c>
      <c r="O93" s="1">
        <v>45000000</v>
      </c>
      <c r="P93" s="1">
        <v>34000000</v>
      </c>
      <c r="Q93" s="1" t="s">
        <v>91</v>
      </c>
      <c r="R93" s="1" t="s">
        <v>91</v>
      </c>
      <c r="S93" s="1">
        <v>54000000</v>
      </c>
      <c r="T93" s="1" t="s">
        <v>91</v>
      </c>
      <c r="U93" s="1" t="s">
        <v>91</v>
      </c>
      <c r="V93" s="1" t="s">
        <v>91</v>
      </c>
      <c r="W93" s="1" t="s">
        <v>91</v>
      </c>
      <c r="X93" s="1" t="s">
        <v>91</v>
      </c>
      <c r="Y93" s="1" t="s">
        <v>91</v>
      </c>
      <c r="Z93" s="1" t="s">
        <v>91</v>
      </c>
      <c r="AA93" s="1" t="s">
        <v>91</v>
      </c>
      <c r="AB93" s="1" t="s">
        <v>91</v>
      </c>
      <c r="AC93" s="1" t="s">
        <v>91</v>
      </c>
      <c r="AD93" s="1" t="s">
        <v>91</v>
      </c>
      <c r="AE93" s="1" t="s">
        <v>91</v>
      </c>
      <c r="AF93" s="1" t="s">
        <v>91</v>
      </c>
      <c r="AG93" s="1" t="s">
        <v>91</v>
      </c>
      <c r="AN93" s="71" t="s">
        <v>133</v>
      </c>
      <c r="AO93" s="72"/>
    </row>
    <row r="94" spans="1:41" ht="20" x14ac:dyDescent="0.25">
      <c r="A94" s="6" t="s">
        <v>79</v>
      </c>
      <c r="B94" s="10">
        <v>-364000000</v>
      </c>
      <c r="C94" s="10">
        <v>-237000000</v>
      </c>
      <c r="D94" s="10">
        <v>-285000000</v>
      </c>
      <c r="E94" s="10">
        <v>-362000000</v>
      </c>
      <c r="F94" s="10">
        <v>-720000000</v>
      </c>
      <c r="G94" s="10">
        <v>-2334000000</v>
      </c>
      <c r="H94" s="10">
        <v>-703000000</v>
      </c>
      <c r="I94" s="10">
        <v>-816000000</v>
      </c>
      <c r="J94" s="10">
        <v>-686000000</v>
      </c>
      <c r="K94" s="10">
        <v>-888000000</v>
      </c>
      <c r="L94" s="10">
        <v>-763000000</v>
      </c>
      <c r="M94" s="10">
        <v>-587000000</v>
      </c>
      <c r="N94" s="10">
        <v>-992000000</v>
      </c>
      <c r="O94" s="10">
        <v>-1552000000</v>
      </c>
      <c r="P94" s="10">
        <v>-887000000</v>
      </c>
      <c r="Q94" s="10">
        <v>-988000000</v>
      </c>
      <c r="R94" s="10">
        <v>-1813000000</v>
      </c>
      <c r="S94" s="10">
        <v>-1687000000</v>
      </c>
      <c r="T94" s="10">
        <v>-1452000000</v>
      </c>
      <c r="U94" s="10">
        <v>-1484000000</v>
      </c>
      <c r="V94" s="10">
        <v>-2005000000</v>
      </c>
      <c r="W94" s="10">
        <v>-2378000000</v>
      </c>
      <c r="X94" s="10">
        <v>-3237000000</v>
      </c>
      <c r="Y94" s="10">
        <v>-1803000000</v>
      </c>
      <c r="Z94" s="10">
        <v>-1303000000</v>
      </c>
      <c r="AA94" s="10">
        <v>-1770000000</v>
      </c>
      <c r="AB94" s="10">
        <v>-1314000000</v>
      </c>
      <c r="AC94" s="10">
        <v>5340000000</v>
      </c>
      <c r="AD94" s="10">
        <v>1129000000</v>
      </c>
      <c r="AE94" s="10">
        <v>-2986000000</v>
      </c>
      <c r="AF94" s="10">
        <v>-3007000000</v>
      </c>
      <c r="AG94" s="10">
        <v>-3088000000</v>
      </c>
      <c r="AN94" s="23" t="s">
        <v>134</v>
      </c>
      <c r="AO94" s="35">
        <f>[1]Treasuries!$C$8</f>
        <v>3.7450000000000004E-2</v>
      </c>
    </row>
    <row r="95" spans="1:41"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v>-2308000000</v>
      </c>
      <c r="U95" s="1">
        <v>-1515000000</v>
      </c>
      <c r="V95" s="1">
        <v>-580000000</v>
      </c>
      <c r="W95" s="1">
        <v>-1522000000</v>
      </c>
      <c r="X95" s="1">
        <v>-1347000000</v>
      </c>
      <c r="Y95" s="1">
        <v>-764000000</v>
      </c>
      <c r="Z95" s="1">
        <v>-1000000000</v>
      </c>
      <c r="AA95" s="1">
        <v>-770000000</v>
      </c>
      <c r="AB95" s="1">
        <v>-583000000</v>
      </c>
      <c r="AC95" s="1">
        <v>-3124000000</v>
      </c>
      <c r="AD95" s="1">
        <v>-1583000000</v>
      </c>
      <c r="AE95" s="1">
        <v>-2681000000</v>
      </c>
      <c r="AF95" s="1">
        <v>-1468000000</v>
      </c>
      <c r="AG95" s="1">
        <v>-1265000000</v>
      </c>
      <c r="AN95" s="36" t="s">
        <v>135</v>
      </c>
      <c r="AO95" s="37" cm="1">
        <f t="array" ref="AO95">_FV(A1,"Beta")</f>
        <v>0.8488</v>
      </c>
    </row>
    <row r="96" spans="1:41" ht="20" x14ac:dyDescent="0.25">
      <c r="A96" s="5" t="s">
        <v>81</v>
      </c>
      <c r="B96" s="1" t="s">
        <v>91</v>
      </c>
      <c r="C96" s="1">
        <v>17000000</v>
      </c>
      <c r="D96" s="1">
        <v>48000000</v>
      </c>
      <c r="E96" s="1">
        <v>71000000</v>
      </c>
      <c r="F96" s="1">
        <v>111000000</v>
      </c>
      <c r="G96" s="1">
        <v>611000000</v>
      </c>
      <c r="H96" s="1">
        <v>110000000</v>
      </c>
      <c r="I96" s="1">
        <v>117000000</v>
      </c>
      <c r="J96" s="1">
        <v>105000000</v>
      </c>
      <c r="K96" s="1">
        <v>124000000</v>
      </c>
      <c r="L96" s="1">
        <v>142000000</v>
      </c>
      <c r="M96" s="1">
        <v>206000000</v>
      </c>
      <c r="N96" s="1">
        <v>246000000</v>
      </c>
      <c r="O96" s="1">
        <v>212000000</v>
      </c>
      <c r="P96" s="1">
        <v>242000000</v>
      </c>
      <c r="Q96" s="1">
        <v>267000000</v>
      </c>
      <c r="R96" s="1">
        <v>323000000</v>
      </c>
      <c r="S96" s="1">
        <v>185000000</v>
      </c>
      <c r="T96" s="1">
        <v>95000000</v>
      </c>
      <c r="U96" s="1">
        <v>183000000</v>
      </c>
      <c r="V96" s="1">
        <v>195000000</v>
      </c>
      <c r="W96" s="1">
        <v>164000000</v>
      </c>
      <c r="X96" s="1">
        <v>154000000</v>
      </c>
      <c r="Y96" s="1">
        <v>103000000</v>
      </c>
      <c r="Z96" s="1">
        <v>88000000</v>
      </c>
      <c r="AA96" s="1">
        <v>139000000</v>
      </c>
      <c r="AB96" s="1">
        <v>120000000</v>
      </c>
      <c r="AC96" s="1">
        <v>77000000</v>
      </c>
      <c r="AD96" s="1">
        <v>72000000</v>
      </c>
      <c r="AE96" s="1">
        <v>47000000</v>
      </c>
      <c r="AF96" s="1">
        <v>50000000</v>
      </c>
      <c r="AG96" s="1">
        <v>36000000</v>
      </c>
      <c r="AN96" s="23" t="s">
        <v>136</v>
      </c>
      <c r="AO96" s="35">
        <v>8.4000000000000005E-2</v>
      </c>
    </row>
    <row r="97" spans="1:41" ht="20" x14ac:dyDescent="0.25">
      <c r="A97" s="5" t="s">
        <v>82</v>
      </c>
      <c r="B97" s="1" t="s">
        <v>91</v>
      </c>
      <c r="C97" s="1" t="s">
        <v>91</v>
      </c>
      <c r="D97" s="1" t="s">
        <v>91</v>
      </c>
      <c r="E97" s="1">
        <v>-8000000</v>
      </c>
      <c r="F97" s="1">
        <v>-45000000</v>
      </c>
      <c r="G97" s="1">
        <v>-7000000</v>
      </c>
      <c r="H97" s="1">
        <v>-137000000</v>
      </c>
      <c r="I97" s="1">
        <v>-97000000</v>
      </c>
      <c r="J97" s="1">
        <v>-73000000</v>
      </c>
      <c r="K97" s="1">
        <v>-144000000</v>
      </c>
      <c r="L97" s="1">
        <v>-76000000</v>
      </c>
      <c r="M97" s="1">
        <v>-276000000</v>
      </c>
      <c r="N97" s="1">
        <v>-271000000</v>
      </c>
      <c r="O97" s="1">
        <v>-394000000</v>
      </c>
      <c r="P97" s="1">
        <v>-396000000</v>
      </c>
      <c r="Q97" s="1">
        <v>-487000000</v>
      </c>
      <c r="R97" s="1">
        <v>-959000000</v>
      </c>
      <c r="S97" s="1">
        <v>-1077000000</v>
      </c>
      <c r="T97" s="1">
        <v>-236000000</v>
      </c>
      <c r="U97" s="1">
        <v>-587000000</v>
      </c>
      <c r="V97" s="1">
        <v>-937000000</v>
      </c>
      <c r="W97" s="1">
        <v>-623000000</v>
      </c>
      <c r="X97" s="1">
        <v>-590000000</v>
      </c>
      <c r="Y97" s="1">
        <v>-862000000</v>
      </c>
      <c r="Z97" s="1">
        <v>-725000000</v>
      </c>
      <c r="AA97" s="1">
        <v>-228000000</v>
      </c>
      <c r="AB97" s="1">
        <v>-12000000</v>
      </c>
      <c r="AC97" s="1">
        <v>-599000000</v>
      </c>
      <c r="AD97" s="1">
        <v>-2658000000</v>
      </c>
      <c r="AE97" s="1">
        <v>-2457000000</v>
      </c>
      <c r="AF97" s="1">
        <v>-4612000000</v>
      </c>
      <c r="AG97" s="1">
        <v>-5168000000</v>
      </c>
      <c r="AN97" s="33" t="s">
        <v>137</v>
      </c>
      <c r="AO97" s="34">
        <f>(AO94)+((AO95)*(AO96-AO94))</f>
        <v>7.6961639999999998E-2</v>
      </c>
    </row>
    <row r="98" spans="1:41" ht="19" x14ac:dyDescent="0.25">
      <c r="A98" s="5" t="s">
        <v>83</v>
      </c>
      <c r="B98" s="1" t="s">
        <v>91</v>
      </c>
      <c r="C98" s="1">
        <v>-16000000</v>
      </c>
      <c r="D98" s="1">
        <v>-32000000</v>
      </c>
      <c r="E98" s="1">
        <v>-37000000</v>
      </c>
      <c r="F98" s="1">
        <v>-45000000</v>
      </c>
      <c r="G98" s="1">
        <v>-58000000</v>
      </c>
      <c r="H98" s="1">
        <v>-69000000</v>
      </c>
      <c r="I98" s="1">
        <v>-79000000</v>
      </c>
      <c r="J98" s="1">
        <v>-89000000</v>
      </c>
      <c r="K98" s="1">
        <v>-98000000</v>
      </c>
      <c r="L98" s="1">
        <v>-110000000</v>
      </c>
      <c r="M98" s="1">
        <v>-123000000</v>
      </c>
      <c r="N98" s="1">
        <v>-149000000</v>
      </c>
      <c r="O98" s="1">
        <v>-195000000</v>
      </c>
      <c r="P98" s="1">
        <v>-233000000</v>
      </c>
      <c r="Q98" s="1">
        <v>-323000000</v>
      </c>
      <c r="R98" s="1">
        <v>-381000000</v>
      </c>
      <c r="S98" s="1">
        <v>-468000000</v>
      </c>
      <c r="T98" s="1">
        <v>-491000000</v>
      </c>
      <c r="U98" s="1">
        <v>-551000000</v>
      </c>
      <c r="V98" s="1">
        <v>-602000000</v>
      </c>
      <c r="W98" s="1">
        <v>-655000000</v>
      </c>
      <c r="X98" s="1">
        <v>-708000000</v>
      </c>
      <c r="Y98" s="1">
        <v>-759000000</v>
      </c>
      <c r="Z98" s="1">
        <v>-819000000</v>
      </c>
      <c r="AA98" s="1">
        <v>-856000000</v>
      </c>
      <c r="AB98" s="1">
        <v>-901000000</v>
      </c>
      <c r="AC98" s="1">
        <v>-1166000000</v>
      </c>
      <c r="AD98" s="1">
        <v>-1891000000</v>
      </c>
      <c r="AE98" s="1">
        <v>-2028000000</v>
      </c>
      <c r="AF98" s="1">
        <v>-2189000000</v>
      </c>
      <c r="AG98" s="1">
        <v>-2344000000</v>
      </c>
      <c r="AN98" s="71" t="s">
        <v>138</v>
      </c>
      <c r="AO98" s="72"/>
    </row>
    <row r="99" spans="1:41" ht="20" x14ac:dyDescent="0.25">
      <c r="A99" s="5" t="s">
        <v>84</v>
      </c>
      <c r="B99" s="1">
        <v>74000000</v>
      </c>
      <c r="C99" s="1">
        <v>-150000000</v>
      </c>
      <c r="D99" s="1">
        <v>-110000000</v>
      </c>
      <c r="E99" s="1">
        <v>-175000000</v>
      </c>
      <c r="F99" s="1">
        <v>40000000</v>
      </c>
      <c r="G99" s="1">
        <v>1231000000</v>
      </c>
      <c r="H99" s="1">
        <v>28000000</v>
      </c>
      <c r="I99" s="1">
        <v>-67000000</v>
      </c>
      <c r="J99" s="1">
        <v>-169000000</v>
      </c>
      <c r="K99" s="1">
        <v>63000000</v>
      </c>
      <c r="L99" s="1">
        <v>-203000000</v>
      </c>
      <c r="M99" s="1">
        <v>-218000000</v>
      </c>
      <c r="N99" s="1">
        <v>38000000</v>
      </c>
      <c r="O99" s="1">
        <v>658000000</v>
      </c>
      <c r="P99" s="1">
        <v>-51000000</v>
      </c>
      <c r="Q99" s="1">
        <v>-362000000</v>
      </c>
      <c r="R99" s="1">
        <v>847000000</v>
      </c>
      <c r="S99" s="1">
        <v>1027000000</v>
      </c>
      <c r="T99" s="1">
        <v>2229000000</v>
      </c>
      <c r="U99" s="1">
        <v>2051000000</v>
      </c>
      <c r="V99" s="1">
        <v>1544000000</v>
      </c>
      <c r="W99" s="1">
        <v>2333000000</v>
      </c>
      <c r="X99" s="1">
        <v>2819000000</v>
      </c>
      <c r="Y99" s="1">
        <v>1274000000</v>
      </c>
      <c r="Z99" s="1">
        <v>1159000000</v>
      </c>
      <c r="AA99" s="1">
        <v>1072000000</v>
      </c>
      <c r="AB99" s="1">
        <v>-280000000</v>
      </c>
      <c r="AC99" s="1">
        <v>-184000000</v>
      </c>
      <c r="AD99" s="1">
        <v>-2932000000</v>
      </c>
      <c r="AE99" s="1">
        <v>3774000000</v>
      </c>
      <c r="AF99" s="1">
        <v>631000000</v>
      </c>
      <c r="AG99" s="1">
        <v>5652000000</v>
      </c>
      <c r="AN99" s="23" t="s">
        <v>139</v>
      </c>
      <c r="AO99" s="24">
        <f>AO86+AO87</f>
        <v>16315000000</v>
      </c>
    </row>
    <row r="100" spans="1:41" ht="20" x14ac:dyDescent="0.25">
      <c r="A100" s="6" t="s">
        <v>85</v>
      </c>
      <c r="B100" s="10">
        <v>74000000</v>
      </c>
      <c r="C100" s="10">
        <v>-149000000</v>
      </c>
      <c r="D100" s="10">
        <v>-94000000</v>
      </c>
      <c r="E100" s="10">
        <v>-149000000</v>
      </c>
      <c r="F100" s="10">
        <v>61000000</v>
      </c>
      <c r="G100" s="10">
        <v>1777000000</v>
      </c>
      <c r="H100" s="10">
        <v>-68000000</v>
      </c>
      <c r="I100" s="10">
        <v>-126000000</v>
      </c>
      <c r="J100" s="10">
        <v>-226000000</v>
      </c>
      <c r="K100" s="10">
        <v>-55000000</v>
      </c>
      <c r="L100" s="10">
        <v>-247000000</v>
      </c>
      <c r="M100" s="10">
        <v>-411000000</v>
      </c>
      <c r="N100" s="10">
        <v>-136000000</v>
      </c>
      <c r="O100" s="10">
        <v>281000000</v>
      </c>
      <c r="P100" s="10">
        <v>-438000000</v>
      </c>
      <c r="Q100" s="10">
        <v>-905000000</v>
      </c>
      <c r="R100" s="10">
        <v>-170000000</v>
      </c>
      <c r="S100" s="10">
        <v>-333000000</v>
      </c>
      <c r="T100" s="10">
        <v>-711000000</v>
      </c>
      <c r="U100" s="10">
        <v>-419000000</v>
      </c>
      <c r="V100" s="10">
        <v>-380000000</v>
      </c>
      <c r="W100" s="10">
        <v>-303000000</v>
      </c>
      <c r="X100" s="10">
        <v>328000000</v>
      </c>
      <c r="Y100" s="10">
        <v>-1008000000</v>
      </c>
      <c r="Z100" s="10">
        <v>-1297000000</v>
      </c>
      <c r="AA100" s="10">
        <v>-643000000</v>
      </c>
      <c r="AB100" s="10">
        <v>-1656000000</v>
      </c>
      <c r="AC100" s="10">
        <v>-4996000000</v>
      </c>
      <c r="AD100" s="10">
        <v>-8992000000</v>
      </c>
      <c r="AE100" s="10">
        <v>-3345000000</v>
      </c>
      <c r="AF100" s="10">
        <v>-7588000000</v>
      </c>
      <c r="AG100" s="10">
        <v>-3089000000</v>
      </c>
      <c r="AN100" s="31" t="s">
        <v>140</v>
      </c>
      <c r="AO100" s="32">
        <f>AO99/AO103</f>
        <v>8.4291654803535038E-2</v>
      </c>
    </row>
    <row r="101" spans="1:41" ht="20" x14ac:dyDescent="0.25">
      <c r="A101" s="5" t="s">
        <v>86</v>
      </c>
      <c r="B101" s="1">
        <v>-19000000</v>
      </c>
      <c r="C101" s="1">
        <v>-8000000</v>
      </c>
      <c r="D101" s="1">
        <v>-26000000</v>
      </c>
      <c r="E101" s="1">
        <v>-8000000</v>
      </c>
      <c r="F101" s="1" t="s">
        <v>91</v>
      </c>
      <c r="G101" s="1">
        <v>-1000000</v>
      </c>
      <c r="H101" s="1">
        <v>-1000000</v>
      </c>
      <c r="I101" s="1">
        <v>-3000000</v>
      </c>
      <c r="J101" s="1">
        <v>1000000</v>
      </c>
      <c r="K101" s="1">
        <v>-1000000</v>
      </c>
      <c r="L101" s="1">
        <v>-2000000</v>
      </c>
      <c r="M101" s="1">
        <v>-3000000</v>
      </c>
      <c r="N101" s="1">
        <v>2000000</v>
      </c>
      <c r="O101" s="1">
        <v>3000000</v>
      </c>
      <c r="P101" s="1">
        <v>-2000000</v>
      </c>
      <c r="Q101" s="1">
        <v>4000000</v>
      </c>
      <c r="R101" s="1">
        <v>6000000</v>
      </c>
      <c r="S101" s="1">
        <v>-3000000</v>
      </c>
      <c r="T101" s="1">
        <v>8000000</v>
      </c>
      <c r="U101" s="1">
        <v>-8000000</v>
      </c>
      <c r="V101" s="1">
        <v>-19000000</v>
      </c>
      <c r="W101" s="1">
        <v>-4000000</v>
      </c>
      <c r="X101" s="1">
        <v>-27000000</v>
      </c>
      <c r="Y101" s="1">
        <v>-69000000</v>
      </c>
      <c r="Z101" s="1">
        <v>-61000000</v>
      </c>
      <c r="AA101" s="1">
        <v>17000000</v>
      </c>
      <c r="AB101" s="1">
        <v>22000000</v>
      </c>
      <c r="AC101" s="1">
        <v>-60000000</v>
      </c>
      <c r="AD101" s="1">
        <v>-77000000</v>
      </c>
      <c r="AE101" s="1">
        <v>-44000000</v>
      </c>
      <c r="AF101" s="1">
        <v>-61000000</v>
      </c>
      <c r="AG101" s="1">
        <v>-74000000</v>
      </c>
      <c r="AN101" s="36" t="s">
        <v>141</v>
      </c>
      <c r="AO101" s="38" cm="1">
        <f t="array" ref="AO101">_FV(A1,"Market cap",TRUE)</f>
        <v>177239154774</v>
      </c>
    </row>
    <row r="102" spans="1:41" ht="20" x14ac:dyDescent="0.25">
      <c r="A102" s="6" t="s">
        <v>87</v>
      </c>
      <c r="B102" s="10">
        <v>74000000</v>
      </c>
      <c r="C102" s="10">
        <v>-149000000</v>
      </c>
      <c r="D102" s="10">
        <v>-94000000</v>
      </c>
      <c r="E102" s="10">
        <v>29000000</v>
      </c>
      <c r="F102" s="10">
        <v>-48000000</v>
      </c>
      <c r="G102" s="10">
        <v>48000000</v>
      </c>
      <c r="H102" s="10">
        <v>-20000000</v>
      </c>
      <c r="I102" s="10">
        <v>-9000000</v>
      </c>
      <c r="J102" s="10">
        <v>42000000</v>
      </c>
      <c r="K102" s="10">
        <v>-45000000</v>
      </c>
      <c r="L102" s="10">
        <v>8000000</v>
      </c>
      <c r="M102" s="10" t="s">
        <v>91</v>
      </c>
      <c r="N102" s="10">
        <v>11000000</v>
      </c>
      <c r="O102" s="10">
        <v>-25000000</v>
      </c>
      <c r="P102" s="10">
        <v>148000000</v>
      </c>
      <c r="Q102" s="10">
        <v>-137000000</v>
      </c>
      <c r="R102" s="10">
        <v>-19000000</v>
      </c>
      <c r="S102" s="10">
        <v>15000000</v>
      </c>
      <c r="T102" s="10">
        <v>13000000</v>
      </c>
      <c r="U102" s="10">
        <v>-6000000</v>
      </c>
      <c r="V102" s="10">
        <v>51000000</v>
      </c>
      <c r="W102" s="10">
        <v>67000000</v>
      </c>
      <c r="X102" s="10">
        <v>-19000000</v>
      </c>
      <c r="Y102" s="10">
        <v>-12000000</v>
      </c>
      <c r="Z102" s="10">
        <v>21000000</v>
      </c>
      <c r="AA102" s="10">
        <v>377000000</v>
      </c>
      <c r="AB102" s="10">
        <v>93000000</v>
      </c>
      <c r="AC102" s="10">
        <v>3986000000</v>
      </c>
      <c r="AD102" s="10">
        <v>-1766000000</v>
      </c>
      <c r="AE102" s="10">
        <v>1054000000</v>
      </c>
      <c r="AF102" s="10">
        <v>-931000000</v>
      </c>
      <c r="AG102" s="10">
        <v>2613000000</v>
      </c>
      <c r="AN102" s="31" t="s">
        <v>142</v>
      </c>
      <c r="AO102" s="32">
        <f>AO101/AO103</f>
        <v>0.91570834519646493</v>
      </c>
    </row>
    <row r="103" spans="1:41" ht="20" x14ac:dyDescent="0.25">
      <c r="A103" s="5" t="s">
        <v>88</v>
      </c>
      <c r="B103" s="1">
        <v>73000000</v>
      </c>
      <c r="C103" s="1">
        <v>82000000</v>
      </c>
      <c r="D103" s="1">
        <v>24000000</v>
      </c>
      <c r="E103" s="1">
        <v>34000000</v>
      </c>
      <c r="F103" s="1">
        <v>63000000</v>
      </c>
      <c r="G103" s="1">
        <v>15000000</v>
      </c>
      <c r="H103" s="1">
        <v>63000000</v>
      </c>
      <c r="I103" s="1">
        <v>43000000</v>
      </c>
      <c r="J103" s="1">
        <v>34000000</v>
      </c>
      <c r="K103" s="1">
        <v>76000000</v>
      </c>
      <c r="L103" s="1">
        <v>31000000</v>
      </c>
      <c r="M103" s="1">
        <v>39000000</v>
      </c>
      <c r="N103" s="1">
        <v>39000000</v>
      </c>
      <c r="O103" s="1">
        <v>50000000</v>
      </c>
      <c r="P103" s="1">
        <v>25000000</v>
      </c>
      <c r="Q103" s="1">
        <v>173000000</v>
      </c>
      <c r="R103" s="1">
        <v>36000000</v>
      </c>
      <c r="S103" s="1">
        <v>17000000</v>
      </c>
      <c r="T103" s="1">
        <v>32000000</v>
      </c>
      <c r="U103" s="1">
        <v>45000000</v>
      </c>
      <c r="V103" s="1">
        <v>39000000</v>
      </c>
      <c r="W103" s="1">
        <v>90000000</v>
      </c>
      <c r="X103" s="1">
        <v>157000000</v>
      </c>
      <c r="Y103" s="1">
        <v>138000000</v>
      </c>
      <c r="Z103" s="1">
        <v>126000000</v>
      </c>
      <c r="AA103" s="1">
        <v>147000000</v>
      </c>
      <c r="AB103" s="1">
        <v>524000000</v>
      </c>
      <c r="AC103" s="1">
        <v>617000000</v>
      </c>
      <c r="AD103" s="1">
        <v>4466000000</v>
      </c>
      <c r="AE103" s="1">
        <v>2700000000</v>
      </c>
      <c r="AF103" s="1">
        <v>3754000000</v>
      </c>
      <c r="AG103" s="1">
        <v>2823000000</v>
      </c>
      <c r="AN103" s="33" t="s">
        <v>143</v>
      </c>
      <c r="AO103" s="39">
        <f>AO99+AO101</f>
        <v>193554154774</v>
      </c>
    </row>
    <row r="104" spans="1:41" ht="20" thickBot="1" x14ac:dyDescent="0.3">
      <c r="A104" s="7" t="s">
        <v>89</v>
      </c>
      <c r="B104" s="11" t="s">
        <v>91</v>
      </c>
      <c r="C104" s="11" t="s">
        <v>91</v>
      </c>
      <c r="D104" s="11" t="s">
        <v>91</v>
      </c>
      <c r="E104" s="11">
        <v>63000000</v>
      </c>
      <c r="F104" s="11">
        <v>15000000</v>
      </c>
      <c r="G104" s="11">
        <v>63000000</v>
      </c>
      <c r="H104" s="11">
        <v>43000000</v>
      </c>
      <c r="I104" s="11">
        <v>34000000</v>
      </c>
      <c r="J104" s="11">
        <v>76000000</v>
      </c>
      <c r="K104" s="11">
        <v>31000000</v>
      </c>
      <c r="L104" s="11">
        <v>39000000</v>
      </c>
      <c r="M104" s="11">
        <v>39000000</v>
      </c>
      <c r="N104" s="11">
        <v>50000000</v>
      </c>
      <c r="O104" s="11">
        <v>25000000</v>
      </c>
      <c r="P104" s="11">
        <v>173000000</v>
      </c>
      <c r="Q104" s="11">
        <v>36000000</v>
      </c>
      <c r="R104" s="11">
        <v>17000000</v>
      </c>
      <c r="S104" s="11">
        <v>32000000</v>
      </c>
      <c r="T104" s="11">
        <v>45000000</v>
      </c>
      <c r="U104" s="11">
        <v>39000000</v>
      </c>
      <c r="V104" s="11">
        <v>90000000</v>
      </c>
      <c r="W104" s="11">
        <v>157000000</v>
      </c>
      <c r="X104" s="11">
        <v>138000000</v>
      </c>
      <c r="Y104" s="11">
        <v>126000000</v>
      </c>
      <c r="Z104" s="11">
        <v>147000000</v>
      </c>
      <c r="AA104" s="11">
        <v>524000000</v>
      </c>
      <c r="AB104" s="11">
        <v>617000000</v>
      </c>
      <c r="AC104" s="11">
        <v>4603000000</v>
      </c>
      <c r="AD104" s="11">
        <v>2700000000</v>
      </c>
      <c r="AE104" s="11">
        <v>3754000000</v>
      </c>
      <c r="AF104" s="11">
        <v>2823000000</v>
      </c>
      <c r="AG104" s="11">
        <v>5436000000</v>
      </c>
      <c r="AN104" s="71" t="s">
        <v>144</v>
      </c>
      <c r="AO104" s="72"/>
    </row>
    <row r="105" spans="1:41" ht="21" thickTop="1" x14ac:dyDescent="0.25">
      <c r="A105" s="14" t="s">
        <v>161</v>
      </c>
      <c r="C105" s="1">
        <f t="shared" ref="C105:AF105" si="20">(C22*(1-$AO$91))+C77+C88+C81</f>
        <v>242274400.14432621</v>
      </c>
      <c r="D105" s="1">
        <f t="shared" si="20"/>
        <v>270299116.0021649</v>
      </c>
      <c r="E105" s="1">
        <f t="shared" si="20"/>
        <v>291961031.9321667</v>
      </c>
      <c r="F105" s="1">
        <f t="shared" si="20"/>
        <v>62110409.525527716</v>
      </c>
      <c r="G105" s="1">
        <f t="shared" si="20"/>
        <v>-176386794.15478981</v>
      </c>
      <c r="H105" s="1">
        <f t="shared" si="20"/>
        <v>-22794515.605267882</v>
      </c>
      <c r="I105" s="1">
        <f t="shared" si="20"/>
        <v>315548800.28865242</v>
      </c>
      <c r="J105" s="1">
        <f t="shared" si="20"/>
        <v>413016417.10265207</v>
      </c>
      <c r="K105" s="1">
        <f t="shared" si="20"/>
        <v>153095796.50009024</v>
      </c>
      <c r="L105" s="1">
        <f t="shared" si="20"/>
        <v>505036261.95201159</v>
      </c>
      <c r="M105" s="1">
        <f t="shared" si="20"/>
        <v>599215587.22713327</v>
      </c>
      <c r="N105" s="1">
        <f t="shared" si="20"/>
        <v>198474291.89969349</v>
      </c>
      <c r="O105" s="1">
        <f t="shared" si="20"/>
        <v>595648746.16633606</v>
      </c>
      <c r="P105" s="1">
        <f t="shared" si="20"/>
        <v>623494858.3799386</v>
      </c>
      <c r="Q105" s="1">
        <f t="shared" si="20"/>
        <v>664027602.38138199</v>
      </c>
      <c r="R105" s="1">
        <f t="shared" si="20"/>
        <v>689953454.80786586</v>
      </c>
      <c r="S105" s="1">
        <f t="shared" si="20"/>
        <v>457859101.56954718</v>
      </c>
      <c r="T105" s="1">
        <f t="shared" si="20"/>
        <v>603540140.71802282</v>
      </c>
      <c r="U105" s="1">
        <f t="shared" si="20"/>
        <v>1096376871.7301102</v>
      </c>
      <c r="V105" s="1">
        <f t="shared" si="20"/>
        <v>1034516868.1219559</v>
      </c>
      <c r="W105" s="1">
        <f t="shared" si="20"/>
        <v>522536712.97131538</v>
      </c>
      <c r="X105" s="1">
        <f t="shared" si="20"/>
        <v>934900234.53003788</v>
      </c>
      <c r="Y105" s="1">
        <f t="shared" si="20"/>
        <v>1285298213.9635577</v>
      </c>
      <c r="Z105" s="1">
        <f t="shared" si="20"/>
        <v>1201546454.9882736</v>
      </c>
      <c r="AA105" s="1">
        <f t="shared" si="20"/>
        <v>1368018942.8107524</v>
      </c>
      <c r="AB105" s="1">
        <f t="shared" si="20"/>
        <v>1529690961.5731554</v>
      </c>
      <c r="AC105" s="1">
        <f t="shared" si="20"/>
        <v>4015576583.0777559</v>
      </c>
      <c r="AD105" s="1">
        <f t="shared" si="20"/>
        <v>2947219195.3815622</v>
      </c>
      <c r="AE105" s="1">
        <f t="shared" si="20"/>
        <v>4052583077.7557278</v>
      </c>
      <c r="AF105" s="1">
        <f t="shared" si="20"/>
        <v>6391615911.9610319</v>
      </c>
      <c r="AG105" s="1">
        <f>(AG22*(1-$AO$91))+AG77+AG88+AG81</f>
        <v>5666767815.2624931</v>
      </c>
      <c r="AH105" s="40">
        <f>AG105*(1+$AO$106)</f>
        <v>5920389817.3212166</v>
      </c>
      <c r="AI105" s="40">
        <f t="shared" ref="AI105:AL105" si="21">AH105*(1+$AO$106)</f>
        <v>6185362932.0468512</v>
      </c>
      <c r="AJ105" s="40">
        <f t="shared" si="21"/>
        <v>6462195190.1217957</v>
      </c>
      <c r="AK105" s="40">
        <f t="shared" si="21"/>
        <v>6751417359.6623735</v>
      </c>
      <c r="AL105" s="40">
        <f t="shared" si="21"/>
        <v>7053583963.8559971</v>
      </c>
      <c r="AM105" s="41" t="s">
        <v>163</v>
      </c>
      <c r="AN105" s="25" t="s">
        <v>107</v>
      </c>
      <c r="AO105" s="26">
        <f>(AO100*AO92)+(AO102*AO97)</f>
        <v>7.0715700446892182E-2</v>
      </c>
    </row>
    <row r="106" spans="1:41" ht="19" x14ac:dyDescent="0.25">
      <c r="A106" s="14" t="s">
        <v>165</v>
      </c>
      <c r="B106" s="1"/>
      <c r="C106" s="15">
        <f t="shared" ref="C106:AG106" si="22">(C107/B107)-1</f>
        <v>-1.0303030303030303</v>
      </c>
      <c r="D106" s="15">
        <f t="shared" si="22"/>
        <v>57.333333333333336</v>
      </c>
      <c r="E106" s="15">
        <f t="shared" si="22"/>
        <v>0.26857142857142846</v>
      </c>
      <c r="F106" s="15">
        <f t="shared" si="22"/>
        <v>-0.9504504504504504</v>
      </c>
      <c r="G106" s="15">
        <f t="shared" si="22"/>
        <v>-27.09090909090909</v>
      </c>
      <c r="H106" s="15">
        <f t="shared" si="22"/>
        <v>-0.47735191637630658</v>
      </c>
      <c r="I106" s="15">
        <f t="shared" si="22"/>
        <v>-2.0333333333333332</v>
      </c>
      <c r="J106" s="15">
        <f t="shared" si="22"/>
        <v>0.93548387096774199</v>
      </c>
      <c r="K106" s="15">
        <f t="shared" si="22"/>
        <v>-0.35</v>
      </c>
      <c r="L106" s="15">
        <f t="shared" si="22"/>
        <v>1.1794871794871793</v>
      </c>
      <c r="M106" s="15">
        <f t="shared" si="22"/>
        <v>0.18352941176470594</v>
      </c>
      <c r="N106" s="15">
        <f t="shared" si="22"/>
        <v>-0.6938369781312127</v>
      </c>
      <c r="O106" s="15">
        <f t="shared" si="22"/>
        <v>2.7337662337662336</v>
      </c>
      <c r="P106" s="15">
        <f t="shared" si="22"/>
        <v>4.0000000000000036E-2</v>
      </c>
      <c r="Q106" s="15">
        <f t="shared" si="22"/>
        <v>9.0301003344481545E-2</v>
      </c>
      <c r="R106" s="15">
        <f t="shared" si="22"/>
        <v>-0.1073619631901841</v>
      </c>
      <c r="S106" s="15">
        <f t="shared" si="22"/>
        <v>-0.26632302405498287</v>
      </c>
      <c r="T106" s="15">
        <f t="shared" si="22"/>
        <v>0.91100702576112402</v>
      </c>
      <c r="U106" s="15">
        <f t="shared" si="22"/>
        <v>-0.36642156862745101</v>
      </c>
      <c r="V106" s="15">
        <f t="shared" si="22"/>
        <v>0.27272727272727271</v>
      </c>
      <c r="W106" s="15">
        <f t="shared" si="22"/>
        <v>-0.1306990881458967</v>
      </c>
      <c r="X106" s="15">
        <f t="shared" si="22"/>
        <v>0.56818181818181812</v>
      </c>
      <c r="Y106" s="15">
        <f t="shared" si="22"/>
        <v>0.31438127090301005</v>
      </c>
      <c r="Z106" s="15">
        <f t="shared" si="22"/>
        <v>-3.2230703986429132E-2</v>
      </c>
      <c r="AA106" s="15">
        <f t="shared" si="22"/>
        <v>0.14636283961437346</v>
      </c>
      <c r="AB106" s="15">
        <f t="shared" si="22"/>
        <v>0.32262996941896027</v>
      </c>
      <c r="AC106" s="15">
        <f t="shared" si="22"/>
        <v>5.1445086705202314E-2</v>
      </c>
      <c r="AD106" s="15">
        <f t="shared" si="22"/>
        <v>0.37768004398020882</v>
      </c>
      <c r="AE106" s="15">
        <f t="shared" si="22"/>
        <v>0.60774142059058267</v>
      </c>
      <c r="AF106" s="15">
        <f t="shared" si="22"/>
        <v>0.64780342516753531</v>
      </c>
      <c r="AG106" s="15">
        <f t="shared" si="22"/>
        <v>-0.14279258924536831</v>
      </c>
      <c r="AH106" s="65">
        <v>6127000000</v>
      </c>
      <c r="AI106" s="65">
        <v>6524000000</v>
      </c>
      <c r="AJ106" s="65">
        <v>7313000000</v>
      </c>
      <c r="AK106" s="65">
        <v>7938000000</v>
      </c>
      <c r="AL106" s="65">
        <v>8175000000</v>
      </c>
      <c r="AM106" s="41" t="s">
        <v>162</v>
      </c>
      <c r="AN106" s="42" t="s">
        <v>145</v>
      </c>
      <c r="AO106" s="43">
        <f>(SUM(AH4:AL4)/5)</f>
        <v>4.4756025008759706E-2</v>
      </c>
    </row>
    <row r="107" spans="1:41" ht="19" x14ac:dyDescent="0.25">
      <c r="A107" s="64" t="s">
        <v>160</v>
      </c>
      <c r="B107" s="1">
        <v>-99000000</v>
      </c>
      <c r="C107" s="1">
        <v>3000000</v>
      </c>
      <c r="D107" s="1">
        <v>175000000</v>
      </c>
      <c r="E107" s="1">
        <v>222000000</v>
      </c>
      <c r="F107" s="1">
        <v>11000000</v>
      </c>
      <c r="G107" s="1">
        <v>-287000000</v>
      </c>
      <c r="H107" s="1">
        <v>-150000000</v>
      </c>
      <c r="I107" s="1">
        <v>155000000</v>
      </c>
      <c r="J107" s="1">
        <v>300000000</v>
      </c>
      <c r="K107" s="1">
        <v>195000000</v>
      </c>
      <c r="L107" s="1">
        <v>425000000</v>
      </c>
      <c r="M107" s="1">
        <v>503000000</v>
      </c>
      <c r="N107" s="1">
        <v>154000000</v>
      </c>
      <c r="O107" s="1">
        <v>575000000</v>
      </c>
      <c r="P107" s="1">
        <v>598000000</v>
      </c>
      <c r="Q107" s="1">
        <v>652000000</v>
      </c>
      <c r="R107" s="1">
        <v>582000000</v>
      </c>
      <c r="S107" s="1">
        <v>427000000</v>
      </c>
      <c r="T107" s="1">
        <v>816000000</v>
      </c>
      <c r="U107" s="1">
        <v>517000000</v>
      </c>
      <c r="V107" s="1">
        <v>658000000</v>
      </c>
      <c r="W107" s="1">
        <v>572000000</v>
      </c>
      <c r="X107" s="1">
        <v>897000000</v>
      </c>
      <c r="Y107" s="1">
        <v>1179000000</v>
      </c>
      <c r="Z107" s="1">
        <v>1141000000</v>
      </c>
      <c r="AA107" s="1">
        <v>1308000000</v>
      </c>
      <c r="AB107" s="1">
        <v>1730000000</v>
      </c>
      <c r="AC107" s="1">
        <v>1819000000</v>
      </c>
      <c r="AD107" s="1">
        <v>2506000000</v>
      </c>
      <c r="AE107" s="1">
        <v>4029000000</v>
      </c>
      <c r="AF107" s="1">
        <v>6639000000</v>
      </c>
      <c r="AG107" s="1">
        <v>5691000000</v>
      </c>
      <c r="AH107" s="41"/>
      <c r="AI107" s="41"/>
      <c r="AJ107" s="41"/>
      <c r="AK107" s="41"/>
      <c r="AL107" s="66">
        <f>AL106*(1+AO107)/(AO108-AO107)</f>
        <v>183293155701.1644</v>
      </c>
      <c r="AM107" s="44" t="s">
        <v>146</v>
      </c>
      <c r="AN107" s="45" t="s">
        <v>147</v>
      </c>
      <c r="AO107" s="46">
        <v>2.5000000000000001E-2</v>
      </c>
    </row>
    <row r="108" spans="1:41" ht="19" x14ac:dyDescent="0.25">
      <c r="AH108" s="66">
        <f t="shared" ref="AH108:AK108" si="23">AH107+AH106</f>
        <v>6127000000</v>
      </c>
      <c r="AI108" s="66">
        <f t="shared" si="23"/>
        <v>6524000000</v>
      </c>
      <c r="AJ108" s="66">
        <f t="shared" si="23"/>
        <v>7313000000</v>
      </c>
      <c r="AK108" s="66">
        <f t="shared" si="23"/>
        <v>7938000000</v>
      </c>
      <c r="AL108" s="66">
        <f>AL107+AL106</f>
        <v>191468155701.1644</v>
      </c>
      <c r="AM108" s="44" t="s">
        <v>143</v>
      </c>
      <c r="AN108" s="47" t="s">
        <v>148</v>
      </c>
      <c r="AO108" s="48">
        <f>AO105</f>
        <v>7.0715700446892182E-2</v>
      </c>
    </row>
    <row r="109" spans="1:41" ht="19" x14ac:dyDescent="0.25">
      <c r="AH109" s="67" t="s">
        <v>149</v>
      </c>
      <c r="AI109" s="68"/>
    </row>
    <row r="110" spans="1:41" ht="20" x14ac:dyDescent="0.25">
      <c r="AH110" s="49" t="s">
        <v>150</v>
      </c>
      <c r="AI110" s="38">
        <f>NPV(AO108,AH108,AI108,AJ108,AK108,AL108)</f>
        <v>159468856255.90454</v>
      </c>
    </row>
    <row r="111" spans="1:41" ht="20" x14ac:dyDescent="0.25">
      <c r="AH111" s="49" t="s">
        <v>151</v>
      </c>
      <c r="AI111" s="38">
        <f>AG40</f>
        <v>5436000000</v>
      </c>
    </row>
    <row r="112" spans="1:41" ht="20" x14ac:dyDescent="0.25">
      <c r="AH112" s="49" t="s">
        <v>139</v>
      </c>
      <c r="AI112" s="38">
        <f>AO99</f>
        <v>16315000000</v>
      </c>
    </row>
    <row r="113" spans="34:35" ht="20" x14ac:dyDescent="0.25">
      <c r="AH113" s="49" t="s">
        <v>152</v>
      </c>
      <c r="AI113" s="38">
        <f>AI110+AI111-AI112</f>
        <v>148589856255.90454</v>
      </c>
    </row>
    <row r="114" spans="34:35" ht="20" x14ac:dyDescent="0.25">
      <c r="AH114" s="49" t="s">
        <v>164</v>
      </c>
      <c r="AI114" s="50" cm="1">
        <f t="array" ref="AI114">_FV(A1,"Shares outstanding",TRUE)</f>
        <v>489597400</v>
      </c>
    </row>
    <row r="115" spans="34:35" ht="20" x14ac:dyDescent="0.25">
      <c r="AH115" s="51" t="s">
        <v>153</v>
      </c>
      <c r="AI115" s="52">
        <f>AI113/AI114</f>
        <v>303.49396515566576</v>
      </c>
    </row>
    <row r="116" spans="34:35" ht="20" x14ac:dyDescent="0.25">
      <c r="AH116" s="49" t="s">
        <v>154</v>
      </c>
      <c r="AI116" s="53" cm="1">
        <f t="array" ref="AI116">_FV(A1,"Price")</f>
        <v>362.01</v>
      </c>
    </row>
    <row r="117" spans="34:35" ht="20" x14ac:dyDescent="0.25">
      <c r="AH117" s="54" t="s">
        <v>155</v>
      </c>
      <c r="AI117" s="55">
        <f>AI115/AI116-1</f>
        <v>-0.16164203984512648</v>
      </c>
    </row>
    <row r="118" spans="34:35" ht="20" x14ac:dyDescent="0.25">
      <c r="AH118" s="54" t="s">
        <v>156</v>
      </c>
      <c r="AI118" s="56" t="str">
        <f>IF(AI115&gt;AI116,"BUY","SELL")</f>
        <v>SELL</v>
      </c>
    </row>
  </sheetData>
  <mergeCells count="6">
    <mergeCell ref="AH109:AI109"/>
    <mergeCell ref="AN83:AO83"/>
    <mergeCell ref="AN84:AO84"/>
    <mergeCell ref="AN93:AO93"/>
    <mergeCell ref="AN98:AO98"/>
    <mergeCell ref="AN104:AO104"/>
  </mergeCells>
  <hyperlinks>
    <hyperlink ref="A1" r:id="rId1" tooltip="https://roic.ai/company/LIN" display="ROIC.AI | LI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www.sec.gov/Archives/edgar/data/1707925/000170792518000004/0001707925-18-000004-index.html" xr:uid="{00000000-0004-0000-0000-00004F000000}"/>
    <hyperlink ref="AB74" r:id="rId55" tooltip="https://www.sec.gov/Archives/edgar/data/1707925/000170792518000004/0001707925-18-000004-index.html" xr:uid="{00000000-0004-0000-0000-000050000000}"/>
    <hyperlink ref="AC36" r:id="rId56" tooltip="https://www.sec.gov/Archives/edgar/data/1707925/000162828019003050/0001628280-19-003050-index.html" xr:uid="{00000000-0004-0000-0000-000052000000}"/>
    <hyperlink ref="AC74" r:id="rId57" tooltip="https://www.sec.gov/Archives/edgar/data/1707925/000162828019003050/0001628280-19-003050-index.html" xr:uid="{00000000-0004-0000-0000-000053000000}"/>
    <hyperlink ref="AD36" r:id="rId58" tooltip="https://www.sec.gov/Archives/edgar/data/1707925/000170792520000015/0001707925-20-000015-index.html" xr:uid="{00000000-0004-0000-0000-000055000000}"/>
    <hyperlink ref="AD74" r:id="rId59" tooltip="https://www.sec.gov/Archives/edgar/data/1707925/000170792520000015/0001707925-20-000015-index.html" xr:uid="{00000000-0004-0000-0000-000056000000}"/>
    <hyperlink ref="AE36" r:id="rId60" tooltip="https://www.sec.gov/Archives/edgar/data/1707925/000162828021003574/0001628280-21-003574-index.htm" xr:uid="{00000000-0004-0000-0000-000058000000}"/>
    <hyperlink ref="AE74" r:id="rId61" tooltip="https://www.sec.gov/Archives/edgar/data/1707925/000162828021003574/0001628280-21-003574-index.htm" xr:uid="{00000000-0004-0000-0000-000059000000}"/>
    <hyperlink ref="AF36" r:id="rId62" tooltip="https://www.sec.gov/Archives/edgar/data/1707925/000162828022004180/0001628280-22-004180-index.htm" xr:uid="{00000000-0004-0000-0000-00005B000000}"/>
    <hyperlink ref="AF74" r:id="rId63" tooltip="https://www.sec.gov/Archives/edgar/data/1707925/000162828022004180/0001628280-22-004180-index.htm" xr:uid="{00000000-0004-0000-0000-00005C000000}"/>
    <hyperlink ref="AG36" r:id="rId64" tooltip="https://www.sec.gov/Archives/edgar/data/1707925/000162828023005434/0001628280-23-005434-index.htm" xr:uid="{00000000-0004-0000-0000-00005E000000}"/>
    <hyperlink ref="AG74" r:id="rId65" tooltip="https://www.sec.gov/Archives/edgar/data/1707925/000162828023005434/0001628280-23-005434-index.htm" xr:uid="{00000000-0004-0000-0000-00005F000000}"/>
    <hyperlink ref="AH1" r:id="rId66" display="https://finbox.com/NYSE:LIN/explorer/revenue_proj" xr:uid="{95DC4306-2ABE-5547-A86E-852F69E4A060}"/>
    <hyperlink ref="AM106" r:id="rId67" xr:uid="{DA46F8DE-7CF7-1A4E-A115-557336BE191F}"/>
  </hyperlinks>
  <pageMargins left="0.7" right="0.7" top="0.75" bottom="0.75" header="0.3" footer="0.3"/>
  <drawing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2A6-2545-2F40-95CB-938BE9482C42}">
  <dimension ref="A1:B107"/>
  <sheetViews>
    <sheetView topLeftCell="A79" workbookViewId="0">
      <selection activeCell="A107" sqref="A1:B107"/>
    </sheetView>
  </sheetViews>
  <sheetFormatPr baseColWidth="10" defaultRowHeight="16" x14ac:dyDescent="0.2"/>
  <cols>
    <col min="1" max="1" width="43.5" customWidth="1"/>
    <col min="2" max="2" width="22.6640625" customWidth="1"/>
  </cols>
  <sheetData>
    <row r="1" spans="1:2" ht="22" thickBot="1" x14ac:dyDescent="0.3">
      <c r="A1" s="3" t="e" vm="1">
        <v>#VALUE!</v>
      </c>
      <c r="B1" s="8">
        <v>2022</v>
      </c>
    </row>
    <row r="2" spans="1:2" ht="21" x14ac:dyDescent="0.25">
      <c r="A2" s="4" t="s">
        <v>0</v>
      </c>
      <c r="B2" s="9" t="s">
        <v>90</v>
      </c>
    </row>
    <row r="3" spans="1:2" ht="19" x14ac:dyDescent="0.25">
      <c r="A3" s="5" t="s">
        <v>1</v>
      </c>
      <c r="B3" s="1">
        <v>33364000000</v>
      </c>
    </row>
    <row r="4" spans="1:2" ht="19" x14ac:dyDescent="0.25">
      <c r="A4" s="14" t="s">
        <v>93</v>
      </c>
      <c r="B4" s="16" t="e">
        <f t="shared" ref="B4" si="0">(B3/A3)-1</f>
        <v>#VALUE!</v>
      </c>
    </row>
    <row r="5" spans="1:2" ht="19" x14ac:dyDescent="0.25">
      <c r="A5" s="5" t="s">
        <v>2</v>
      </c>
      <c r="B5" s="1">
        <v>19450000000</v>
      </c>
    </row>
    <row r="6" spans="1:2" ht="19" x14ac:dyDescent="0.25">
      <c r="A6" s="6" t="s">
        <v>3</v>
      </c>
      <c r="B6" s="10">
        <v>13914000000</v>
      </c>
    </row>
    <row r="7" spans="1:2" ht="19" x14ac:dyDescent="0.25">
      <c r="A7" s="5" t="s">
        <v>4</v>
      </c>
      <c r="B7" s="2">
        <v>0.41699999999999998</v>
      </c>
    </row>
    <row r="8" spans="1:2" ht="19" x14ac:dyDescent="0.25">
      <c r="A8" s="5" t="s">
        <v>5</v>
      </c>
      <c r="B8" s="1">
        <v>143000000</v>
      </c>
    </row>
    <row r="9" spans="1:2" ht="19" x14ac:dyDescent="0.25">
      <c r="A9" s="14" t="s">
        <v>94</v>
      </c>
      <c r="B9" s="15">
        <f t="shared" ref="B9" si="1">B8/B3</f>
        <v>4.2860568277184987E-3</v>
      </c>
    </row>
    <row r="10" spans="1:2" ht="19" x14ac:dyDescent="0.25">
      <c r="A10" s="5" t="s">
        <v>6</v>
      </c>
      <c r="B10" s="1" t="s">
        <v>91</v>
      </c>
    </row>
    <row r="11" spans="1:2" ht="19" x14ac:dyDescent="0.25">
      <c r="A11" s="5" t="s">
        <v>7</v>
      </c>
      <c r="B11" s="1" t="s">
        <v>91</v>
      </c>
    </row>
    <row r="12" spans="1:2" ht="19" x14ac:dyDescent="0.25">
      <c r="A12" s="5" t="s">
        <v>8</v>
      </c>
      <c r="B12" s="1">
        <v>3107000000</v>
      </c>
    </row>
    <row r="13" spans="1:2" ht="19" x14ac:dyDescent="0.25">
      <c r="A13" s="14" t="s">
        <v>99</v>
      </c>
      <c r="B13" s="15">
        <f t="shared" ref="B13" si="2">B12/B3</f>
        <v>9.3124325620429202E-2</v>
      </c>
    </row>
    <row r="14" spans="1:2" ht="19" x14ac:dyDescent="0.25">
      <c r="A14" s="5" t="s">
        <v>9</v>
      </c>
      <c r="B14" s="1">
        <v>4204000000</v>
      </c>
    </row>
    <row r="15" spans="1:2" ht="19" x14ac:dyDescent="0.25">
      <c r="A15" s="5" t="s">
        <v>10</v>
      </c>
      <c r="B15" s="1">
        <v>7454000000</v>
      </c>
    </row>
    <row r="16" spans="1:2" ht="19" x14ac:dyDescent="0.25">
      <c r="A16" s="5" t="s">
        <v>11</v>
      </c>
      <c r="B16" s="1">
        <v>26904000000</v>
      </c>
    </row>
    <row r="17" spans="1:2" ht="19" x14ac:dyDescent="0.25">
      <c r="A17" s="5" t="s">
        <v>12</v>
      </c>
      <c r="B17" s="1">
        <v>63000000</v>
      </c>
    </row>
    <row r="18" spans="1:2" ht="19" x14ac:dyDescent="0.25">
      <c r="A18" s="5" t="s">
        <v>13</v>
      </c>
      <c r="B18" s="1">
        <v>4204000000</v>
      </c>
    </row>
    <row r="19" spans="1:2" ht="19" x14ac:dyDescent="0.25">
      <c r="A19" s="6" t="s">
        <v>14</v>
      </c>
      <c r="B19" s="10">
        <v>9848000000</v>
      </c>
    </row>
    <row r="20" spans="1:2" ht="19" x14ac:dyDescent="0.25">
      <c r="A20" s="14" t="s">
        <v>100</v>
      </c>
      <c r="B20" s="15" t="e">
        <f t="shared" ref="B20" si="3">(B19/A19)-1</f>
        <v>#VALUE!</v>
      </c>
    </row>
    <row r="21" spans="1:2" ht="19" x14ac:dyDescent="0.25">
      <c r="A21" s="5" t="s">
        <v>15</v>
      </c>
      <c r="B21" s="2">
        <v>0.29520000000000002</v>
      </c>
    </row>
    <row r="22" spans="1:2" ht="19" x14ac:dyDescent="0.25">
      <c r="A22" s="6" t="s">
        <v>16</v>
      </c>
      <c r="B22" s="10">
        <v>6460000000</v>
      </c>
    </row>
    <row r="23" spans="1:2" ht="19" x14ac:dyDescent="0.25">
      <c r="A23" s="5" t="s">
        <v>17</v>
      </c>
      <c r="B23" s="2">
        <v>0.19359999999999999</v>
      </c>
    </row>
    <row r="24" spans="1:2" ht="19" x14ac:dyDescent="0.25">
      <c r="A24" s="5" t="s">
        <v>18</v>
      </c>
      <c r="B24" s="1">
        <v>-917000000</v>
      </c>
    </row>
    <row r="25" spans="1:2" ht="19" x14ac:dyDescent="0.25">
      <c r="A25" s="6" t="s">
        <v>19</v>
      </c>
      <c r="B25" s="10">
        <v>5543000000</v>
      </c>
    </row>
    <row r="26" spans="1:2" ht="19" x14ac:dyDescent="0.25">
      <c r="A26" s="5" t="s">
        <v>20</v>
      </c>
      <c r="B26" s="2">
        <v>0.1661</v>
      </c>
    </row>
    <row r="27" spans="1:2" ht="19" x14ac:dyDescent="0.25">
      <c r="A27" s="5" t="s">
        <v>21</v>
      </c>
      <c r="B27" s="1">
        <v>1434000000</v>
      </c>
    </row>
    <row r="28" spans="1:2" ht="20" thickBot="1" x14ac:dyDescent="0.3">
      <c r="A28" s="7" t="s">
        <v>22</v>
      </c>
      <c r="B28" s="11">
        <v>4147000000</v>
      </c>
    </row>
    <row r="29" spans="1:2" ht="20" thickTop="1" x14ac:dyDescent="0.25">
      <c r="A29" s="14" t="s">
        <v>101</v>
      </c>
      <c r="B29" s="15" t="e">
        <f t="shared" ref="B29" si="4">(B28/A28)-1</f>
        <v>#VALUE!</v>
      </c>
    </row>
    <row r="30" spans="1:2" ht="19" x14ac:dyDescent="0.25">
      <c r="A30" s="5" t="s">
        <v>23</v>
      </c>
      <c r="B30" s="2">
        <v>0.12429999999999999</v>
      </c>
    </row>
    <row r="31" spans="1:2" ht="19" x14ac:dyDescent="0.25">
      <c r="A31" s="5" t="s">
        <v>24</v>
      </c>
      <c r="B31" s="12">
        <v>8.02</v>
      </c>
    </row>
    <row r="32" spans="1:2" ht="19" x14ac:dyDescent="0.25">
      <c r="A32" s="5" t="s">
        <v>25</v>
      </c>
      <c r="B32" s="12">
        <v>7.95</v>
      </c>
    </row>
    <row r="33" spans="1:2" ht="19" x14ac:dyDescent="0.25">
      <c r="A33" s="5" t="s">
        <v>26</v>
      </c>
      <c r="B33" s="1">
        <v>499736000</v>
      </c>
    </row>
    <row r="34" spans="1:2" ht="19" x14ac:dyDescent="0.25">
      <c r="A34" s="5" t="s">
        <v>27</v>
      </c>
      <c r="B34" s="1">
        <v>504038000</v>
      </c>
    </row>
    <row r="35" spans="1:2" ht="19" x14ac:dyDescent="0.25">
      <c r="A35" s="14" t="s">
        <v>102</v>
      </c>
      <c r="B35" s="22" t="e">
        <f t="shared" ref="B35" si="5">(B34-A34)/A34</f>
        <v>#VALUE!</v>
      </c>
    </row>
    <row r="36" spans="1:2" ht="19" x14ac:dyDescent="0.25">
      <c r="A36" s="5" t="s">
        <v>28</v>
      </c>
      <c r="B36" s="13" t="s">
        <v>92</v>
      </c>
    </row>
    <row r="37" spans="1:2" ht="21" x14ac:dyDescent="0.25">
      <c r="A37" s="4" t="s">
        <v>29</v>
      </c>
      <c r="B37" s="9" t="s">
        <v>90</v>
      </c>
    </row>
    <row r="38" spans="1:2" ht="19" x14ac:dyDescent="0.25">
      <c r="A38" s="5" t="s">
        <v>30</v>
      </c>
      <c r="B38" s="1">
        <v>5436000000</v>
      </c>
    </row>
    <row r="39" spans="1:2" ht="19" x14ac:dyDescent="0.25">
      <c r="A39" s="5" t="s">
        <v>31</v>
      </c>
      <c r="B39" s="1" t="s">
        <v>91</v>
      </c>
    </row>
    <row r="40" spans="1:2" ht="19" x14ac:dyDescent="0.25">
      <c r="A40" s="5" t="s">
        <v>32</v>
      </c>
      <c r="B40" s="1">
        <v>5436000000</v>
      </c>
    </row>
    <row r="41" spans="1:2" ht="19" x14ac:dyDescent="0.25">
      <c r="A41" s="5" t="s">
        <v>33</v>
      </c>
      <c r="B41" s="1">
        <v>4683000000</v>
      </c>
    </row>
    <row r="42" spans="1:2" ht="19" x14ac:dyDescent="0.25">
      <c r="A42" s="5" t="s">
        <v>34</v>
      </c>
      <c r="B42" s="1">
        <v>1978000000</v>
      </c>
    </row>
    <row r="43" spans="1:2" ht="19" x14ac:dyDescent="0.25">
      <c r="A43" s="5" t="s">
        <v>35</v>
      </c>
      <c r="B43" s="1">
        <v>950000000</v>
      </c>
    </row>
    <row r="44" spans="1:2" ht="19" x14ac:dyDescent="0.25">
      <c r="A44" s="6" t="s">
        <v>36</v>
      </c>
      <c r="B44" s="10">
        <v>13047000000</v>
      </c>
    </row>
    <row r="45" spans="1:2" ht="19" x14ac:dyDescent="0.25">
      <c r="A45" s="5" t="s">
        <v>37</v>
      </c>
      <c r="B45" s="1">
        <v>23548000000</v>
      </c>
    </row>
    <row r="46" spans="1:2" ht="19" x14ac:dyDescent="0.25">
      <c r="A46" s="5" t="s">
        <v>38</v>
      </c>
      <c r="B46" s="1">
        <v>25817000000</v>
      </c>
    </row>
    <row r="47" spans="1:2" ht="19" x14ac:dyDescent="0.25">
      <c r="A47" s="5" t="s">
        <v>39</v>
      </c>
      <c r="B47" s="1">
        <v>12420000000</v>
      </c>
    </row>
    <row r="48" spans="1:2" ht="19" x14ac:dyDescent="0.25">
      <c r="A48" s="5" t="s">
        <v>40</v>
      </c>
      <c r="B48" s="1">
        <v>38237000000</v>
      </c>
    </row>
    <row r="49" spans="1:2" ht="19" x14ac:dyDescent="0.25">
      <c r="A49" s="5" t="s">
        <v>41</v>
      </c>
      <c r="B49" s="1">
        <v>2350000000</v>
      </c>
    </row>
    <row r="50" spans="1:2" ht="19" x14ac:dyDescent="0.25">
      <c r="A50" s="5" t="s">
        <v>42</v>
      </c>
      <c r="B50" s="1" t="s">
        <v>91</v>
      </c>
    </row>
    <row r="51" spans="1:2" ht="19" x14ac:dyDescent="0.25">
      <c r="A51" s="5" t="s">
        <v>43</v>
      </c>
      <c r="B51" s="1">
        <v>2476000000</v>
      </c>
    </row>
    <row r="52" spans="1:2" ht="19" x14ac:dyDescent="0.25">
      <c r="A52" s="5" t="s">
        <v>44</v>
      </c>
      <c r="B52" s="1">
        <v>66611000000</v>
      </c>
    </row>
    <row r="53" spans="1:2" ht="19" x14ac:dyDescent="0.25">
      <c r="A53" s="5" t="s">
        <v>45</v>
      </c>
      <c r="B53" s="1" t="s">
        <v>91</v>
      </c>
    </row>
    <row r="54" spans="1:2" ht="20" thickBot="1" x14ac:dyDescent="0.3">
      <c r="A54" s="7" t="s">
        <v>46</v>
      </c>
      <c r="B54" s="11">
        <v>79658000000</v>
      </c>
    </row>
    <row r="55" spans="1:2" ht="20" thickTop="1" x14ac:dyDescent="0.25">
      <c r="A55" s="5" t="s">
        <v>47</v>
      </c>
      <c r="B55" s="1">
        <v>2995000000</v>
      </c>
    </row>
    <row r="56" spans="1:2" ht="19" x14ac:dyDescent="0.25">
      <c r="A56" s="5" t="s">
        <v>48</v>
      </c>
      <c r="B56" s="1">
        <v>4117000000</v>
      </c>
    </row>
    <row r="57" spans="1:2" ht="19" x14ac:dyDescent="0.25">
      <c r="A57" s="5" t="s">
        <v>49</v>
      </c>
      <c r="B57" s="1" t="s">
        <v>91</v>
      </c>
    </row>
    <row r="58" spans="1:2" ht="19" x14ac:dyDescent="0.25">
      <c r="A58" s="5" t="s">
        <v>50</v>
      </c>
      <c r="B58" s="1" t="s">
        <v>91</v>
      </c>
    </row>
    <row r="59" spans="1:2" ht="19" x14ac:dyDescent="0.25">
      <c r="A59" s="5" t="s">
        <v>51</v>
      </c>
      <c r="B59" s="1">
        <v>9367000000</v>
      </c>
    </row>
    <row r="60" spans="1:2" ht="19" x14ac:dyDescent="0.25">
      <c r="A60" s="6" t="s">
        <v>52</v>
      </c>
      <c r="B60" s="10">
        <v>16479000000</v>
      </c>
    </row>
    <row r="61" spans="1:2" ht="19" x14ac:dyDescent="0.25">
      <c r="A61" s="5" t="s">
        <v>53</v>
      </c>
      <c r="B61" s="1">
        <v>12198000000</v>
      </c>
    </row>
    <row r="62" spans="1:2" ht="19" x14ac:dyDescent="0.25">
      <c r="A62" s="5" t="s">
        <v>50</v>
      </c>
      <c r="B62" s="1">
        <v>6799000000</v>
      </c>
    </row>
    <row r="63" spans="1:2" ht="19" x14ac:dyDescent="0.25">
      <c r="A63" s="5" t="s">
        <v>54</v>
      </c>
      <c r="B63" s="1" t="s">
        <v>91</v>
      </c>
    </row>
    <row r="64" spans="1:2" ht="19" x14ac:dyDescent="0.25">
      <c r="A64" s="5" t="s">
        <v>55</v>
      </c>
      <c r="B64" s="1">
        <v>2795000000</v>
      </c>
    </row>
    <row r="65" spans="1:2" ht="19" x14ac:dyDescent="0.25">
      <c r="A65" s="5" t="s">
        <v>56</v>
      </c>
      <c r="B65" s="1">
        <v>21792000000</v>
      </c>
    </row>
    <row r="66" spans="1:2" ht="19" x14ac:dyDescent="0.25">
      <c r="A66" s="5" t="s">
        <v>57</v>
      </c>
      <c r="B66" s="1" t="s">
        <v>91</v>
      </c>
    </row>
    <row r="67" spans="1:2" ht="19" x14ac:dyDescent="0.25">
      <c r="A67" s="6" t="s">
        <v>58</v>
      </c>
      <c r="B67" s="10">
        <v>38271000000</v>
      </c>
    </row>
    <row r="68" spans="1:2" ht="19" x14ac:dyDescent="0.25">
      <c r="A68" s="5" t="s">
        <v>59</v>
      </c>
      <c r="B68" s="1" t="s">
        <v>91</v>
      </c>
    </row>
    <row r="69" spans="1:2" ht="19" x14ac:dyDescent="0.25">
      <c r="A69" s="5" t="s">
        <v>60</v>
      </c>
      <c r="B69" s="1">
        <v>20541000000</v>
      </c>
    </row>
    <row r="70" spans="1:2" ht="19" x14ac:dyDescent="0.25">
      <c r="A70" s="5" t="s">
        <v>61</v>
      </c>
      <c r="B70" s="1">
        <v>-5782000000</v>
      </c>
    </row>
    <row r="71" spans="1:2" ht="19" x14ac:dyDescent="0.25">
      <c r="A71" s="5" t="s">
        <v>62</v>
      </c>
      <c r="B71" s="1">
        <v>25269000000</v>
      </c>
    </row>
    <row r="72" spans="1:2" ht="19" x14ac:dyDescent="0.25">
      <c r="A72" s="6" t="s">
        <v>63</v>
      </c>
      <c r="B72" s="10">
        <v>40028000000</v>
      </c>
    </row>
    <row r="73" spans="1:2" ht="20" thickBot="1" x14ac:dyDescent="0.3">
      <c r="A73" s="7" t="s">
        <v>64</v>
      </c>
      <c r="B73" s="11">
        <v>78299000000</v>
      </c>
    </row>
    <row r="74" spans="1:2" ht="20" thickTop="1" x14ac:dyDescent="0.25">
      <c r="A74" s="5" t="s">
        <v>28</v>
      </c>
      <c r="B74" s="13" t="s">
        <v>92</v>
      </c>
    </row>
    <row r="75" spans="1:2" ht="21" x14ac:dyDescent="0.25">
      <c r="A75" s="4" t="s">
        <v>65</v>
      </c>
      <c r="B75" s="9" t="s">
        <v>90</v>
      </c>
    </row>
    <row r="76" spans="1:2" ht="19" x14ac:dyDescent="0.25">
      <c r="A76" s="5" t="s">
        <v>22</v>
      </c>
      <c r="B76" s="1">
        <v>4281000000</v>
      </c>
    </row>
    <row r="77" spans="1:2" ht="19" x14ac:dyDescent="0.25">
      <c r="A77" s="5" t="s">
        <v>13</v>
      </c>
      <c r="B77" s="1">
        <v>4204000000</v>
      </c>
    </row>
    <row r="78" spans="1:2" ht="19" x14ac:dyDescent="0.25">
      <c r="A78" s="5" t="s">
        <v>67</v>
      </c>
      <c r="B78" s="1">
        <v>-319000000</v>
      </c>
    </row>
    <row r="79" spans="1:2" ht="19" x14ac:dyDescent="0.25">
      <c r="A79" s="5" t="s">
        <v>68</v>
      </c>
      <c r="B79" s="1">
        <v>107000000</v>
      </c>
    </row>
    <row r="80" spans="1:2" ht="19" x14ac:dyDescent="0.25">
      <c r="A80" s="14" t="s">
        <v>103</v>
      </c>
      <c r="B80" s="15">
        <f t="shared" ref="B80" si="6">B79/B3</f>
        <v>3.2070495144467092E-3</v>
      </c>
    </row>
    <row r="81" spans="1:2" ht="19" x14ac:dyDescent="0.25">
      <c r="A81" s="5" t="s">
        <v>69</v>
      </c>
      <c r="B81" s="1">
        <v>-153000000</v>
      </c>
    </row>
    <row r="82" spans="1:2" ht="19" x14ac:dyDescent="0.25">
      <c r="A82" s="5" t="s">
        <v>70</v>
      </c>
      <c r="B82" s="1">
        <v>-423000000</v>
      </c>
    </row>
    <row r="83" spans="1:2" ht="19" x14ac:dyDescent="0.25">
      <c r="A83" s="5" t="s">
        <v>34</v>
      </c>
      <c r="B83" s="1">
        <v>-347000000</v>
      </c>
    </row>
    <row r="84" spans="1:2" ht="19" x14ac:dyDescent="0.25">
      <c r="A84" s="5" t="s">
        <v>47</v>
      </c>
      <c r="B84" s="1" t="s">
        <v>91</v>
      </c>
    </row>
    <row r="85" spans="1:2" ht="19" x14ac:dyDescent="0.25">
      <c r="A85" s="5" t="s">
        <v>71</v>
      </c>
      <c r="B85" s="1">
        <v>310000000</v>
      </c>
    </row>
    <row r="86" spans="1:2" ht="19" x14ac:dyDescent="0.25">
      <c r="A86" s="5" t="s">
        <v>72</v>
      </c>
      <c r="B86" s="1">
        <v>744000000</v>
      </c>
    </row>
    <row r="87" spans="1:2" ht="19" x14ac:dyDescent="0.25">
      <c r="A87" s="6" t="s">
        <v>73</v>
      </c>
      <c r="B87" s="10">
        <v>8864000000</v>
      </c>
    </row>
    <row r="88" spans="1:2" ht="19" x14ac:dyDescent="0.25">
      <c r="A88" s="5" t="s">
        <v>74</v>
      </c>
      <c r="B88" s="1">
        <v>-3173000000</v>
      </c>
    </row>
    <row r="89" spans="1:2" ht="19" x14ac:dyDescent="0.25">
      <c r="A89" s="14" t="s">
        <v>104</v>
      </c>
      <c r="B89" s="15">
        <f>(-1*B88)/B3</f>
        <v>9.5102505694760822E-2</v>
      </c>
    </row>
    <row r="90" spans="1:2" ht="19" x14ac:dyDescent="0.25">
      <c r="A90" s="5" t="s">
        <v>75</v>
      </c>
      <c r="B90" s="1">
        <v>85000000</v>
      </c>
    </row>
    <row r="91" spans="1:2" ht="19" x14ac:dyDescent="0.25">
      <c r="A91" s="5" t="s">
        <v>76</v>
      </c>
      <c r="B91" s="1" t="s">
        <v>91</v>
      </c>
    </row>
    <row r="92" spans="1:2" ht="19" x14ac:dyDescent="0.25">
      <c r="A92" s="5" t="s">
        <v>77</v>
      </c>
      <c r="B92" s="1" t="s">
        <v>91</v>
      </c>
    </row>
    <row r="93" spans="1:2" ht="19" x14ac:dyDescent="0.25">
      <c r="A93" s="5" t="s">
        <v>78</v>
      </c>
      <c r="B93" s="1" t="s">
        <v>91</v>
      </c>
    </row>
    <row r="94" spans="1:2" ht="19" x14ac:dyDescent="0.25">
      <c r="A94" s="6" t="s">
        <v>79</v>
      </c>
      <c r="B94" s="10">
        <v>-3088000000</v>
      </c>
    </row>
    <row r="95" spans="1:2" ht="19" x14ac:dyDescent="0.25">
      <c r="A95" s="5" t="s">
        <v>80</v>
      </c>
      <c r="B95" s="1">
        <v>-1265000000</v>
      </c>
    </row>
    <row r="96" spans="1:2" ht="19" x14ac:dyDescent="0.25">
      <c r="A96" s="5" t="s">
        <v>81</v>
      </c>
      <c r="B96" s="1">
        <v>36000000</v>
      </c>
    </row>
    <row r="97" spans="1:2" ht="19" x14ac:dyDescent="0.25">
      <c r="A97" s="5" t="s">
        <v>82</v>
      </c>
      <c r="B97" s="1">
        <v>-5168000000</v>
      </c>
    </row>
    <row r="98" spans="1:2" ht="19" x14ac:dyDescent="0.25">
      <c r="A98" s="5" t="s">
        <v>83</v>
      </c>
      <c r="B98" s="1">
        <v>-2344000000</v>
      </c>
    </row>
    <row r="99" spans="1:2" ht="19" x14ac:dyDescent="0.25">
      <c r="A99" s="5" t="s">
        <v>84</v>
      </c>
      <c r="B99" s="1">
        <v>5652000000</v>
      </c>
    </row>
    <row r="100" spans="1:2" ht="19" x14ac:dyDescent="0.25">
      <c r="A100" s="6" t="s">
        <v>85</v>
      </c>
      <c r="B100" s="10">
        <v>-3089000000</v>
      </c>
    </row>
    <row r="101" spans="1:2" ht="19" x14ac:dyDescent="0.25">
      <c r="A101" s="5" t="s">
        <v>86</v>
      </c>
      <c r="B101" s="1">
        <v>-74000000</v>
      </c>
    </row>
    <row r="102" spans="1:2" ht="19" x14ac:dyDescent="0.25">
      <c r="A102" s="6" t="s">
        <v>87</v>
      </c>
      <c r="B102" s="10">
        <v>2613000000</v>
      </c>
    </row>
    <row r="103" spans="1:2" ht="19" x14ac:dyDescent="0.25">
      <c r="A103" s="5" t="s">
        <v>88</v>
      </c>
      <c r="B103" s="1">
        <v>2823000000</v>
      </c>
    </row>
    <row r="104" spans="1:2" ht="20" thickBot="1" x14ac:dyDescent="0.3">
      <c r="A104" s="7" t="s">
        <v>89</v>
      </c>
      <c r="B104" s="11">
        <v>5436000000</v>
      </c>
    </row>
    <row r="105" spans="1:2" ht="20" thickTop="1" x14ac:dyDescent="0.25">
      <c r="A105" s="64" t="s">
        <v>161</v>
      </c>
      <c r="B105" s="1"/>
    </row>
    <row r="106" spans="1:2" ht="19" x14ac:dyDescent="0.25">
      <c r="A106" s="14" t="s">
        <v>106</v>
      </c>
      <c r="B106" s="15" t="e">
        <f>(B107/A107)-1</f>
        <v>#VALUE!</v>
      </c>
    </row>
    <row r="107" spans="1:2" ht="19" x14ac:dyDescent="0.25">
      <c r="A107" s="64" t="s">
        <v>160</v>
      </c>
      <c r="B107" s="1">
        <v>5691000000</v>
      </c>
    </row>
  </sheetData>
  <hyperlinks>
    <hyperlink ref="A1" r:id="rId1" tooltip="https://roic.ai/company/LIN" display="ROIC.AI | LIN" xr:uid="{09251BB0-7352-6C4F-BC89-8A1FD2242733}"/>
    <hyperlink ref="B36" r:id="rId2" tooltip="https://www.sec.gov/Archives/edgar/data/1707925/000162828023005434/0001628280-23-005434-index.htm" xr:uid="{F545DD0C-22A7-7242-9A87-4DD485A571AA}"/>
    <hyperlink ref="B74" r:id="rId3" tooltip="https://www.sec.gov/Archives/edgar/data/1707925/000162828023005434/0001628280-23-005434-index.htm" xr:uid="{B420019A-B6B6-9545-84C3-9AEEE4A5EE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2023-03-12T15:55:38Z</dcterms:created>
  <dcterms:modified xsi:type="dcterms:W3CDTF">2023-06-13T07:17:28Z</dcterms:modified>
</cp:coreProperties>
</file>