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4DB5E50-8FB1-8A40-9E0F-D5E0EFA9B1AC}" xr6:coauthVersionLast="47" xr6:coauthVersionMax="47" xr10:uidLastSave="{00000000-0000-0000-0000-000000000000}"/>
  <bookViews>
    <workbookView xWindow="23340" yWindow="500" windowWidth="1748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22" i="1" l="1"/>
  <c r="AI22" i="1"/>
  <c r="D105" i="1" l="1"/>
  <c r="E105" i="1"/>
  <c r="F105" i="1"/>
  <c r="G105" i="1"/>
  <c r="H105" i="1"/>
  <c r="I105" i="1"/>
  <c r="J105" i="1"/>
  <c r="K105" i="1"/>
  <c r="L105" i="1"/>
  <c r="M105" i="1"/>
  <c r="N105" i="1"/>
  <c r="O105" i="1"/>
  <c r="P105" i="1"/>
  <c r="Q105" i="1"/>
  <c r="R105" i="1"/>
  <c r="S105" i="1"/>
  <c r="T105" i="1"/>
  <c r="U105" i="1"/>
  <c r="V105" i="1"/>
  <c r="W105" i="1"/>
  <c r="X105" i="1"/>
  <c r="Y105" i="1"/>
  <c r="Z105" i="1"/>
  <c r="AA105" i="1"/>
  <c r="AC116" i="1" l="1" a="1"/>
  <c r="AC116" i="1" s="1"/>
  <c r="AI101" i="1" a="1"/>
  <c r="AI101" i="1" s="1"/>
  <c r="AI95" i="1" a="1"/>
  <c r="AI95" i="1" s="1"/>
  <c r="AB105" i="1"/>
  <c r="AB108" i="1" s="1"/>
  <c r="AC111" i="1"/>
  <c r="AI99" i="1"/>
  <c r="AI94" i="1"/>
  <c r="AI90" i="1"/>
  <c r="AI89" i="1"/>
  <c r="AI91" i="1" s="1"/>
  <c r="AI87" i="1"/>
  <c r="AI86" i="1"/>
  <c r="AI85" i="1"/>
  <c r="AI88" i="1" s="1"/>
  <c r="AF30" i="1"/>
  <c r="AE30" i="1"/>
  <c r="AD30" i="1"/>
  <c r="AC30" i="1"/>
  <c r="AB30" i="1"/>
  <c r="AF29" i="1"/>
  <c r="AE29" i="1"/>
  <c r="AD29" i="1"/>
  <c r="AC29" i="1"/>
  <c r="AB29" i="1"/>
  <c r="AF21" i="1"/>
  <c r="AE21" i="1"/>
  <c r="AD21" i="1"/>
  <c r="AC21" i="1"/>
  <c r="AB21" i="1"/>
  <c r="AF20" i="1"/>
  <c r="AE20" i="1"/>
  <c r="AD20" i="1"/>
  <c r="AC20" i="1"/>
  <c r="AB20" i="1"/>
  <c r="AG19" i="1"/>
  <c r="AG16" i="1"/>
  <c r="AC114" i="1" s="1"/>
  <c r="AJ13" i="1"/>
  <c r="AI13" i="1"/>
  <c r="AH13" i="1"/>
  <c r="AG13" i="1"/>
  <c r="AJ10" i="1"/>
  <c r="AI10" i="1"/>
  <c r="AH10" i="1"/>
  <c r="AG10" i="1"/>
  <c r="AJ7" i="1"/>
  <c r="AI7" i="1"/>
  <c r="AH7" i="1"/>
  <c r="AG7" i="1"/>
  <c r="AJ4" i="1"/>
  <c r="AI4" i="1"/>
  <c r="AH4" i="1"/>
  <c r="AG4" i="1"/>
  <c r="AF4" i="1"/>
  <c r="AE4" i="1"/>
  <c r="AD4" i="1"/>
  <c r="AC4" i="1"/>
  <c r="AI106" i="1" s="1"/>
  <c r="AB4" i="1"/>
  <c r="Y29" i="1"/>
  <c r="Z29" i="1"/>
  <c r="AA29" i="1"/>
  <c r="Y20" i="1"/>
  <c r="Z20" i="1"/>
  <c r="AA20" i="1"/>
  <c r="Y9" i="1"/>
  <c r="Z9" i="1"/>
  <c r="AA9" i="1"/>
  <c r="Y13" i="1"/>
  <c r="Z13" i="1"/>
  <c r="AA13" i="1"/>
  <c r="Y35" i="1"/>
  <c r="Z35" i="1"/>
  <c r="AA35" i="1"/>
  <c r="Y80" i="1"/>
  <c r="Z80" i="1"/>
  <c r="AA80" i="1"/>
  <c r="Y89" i="1"/>
  <c r="Z89" i="1"/>
  <c r="AA89" i="1"/>
  <c r="Y106" i="1"/>
  <c r="Z106" i="1"/>
  <c r="AA106" i="1"/>
  <c r="X106" i="1"/>
  <c r="W106" i="1"/>
  <c r="V106" i="1"/>
  <c r="U106" i="1"/>
  <c r="T106" i="1"/>
  <c r="S106" i="1"/>
  <c r="R106" i="1"/>
  <c r="Q106" i="1"/>
  <c r="P106" i="1"/>
  <c r="O106" i="1"/>
  <c r="N106" i="1"/>
  <c r="M106" i="1"/>
  <c r="L106" i="1"/>
  <c r="K106" i="1"/>
  <c r="J106" i="1"/>
  <c r="I106" i="1"/>
  <c r="H106" i="1"/>
  <c r="G106" i="1"/>
  <c r="F106" i="1"/>
  <c r="E106" i="1"/>
  <c r="D106" i="1"/>
  <c r="C106"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C105" i="1" l="1"/>
  <c r="AI103" i="1"/>
  <c r="AI102" i="1" s="1"/>
  <c r="AI97" i="1"/>
  <c r="AI92" i="1"/>
  <c r="AI16" i="1"/>
  <c r="AJ16" i="1"/>
  <c r="AH16" i="1"/>
  <c r="AJ19" i="1"/>
  <c r="AI19" i="1"/>
  <c r="AH19" i="1"/>
  <c r="AC112" i="1"/>
  <c r="AI100" i="1"/>
  <c r="AD105" i="1" l="1"/>
  <c r="AC108" i="1"/>
  <c r="AI105" i="1"/>
  <c r="AI108" i="1" s="1"/>
  <c r="AE105" i="1" l="1"/>
  <c r="AD108" i="1"/>
  <c r="AF105" i="1" l="1"/>
  <c r="AF107" i="1" s="1"/>
  <c r="AF108" i="1" s="1"/>
  <c r="AE108" i="1"/>
  <c r="AC110" i="1" l="1"/>
  <c r="AC113" i="1" s="1"/>
  <c r="AC115" i="1" s="1"/>
  <c r="AC118" i="1" s="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<sst xmlns="http://schemas.openxmlformats.org/spreadsheetml/2006/main" count="772" uniqueCount="167">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</sst>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quot;$&quot;#,##0"/>
    <numFmt numFmtId="169" formatCode="&quot;$&quot;#,##0.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7" borderId="0" xfId="0" applyNumberFormat="1" applyFont="1"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164" fontId="1" fillId="4" borderId="0" xfId="0" applyNumberFormat="1" applyFont="1" applyFill="1"/>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9"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center"/>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xf numFmtId="172" fontId="11" fillId="0" borderId="5" xfId="0" applyNumberFormat="1" applyFont="1" applyBorder="1" applyAlignment="1">
      <alignment horizontal="center"/>
    </xf>
    <xf numFmtId="172"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MRVL</a:t>
            </a:r>
            <a:endParaRPr lang="en-US"/>
          </a:p>
        </c:rich>
      </c:tx>
      <c:layout>
        <c:manualLayout>
          <c:xMode val="edge"/>
          <c:yMode val="edge"/>
          <c:x val="0.45881663025431119"/>
          <c:y val="2.56012397084207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440180985863485E-2"/>
          <c:y val="0.13389448367504056"/>
          <c:w val="0.86591876131057921"/>
          <c:h val="0.7034905466918415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625000</c:v>
                </c:pt>
                <c:pt idx="1">
                  <c:v>21253000</c:v>
                </c:pt>
                <c:pt idx="2">
                  <c:v>81375000</c:v>
                </c:pt>
                <c:pt idx="3">
                  <c:v>143894000</c:v>
                </c:pt>
                <c:pt idx="4">
                  <c:v>288795000</c:v>
                </c:pt>
                <c:pt idx="5">
                  <c:v>505285000</c:v>
                </c:pt>
                <c:pt idx="6">
                  <c:v>819762000</c:v>
                </c:pt>
                <c:pt idx="7">
                  <c:v>1224580000</c:v>
                </c:pt>
                <c:pt idx="8">
                  <c:v>1670266000</c:v>
                </c:pt>
                <c:pt idx="9">
                  <c:v>2237553000</c:v>
                </c:pt>
                <c:pt idx="10">
                  <c:v>2894693000</c:v>
                </c:pt>
                <c:pt idx="11">
                  <c:v>2950563000</c:v>
                </c:pt>
                <c:pt idx="12">
                  <c:v>2807687000</c:v>
                </c:pt>
                <c:pt idx="13">
                  <c:v>3611893000</c:v>
                </c:pt>
                <c:pt idx="14">
                  <c:v>3393040000</c:v>
                </c:pt>
                <c:pt idx="15">
                  <c:v>3168630000</c:v>
                </c:pt>
                <c:pt idx="16">
                  <c:v>3404400000</c:v>
                </c:pt>
                <c:pt idx="17">
                  <c:v>3706963000</c:v>
                </c:pt>
                <c:pt idx="18">
                  <c:v>2725828000</c:v>
                </c:pt>
                <c:pt idx="19">
                  <c:v>2317674000</c:v>
                </c:pt>
                <c:pt idx="20">
                  <c:v>2409170000</c:v>
                </c:pt>
                <c:pt idx="21">
                  <c:v>2865791000</c:v>
                </c:pt>
                <c:pt idx="22">
                  <c:v>2699161000</c:v>
                </c:pt>
                <c:pt idx="23">
                  <c:v>2968900000</c:v>
                </c:pt>
                <c:pt idx="24">
                  <c:v>4462383000</c:v>
                </c:pt>
                <c:pt idx="25">
                  <c:v>5919600000</c:v>
                </c:pt>
              </c:numCache>
            </c:numRef>
          </c:val>
          <c:extLst>
            <c:ext xmlns:c16="http://schemas.microsoft.com/office/drawing/2014/chart" uri="{C3380CC4-5D6E-409C-BE32-E72D297353CC}">
              <c16:uniqueId val="{00000000-A2A3-BF47-A873-E6B669E270B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-7398000</c:v>
                </c:pt>
                <c:pt idx="1">
                  <c:v>-476000</c:v>
                </c:pt>
                <c:pt idx="2">
                  <c:v>21253000</c:v>
                </c:pt>
                <c:pt idx="3">
                  <c:v>-211778000</c:v>
                </c:pt>
                <c:pt idx="4">
                  <c:v>37860000</c:v>
                </c:pt>
                <c:pt idx="5">
                  <c:v>74828000</c:v>
                </c:pt>
                <c:pt idx="6">
                  <c:v>182367000</c:v>
                </c:pt>
                <c:pt idx="7">
                  <c:v>296838000</c:v>
                </c:pt>
                <c:pt idx="8">
                  <c:v>529745000</c:v>
                </c:pt>
                <c:pt idx="9">
                  <c:v>220806000</c:v>
                </c:pt>
                <c:pt idx="10">
                  <c:v>153302000</c:v>
                </c:pt>
                <c:pt idx="11">
                  <c:v>454974000</c:v>
                </c:pt>
                <c:pt idx="12">
                  <c:v>551590000</c:v>
                </c:pt>
                <c:pt idx="13">
                  <c:v>1083334000</c:v>
                </c:pt>
                <c:pt idx="14">
                  <c:v>771783000</c:v>
                </c:pt>
                <c:pt idx="15">
                  <c:v>469451000</c:v>
                </c:pt>
                <c:pt idx="16">
                  <c:v>478581000</c:v>
                </c:pt>
                <c:pt idx="17">
                  <c:v>580072000</c:v>
                </c:pt>
                <c:pt idx="18">
                  <c:v>-685484000</c:v>
                </c:pt>
                <c:pt idx="19">
                  <c:v>213033000</c:v>
                </c:pt>
                <c:pt idx="20">
                  <c:v>626635000</c:v>
                </c:pt>
                <c:pt idx="21">
                  <c:v>363016000</c:v>
                </c:pt>
                <c:pt idx="22">
                  <c:v>1408753000</c:v>
                </c:pt>
                <c:pt idx="23">
                  <c:v>388624000</c:v>
                </c:pt>
                <c:pt idx="24">
                  <c:v>901157000</c:v>
                </c:pt>
                <c:pt idx="25">
                  <c:v>1648000000</c:v>
                </c:pt>
              </c:numCache>
            </c:numRef>
          </c:val>
          <c:extLst>
            <c:ext xmlns:c16="http://schemas.microsoft.com/office/drawing/2014/chart" uri="{C3380CC4-5D6E-409C-BE32-E72D297353CC}">
              <c16:uniqueId val="{00000001-A2A3-BF47-A873-E6B669E270B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0</c:v>
                </c:pt>
                <c:pt idx="1">
                  <c:v>0</c:v>
                </c:pt>
                <c:pt idx="2">
                  <c:v>5834000</c:v>
                </c:pt>
                <c:pt idx="3">
                  <c:v>31000</c:v>
                </c:pt>
                <c:pt idx="4">
                  <c:v>25397000</c:v>
                </c:pt>
                <c:pt idx="5">
                  <c:v>12038000</c:v>
                </c:pt>
                <c:pt idx="6">
                  <c:v>54572000</c:v>
                </c:pt>
                <c:pt idx="7">
                  <c:v>175768000</c:v>
                </c:pt>
                <c:pt idx="8">
                  <c:v>302797000</c:v>
                </c:pt>
                <c:pt idx="9">
                  <c:v>148586000</c:v>
                </c:pt>
                <c:pt idx="10">
                  <c:v>40715000</c:v>
                </c:pt>
                <c:pt idx="11">
                  <c:v>602242000</c:v>
                </c:pt>
                <c:pt idx="12">
                  <c:v>756101000</c:v>
                </c:pt>
                <c:pt idx="13">
                  <c:v>1080231000</c:v>
                </c:pt>
                <c:pt idx="14">
                  <c:v>668645000</c:v>
                </c:pt>
                <c:pt idx="15">
                  <c:v>625849000</c:v>
                </c:pt>
                <c:pt idx="16">
                  <c:v>363799000</c:v>
                </c:pt>
                <c:pt idx="17">
                  <c:v>649482000</c:v>
                </c:pt>
                <c:pt idx="18">
                  <c:v>149621000</c:v>
                </c:pt>
                <c:pt idx="19">
                  <c:v>-413254000</c:v>
                </c:pt>
                <c:pt idx="20">
                  <c:v>525975000</c:v>
                </c:pt>
                <c:pt idx="21">
                  <c:v>509283000</c:v>
                </c:pt>
                <c:pt idx="22">
                  <c:v>273664000</c:v>
                </c:pt>
                <c:pt idx="23">
                  <c:v>697781000</c:v>
                </c:pt>
                <c:pt idx="24">
                  <c:v>632247000</c:v>
                </c:pt>
                <c:pt idx="25">
                  <c:v>1082600000</c:v>
                </c:pt>
              </c:numCache>
            </c:numRef>
          </c:val>
          <c:extLst>
            <c:ext xmlns:c16="http://schemas.microsoft.com/office/drawing/2014/chart" uri="{C3380CC4-5D6E-409C-BE32-E72D297353CC}">
              <c16:uniqueId val="{00000002-A2A3-BF47-A873-E6B669E270B9}"/>
            </c:ext>
          </c:extLst>
        </c:ser>
        <c:dLbls>
          <c:showLegendKey val="0"/>
          <c:showVal val="0"/>
          <c:showCatName val="0"/>
          <c:showSerName val="0"/>
          <c:showPercent val="0"/>
          <c:showBubbleSize val="0"/>
        </c:dLbls>
        <c:gapWidth val="100"/>
        <c:overlap val="-24"/>
        <c:axId val="132609695"/>
        <c:axId val="132557391"/>
      </c:barChart>
      <c:catAx>
        <c:axId val="13260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557391"/>
        <c:crosses val="autoZero"/>
        <c:auto val="1"/>
        <c:lblAlgn val="ctr"/>
        <c:lblOffset val="100"/>
        <c:noMultiLvlLbl val="0"/>
      </c:catAx>
      <c:valAx>
        <c:axId val="132557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2609695"/>
        <c:crosses val="autoZero"/>
        <c:crossBetween val="between"/>
      </c:valAx>
      <c:spPr>
        <a:noFill/>
        <a:ln>
          <a:noFill/>
        </a:ln>
        <a:effectLst/>
      </c:spPr>
    </c:plotArea>
    <c:legend>
      <c:legendPos val="b"/>
      <c:layout>
        <c:manualLayout>
          <c:xMode val="edge"/>
          <c:yMode val="edge"/>
          <c:x val="0.37096615268960487"/>
          <c:y val="0.91505391379181111"/>
          <c:w val="0.27914333330290902"/>
          <c:h val="4.77079193595768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10584</xdr:colOff>
      <xdr:row>108</xdr:row>
      <xdr:rowOff>25399</xdr:rowOff>
    </xdr:from>
    <xdr:to>
      <xdr:col>35</xdr:col>
      <xdr:colOff>0</xdr:colOff>
      <xdr:row>132</xdr:row>
      <xdr:rowOff>-1</xdr:rowOff>
    </xdr:to>
    <xdr:graphicFrame macro="">
      <xdr:nvGraphicFramePr>
        <xdr:cNvPr id="2" name="Chart 1">
          <a:extLst>
            <a:ext uri="{FF2B5EF4-FFF2-40B4-BE49-F238E27FC236}">
              <a16:creationId xmlns:a16="http://schemas.microsoft.com/office/drawing/2014/main" id="{382E6A20-659A-198D-8779-189B082C2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https://www.bing.com/financeapi/forcetrigger?t=a1xygh&amp;q=XNAS%3aMRVL&amp;form=skydnc</v>
    <v>Learn more on Bing</v>
  </rv>
  <rv s="1">
    <v>0</v>
    <v>MARVELL TECHNOLOGY, INC (XNAS:MRVL)</v>
    <v>2</v>
    <v>3</v>
    <v>Finance</v>
    <v>4</v>
    <v>en-US</v>
    <v>a1xygh</v>
    <v>268435456</v>
    <v>1</v>
    <v>Powered by Refinitiv</v>
    <v>67.989999999999995</v>
    <v>33.75</v>
    <v>1.399</v>
    <v>0.27</v>
    <v>4.5880000000000001E-3</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59.75</v>
    <v>Semiconductors &amp; Semiconductor Equipment</v>
    <v>Stock</v>
    <v>45099.998659120312</v>
    <v>0</v>
    <v>58.030099999999997</v>
    <v>50843200000</v>
    <v>MARVELL TECHNOLOGY, INC</v>
    <v>MARVELL TECHNOLOGY, INC</v>
    <v>58.18</v>
    <v>22.982299999999999</v>
    <v>58.85</v>
    <v>59.12</v>
    <v>58.49</v>
    <v>860000000</v>
    <v>MRVL</v>
    <v>MARVELL TECHNOLOGY, INC (XNAS:MRVL)</v>
    <v>202</v>
    <v>21070018</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8057/000089161803002249/0000891618-03-002249-index.htm" TargetMode="External"/><Relationship Id="rId18" Type="http://schemas.openxmlformats.org/officeDocument/2006/relationships/hyperlink" Target="https://www.sec.gov/Archives/edgar/data/1058057/000110465906025019/a06-5490_110k.htm" TargetMode="External"/><Relationship Id="rId26" Type="http://schemas.openxmlformats.org/officeDocument/2006/relationships/hyperlink" Target="https://www.sec.gov/Archives/edgar/data/1058057/000119312510073247/0001193125-10-073247-index.html" TargetMode="External"/><Relationship Id="rId39" Type="http://schemas.openxmlformats.org/officeDocument/2006/relationships/hyperlink" Target="https://www.sec.gov/Archives/edgar/data/1058057/000119312516653778/d164959d10k.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58057/000119312514118715/d658295d10k.htm" TargetMode="External"/><Relationship Id="rId42" Type="http://schemas.openxmlformats.org/officeDocument/2006/relationships/hyperlink" Target="https://www.sec.gov/Archives/edgar/data/1058057/000105805718000009/0001058057-18-000009-index.html" TargetMode="External"/><Relationship Id="rId47" Type="http://schemas.openxmlformats.org/officeDocument/2006/relationships/hyperlink" Target="https://www.sec.gov/Archives/edgar/data/1058057/000105805720000014/0001058057-20-000014-index.html" TargetMode="External"/><Relationship Id="rId50" Type="http://schemas.openxmlformats.org/officeDocument/2006/relationships/hyperlink" Target="https://www.sec.gov/Archives/edgar/data/1835632/000183563222000016/0001835632-22-000016-index.htm" TargetMode="External"/><Relationship Id="rId55" Type="http://schemas.openxmlformats.org/officeDocument/2006/relationships/hyperlink" Target="https://finbox.com/NYSE:CR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8057/000104746905010205/a2155622z10-k.htm" TargetMode="External"/><Relationship Id="rId29" Type="http://schemas.openxmlformats.org/officeDocument/2006/relationships/hyperlink" Target="https://www.sec.gov/Archives/edgar/data/1058057/000119312511078410/d10k.htm" TargetMode="External"/><Relationship Id="rId11" Type="http://schemas.openxmlformats.org/officeDocument/2006/relationships/hyperlink" Target="https://www.sec.gov/Archives/edgar/data/1058057/000089161802002079/0000891618-02-002079-index.html"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58057/000119312513134707/0001193125-13-134707-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1058057/000162828017002968/0001628280-17-002968-index.html" TargetMode="External"/><Relationship Id="rId45" Type="http://schemas.openxmlformats.org/officeDocument/2006/relationships/hyperlink" Target="https://www.sec.gov/Archives/edgar/data/1058057/000105805719000010/0001058057-19-000010-index.html" TargetMode="External"/><Relationship Id="rId53" Type="http://schemas.openxmlformats.org/officeDocument/2006/relationships/hyperlink" Target="https://www.sec.gov/Archives/edgar/data/1835632/000183563223000013/0001835632-23-000013-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58057/000089161802002079/0000891618-02-002079-index.html" TargetMode="External"/><Relationship Id="rId19" Type="http://schemas.openxmlformats.org/officeDocument/2006/relationships/hyperlink" Target="https://www.sec.gov/Archives/edgar/data/1058057/000110465906025019/a06-5490_110k.htm" TargetMode="External"/><Relationship Id="rId31" Type="http://schemas.openxmlformats.org/officeDocument/2006/relationships/hyperlink" Target="https://www.sec.gov/Archives/edgar/data/1058057/000119312512134488/0001193125-12-134488-index.html" TargetMode="External"/><Relationship Id="rId44" Type="http://schemas.openxmlformats.org/officeDocument/2006/relationships/hyperlink" Target="https://www.sec.gov/Archives/edgar/data/1058057/000105805719000010/0001058057-19-000010-index.html" TargetMode="External"/><Relationship Id="rId52" Type="http://schemas.openxmlformats.org/officeDocument/2006/relationships/hyperlink" Target="https://www.sec.gov/Archives/edgar/data/1835632/000183563223000013/0001835632-23-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58057/000119312510073247/0001193125-10-073247-index.html" TargetMode="External"/><Relationship Id="rId30" Type="http://schemas.openxmlformats.org/officeDocument/2006/relationships/hyperlink" Target="https://www.sec.gov/Archives/edgar/data/1058057/000119312512134488/0001193125-12-134488-index.html" TargetMode="External"/><Relationship Id="rId35" Type="http://schemas.openxmlformats.org/officeDocument/2006/relationships/hyperlink" Target="https://www.sec.gov/Archives/edgar/data/1058057/000119312514118715/d658295d10k.htm" TargetMode="External"/><Relationship Id="rId43" Type="http://schemas.openxmlformats.org/officeDocument/2006/relationships/hyperlink" Target="https://www.sec.gov/Archives/edgar/data/1058057/000105805718000009/0001058057-18-000009-index.html" TargetMode="External"/><Relationship Id="rId48" Type="http://schemas.openxmlformats.org/officeDocument/2006/relationships/hyperlink" Target="https://www.sec.gov/Archives/edgar/data/1058057/000105805721000009/0001058057-21-000009-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835632/000183563222000016/0001835632-22-0000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8057/000089161803002249/0000891618-03-002249-index.htm" TargetMode="External"/><Relationship Id="rId17" Type="http://schemas.openxmlformats.org/officeDocument/2006/relationships/hyperlink" Target="https://www.sec.gov/Archives/edgar/data/1058057/000104746905010205/a2155622z10-k.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58057/000119312513134707/0001193125-13-134707-index.html" TargetMode="External"/><Relationship Id="rId38" Type="http://schemas.openxmlformats.org/officeDocument/2006/relationships/hyperlink" Target="https://www.sec.gov/Archives/edgar/data/1058057/000119312516653778/d164959d10k.htm" TargetMode="External"/><Relationship Id="rId46" Type="http://schemas.openxmlformats.org/officeDocument/2006/relationships/hyperlink" Target="https://www.sec.gov/Archives/edgar/data/1058057/000105805720000014/0001058057-20-000014-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58057/000162828017002968/0001628280-17-002968-index.html" TargetMode="External"/><Relationship Id="rId54" Type="http://schemas.openxmlformats.org/officeDocument/2006/relationships/hyperlink" Target="https://finbox.com/NASDAQGS:MRVL/explorer/revenue_proj" TargetMode="External"/><Relationship Id="rId1" Type="http://schemas.openxmlformats.org/officeDocument/2006/relationships/hyperlink" Target="https://roic.ai/company/MRV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58057/000119312511078410/d10k.htm"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058057/000105805721000009/0001058057-21-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70" zoomScaleNormal="70" workbookViewId="0">
      <pane xSplit="1" ySplit="1" topLeftCell="AC2" activePane="bottomRight" state="frozen"/>
      <selection pane="topRight"/>
      <selection pane="bottomLeft"/>
      <selection pane="bottomRight" activeCell="AE43" sqref="AE4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8">
        <v>2023</v>
      </c>
      <c r="AB1" s="26">
        <v>2024</v>
      </c>
      <c r="AC1" s="26">
        <v>2025</v>
      </c>
      <c r="AD1" s="26">
        <v>2026</v>
      </c>
      <c r="AE1" s="26">
        <v>2027</v>
      </c>
      <c r="AF1" s="26">
        <v>2028</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c r="AG2" s="9"/>
      <c r="AH2" s="9"/>
      <c r="AI2" s="9"/>
      <c r="AJ2" s="9"/>
    </row>
    <row r="3" spans="1:36" ht="40" x14ac:dyDescent="0.25">
      <c r="A3" s="5" t="s">
        <v>1</v>
      </c>
      <c r="B3" s="1">
        <v>625000</v>
      </c>
      <c r="C3" s="1">
        <v>21253000</v>
      </c>
      <c r="D3" s="1">
        <v>81375000</v>
      </c>
      <c r="E3" s="1">
        <v>143894000</v>
      </c>
      <c r="F3" s="1">
        <v>288795000</v>
      </c>
      <c r="G3" s="1">
        <v>505285000</v>
      </c>
      <c r="H3" s="1">
        <v>819762000</v>
      </c>
      <c r="I3" s="1">
        <v>1224580000</v>
      </c>
      <c r="J3" s="1">
        <v>1670266000</v>
      </c>
      <c r="K3" s="1">
        <v>2237553000</v>
      </c>
      <c r="L3" s="1">
        <v>2894693000</v>
      </c>
      <c r="M3" s="1">
        <v>2950563000</v>
      </c>
      <c r="N3" s="1">
        <v>2807687000</v>
      </c>
      <c r="O3" s="1">
        <v>3611893000</v>
      </c>
      <c r="P3" s="1">
        <v>3393040000</v>
      </c>
      <c r="Q3" s="1">
        <v>3168630000</v>
      </c>
      <c r="R3" s="1">
        <v>3404400000</v>
      </c>
      <c r="S3" s="1">
        <v>3706963000</v>
      </c>
      <c r="T3" s="1">
        <v>2725828000</v>
      </c>
      <c r="U3" s="1">
        <v>2317674000</v>
      </c>
      <c r="V3" s="1">
        <v>2409170000</v>
      </c>
      <c r="W3" s="1">
        <v>2865791000</v>
      </c>
      <c r="X3" s="1">
        <v>2699161000</v>
      </c>
      <c r="Y3" s="1">
        <v>2968900000</v>
      </c>
      <c r="Z3" s="1">
        <v>4462383000</v>
      </c>
      <c r="AA3" s="1">
        <v>5919600000</v>
      </c>
      <c r="AB3" s="27">
        <v>5526000000</v>
      </c>
      <c r="AC3" s="27">
        <v>6460000000</v>
      </c>
      <c r="AD3" s="27">
        <v>7350000000</v>
      </c>
      <c r="AE3" s="27">
        <v>10119000000</v>
      </c>
      <c r="AF3" s="27">
        <v>11442000000</v>
      </c>
      <c r="AG3" s="19" t="s">
        <v>109</v>
      </c>
      <c r="AH3" s="20" t="s">
        <v>110</v>
      </c>
      <c r="AI3" s="20" t="s">
        <v>111</v>
      </c>
      <c r="AJ3" s="20" t="s">
        <v>112</v>
      </c>
    </row>
    <row r="4" spans="1:36" ht="19" x14ac:dyDescent="0.25">
      <c r="A4" s="15" t="s">
        <v>94</v>
      </c>
      <c r="B4" s="1"/>
      <c r="C4" s="16">
        <f>(C3/B3)-1</f>
        <v>33.004800000000003</v>
      </c>
      <c r="D4" s="16">
        <f>(D3/C3)-1</f>
        <v>2.8288712181809625</v>
      </c>
      <c r="E4" s="16">
        <f>(E3/D3)-1</f>
        <v>0.7682826420890938</v>
      </c>
      <c r="F4" s="16">
        <f t="shared" ref="F4:AA4" si="0">(F3/E3)-1</f>
        <v>1.006998207013496</v>
      </c>
      <c r="G4" s="16">
        <f t="shared" si="0"/>
        <v>0.74963209196835123</v>
      </c>
      <c r="H4" s="17">
        <f t="shared" si="0"/>
        <v>0.62237549105950096</v>
      </c>
      <c r="I4" s="17">
        <f t="shared" si="0"/>
        <v>0.49382381715668688</v>
      </c>
      <c r="J4" s="17">
        <f t="shared" si="0"/>
        <v>0.3639500890101095</v>
      </c>
      <c r="K4" s="17">
        <f t="shared" si="0"/>
        <v>0.33963871622843311</v>
      </c>
      <c r="L4" s="17">
        <f t="shared" si="0"/>
        <v>0.29368689814274784</v>
      </c>
      <c r="M4" s="17">
        <f t="shared" si="0"/>
        <v>1.9300837774506752E-2</v>
      </c>
      <c r="N4" s="17">
        <f t="shared" si="0"/>
        <v>-4.8423300909012923E-2</v>
      </c>
      <c r="O4" s="17">
        <f t="shared" si="0"/>
        <v>0.28643007571712942</v>
      </c>
      <c r="P4" s="17">
        <f t="shared" si="0"/>
        <v>-6.0592326516870743E-2</v>
      </c>
      <c r="Q4" s="17">
        <f t="shared" si="0"/>
        <v>-6.6138330228939224E-2</v>
      </c>
      <c r="R4" s="17">
        <f t="shared" si="0"/>
        <v>7.4407551528578697E-2</v>
      </c>
      <c r="S4" s="17">
        <f t="shared" si="0"/>
        <v>8.8874104100575835E-2</v>
      </c>
      <c r="T4" s="17">
        <f t="shared" si="0"/>
        <v>-0.26467353464277898</v>
      </c>
      <c r="U4" s="17">
        <f t="shared" si="0"/>
        <v>-0.14973578670407672</v>
      </c>
      <c r="V4" s="17">
        <f t="shared" si="0"/>
        <v>3.9477510642135227E-2</v>
      </c>
      <c r="W4" s="17">
        <f t="shared" si="0"/>
        <v>0.18953456999713603</v>
      </c>
      <c r="X4" s="17">
        <f t="shared" si="0"/>
        <v>-5.8144505304120186E-2</v>
      </c>
      <c r="Y4" s="17">
        <f>(Y3/X3)-1</f>
        <v>9.993438701878099E-2</v>
      </c>
      <c r="Z4" s="17">
        <f t="shared" si="0"/>
        <v>0.50304254100845425</v>
      </c>
      <c r="AA4" s="17">
        <f t="shared" si="0"/>
        <v>0.32655578868958579</v>
      </c>
      <c r="AB4" s="17">
        <f>(AB3/AA3)-1</f>
        <v>-6.6490979120210847E-2</v>
      </c>
      <c r="AC4" s="17">
        <f t="shared" ref="AC4:AF4" si="1">(AC3/AB3)-1</f>
        <v>0.16901918204849808</v>
      </c>
      <c r="AD4" s="17">
        <f t="shared" si="1"/>
        <v>0.13777089783281737</v>
      </c>
      <c r="AE4" s="17">
        <f t="shared" si="1"/>
        <v>0.3767346938775511</v>
      </c>
      <c r="AF4" s="17">
        <f t="shared" si="1"/>
        <v>0.13074414467832796</v>
      </c>
      <c r="AG4" s="18">
        <f>(Z4+Y4+AA4)/3</f>
        <v>0.30984423890560703</v>
      </c>
      <c r="AH4" s="18">
        <f>(Z20+Y20+AA20)/3</f>
        <v>0.47448809612137238</v>
      </c>
      <c r="AI4" s="18">
        <f>(Z29+Y29+AA29)/3</f>
        <v>-0.42278136586793219</v>
      </c>
      <c r="AJ4" s="18">
        <f>(Z106+Y106+AA106)/3</f>
        <v>0.72272015678838952</v>
      </c>
    </row>
    <row r="5" spans="1:36" ht="19" x14ac:dyDescent="0.25">
      <c r="A5" s="5" t="s">
        <v>2</v>
      </c>
      <c r="B5" s="1">
        <v>312000</v>
      </c>
      <c r="C5" s="1">
        <v>10103000</v>
      </c>
      <c r="D5" s="1">
        <v>33773000</v>
      </c>
      <c r="E5" s="1">
        <v>67047000</v>
      </c>
      <c r="F5" s="1">
        <v>130807000</v>
      </c>
      <c r="G5" s="1">
        <v>233039000</v>
      </c>
      <c r="H5" s="1">
        <v>382206000</v>
      </c>
      <c r="I5" s="1">
        <v>581757000</v>
      </c>
      <c r="J5" s="1">
        <v>776633000</v>
      </c>
      <c r="K5" s="1">
        <v>1100241000</v>
      </c>
      <c r="L5" s="1">
        <v>1497796000</v>
      </c>
      <c r="M5" s="1">
        <v>1426624000</v>
      </c>
      <c r="N5" s="1">
        <v>1227096000</v>
      </c>
      <c r="O5" s="1">
        <v>1473274000</v>
      </c>
      <c r="P5" s="1">
        <v>1465805000</v>
      </c>
      <c r="Q5" s="1">
        <v>1493497000</v>
      </c>
      <c r="R5" s="1">
        <v>1663730000</v>
      </c>
      <c r="S5" s="1">
        <v>1843706000</v>
      </c>
      <c r="T5" s="1">
        <v>1494736000</v>
      </c>
      <c r="U5" s="1">
        <v>1029527000</v>
      </c>
      <c r="V5" s="1">
        <v>947230000</v>
      </c>
      <c r="W5" s="1">
        <v>1407399000</v>
      </c>
      <c r="X5" s="1">
        <v>1342220000</v>
      </c>
      <c r="Y5" s="1">
        <v>1480550000</v>
      </c>
      <c r="Z5" s="1">
        <v>2398158000</v>
      </c>
      <c r="AA5" s="1">
        <v>2932100000</v>
      </c>
    </row>
    <row r="6" spans="1:36" ht="20" x14ac:dyDescent="0.25">
      <c r="A6" s="6" t="s">
        <v>3</v>
      </c>
      <c r="B6" s="10">
        <v>313000</v>
      </c>
      <c r="C6" s="10">
        <v>11150000</v>
      </c>
      <c r="D6" s="10">
        <v>47602000</v>
      </c>
      <c r="E6" s="10">
        <v>76847000</v>
      </c>
      <c r="F6" s="10">
        <v>157988000</v>
      </c>
      <c r="G6" s="10">
        <v>272246000</v>
      </c>
      <c r="H6" s="10">
        <v>437556000</v>
      </c>
      <c r="I6" s="10">
        <v>642823000</v>
      </c>
      <c r="J6" s="10">
        <v>893633000</v>
      </c>
      <c r="K6" s="10">
        <v>1137312000</v>
      </c>
      <c r="L6" s="10">
        <v>1396897000</v>
      </c>
      <c r="M6" s="10">
        <v>1523939000</v>
      </c>
      <c r="N6" s="10">
        <v>1580591000</v>
      </c>
      <c r="O6" s="10">
        <v>2138619000</v>
      </c>
      <c r="P6" s="10">
        <v>1927235000</v>
      </c>
      <c r="Q6" s="10">
        <v>1675133000</v>
      </c>
      <c r="R6" s="10">
        <v>1740670000</v>
      </c>
      <c r="S6" s="10">
        <v>1863257000</v>
      </c>
      <c r="T6" s="10">
        <v>1231092000</v>
      </c>
      <c r="U6" s="10">
        <v>1288147000</v>
      </c>
      <c r="V6" s="10">
        <v>1461940000</v>
      </c>
      <c r="W6" s="10">
        <v>1458392000</v>
      </c>
      <c r="X6" s="10">
        <v>1356941000</v>
      </c>
      <c r="Y6" s="10">
        <v>1488350000</v>
      </c>
      <c r="Z6" s="10">
        <v>2064225000</v>
      </c>
      <c r="AA6" s="10">
        <v>2987500000</v>
      </c>
      <c r="AG6" s="19" t="s">
        <v>113</v>
      </c>
      <c r="AH6" s="20" t="s">
        <v>114</v>
      </c>
      <c r="AI6" s="20" t="s">
        <v>115</v>
      </c>
      <c r="AJ6" s="20" t="s">
        <v>116</v>
      </c>
    </row>
    <row r="7" spans="1:36" ht="19" x14ac:dyDescent="0.25">
      <c r="A7" s="5" t="s">
        <v>4</v>
      </c>
      <c r="B7" s="2">
        <v>0.50080000000000002</v>
      </c>
      <c r="C7" s="2">
        <v>0.52459999999999996</v>
      </c>
      <c r="D7" s="2">
        <v>0.58499999999999996</v>
      </c>
      <c r="E7" s="2">
        <v>0.53410000000000002</v>
      </c>
      <c r="F7" s="2">
        <v>0.54710000000000003</v>
      </c>
      <c r="G7" s="2">
        <v>0.53879999999999995</v>
      </c>
      <c r="H7" s="2">
        <v>0.53380000000000005</v>
      </c>
      <c r="I7" s="2">
        <v>0.52490000000000003</v>
      </c>
      <c r="J7" s="2">
        <v>0.53500000000000003</v>
      </c>
      <c r="K7" s="2">
        <v>0.50829999999999997</v>
      </c>
      <c r="L7" s="2">
        <v>0.48259999999999997</v>
      </c>
      <c r="M7" s="2">
        <v>0.51649999999999996</v>
      </c>
      <c r="N7" s="2">
        <v>0.56299999999999994</v>
      </c>
      <c r="O7" s="2">
        <v>0.59209999999999996</v>
      </c>
      <c r="P7" s="2">
        <v>0.56799999999999995</v>
      </c>
      <c r="Q7" s="2">
        <v>0.52869999999999995</v>
      </c>
      <c r="R7" s="2">
        <v>0.51129999999999998</v>
      </c>
      <c r="S7" s="2">
        <v>0.50260000000000005</v>
      </c>
      <c r="T7" s="2">
        <v>0.4516</v>
      </c>
      <c r="U7" s="2">
        <v>0.55579999999999996</v>
      </c>
      <c r="V7" s="2">
        <v>0.60680000000000001</v>
      </c>
      <c r="W7" s="2">
        <v>0.50890000000000002</v>
      </c>
      <c r="X7" s="2">
        <v>0.50270000000000004</v>
      </c>
      <c r="Y7" s="2">
        <v>0.50129999999999997</v>
      </c>
      <c r="Z7" s="2">
        <v>0.46260000000000001</v>
      </c>
      <c r="AA7" s="2">
        <v>0.50470000000000004</v>
      </c>
      <c r="AG7" s="18">
        <f>AA7</f>
        <v>0.50470000000000004</v>
      </c>
      <c r="AH7" s="21">
        <f>AA21</f>
        <v>0.27839999999999998</v>
      </c>
      <c r="AI7" s="21">
        <f>AA30</f>
        <v>-2.76E-2</v>
      </c>
      <c r="AJ7" s="21">
        <f>AA107/AA3</f>
        <v>0.1828839786472059</v>
      </c>
    </row>
    <row r="8" spans="1:36" ht="19" x14ac:dyDescent="0.25">
      <c r="A8" s="5" t="s">
        <v>5</v>
      </c>
      <c r="B8" s="1">
        <v>5018000</v>
      </c>
      <c r="C8" s="1">
        <v>5837000</v>
      </c>
      <c r="D8" s="1">
        <v>14452000</v>
      </c>
      <c r="E8" s="1">
        <v>35152000</v>
      </c>
      <c r="F8" s="1">
        <v>93422000</v>
      </c>
      <c r="G8" s="1">
        <v>145722000</v>
      </c>
      <c r="H8" s="1">
        <v>213740000</v>
      </c>
      <c r="I8" s="1">
        <v>263261000</v>
      </c>
      <c r="J8" s="1">
        <v>311498000</v>
      </c>
      <c r="K8" s="1">
        <v>658211000</v>
      </c>
      <c r="L8" s="1">
        <v>988996000</v>
      </c>
      <c r="M8" s="1">
        <v>929990000</v>
      </c>
      <c r="N8" s="1">
        <v>828176000</v>
      </c>
      <c r="O8" s="1">
        <v>897578000</v>
      </c>
      <c r="P8" s="1">
        <v>1013678000</v>
      </c>
      <c r="Q8" s="1">
        <v>1057445000</v>
      </c>
      <c r="R8" s="1">
        <v>1156885000</v>
      </c>
      <c r="S8" s="1">
        <v>1164059000</v>
      </c>
      <c r="T8" s="1">
        <v>1054257000</v>
      </c>
      <c r="U8" s="1">
        <v>831398000</v>
      </c>
      <c r="V8" s="1">
        <v>714444000</v>
      </c>
      <c r="W8" s="1">
        <v>914009000</v>
      </c>
      <c r="X8" s="1">
        <v>1080391000</v>
      </c>
      <c r="Y8" s="1">
        <v>1072740000</v>
      </c>
      <c r="Z8" s="1">
        <v>1424306000</v>
      </c>
      <c r="AA8" s="1">
        <v>1784300000</v>
      </c>
    </row>
    <row r="9" spans="1:36" ht="19" customHeight="1" x14ac:dyDescent="0.25">
      <c r="A9" s="15" t="s">
        <v>95</v>
      </c>
      <c r="B9" s="16">
        <f>B8/B3</f>
        <v>8.0288000000000004</v>
      </c>
      <c r="C9" s="16">
        <f t="shared" ref="C9:W9" si="2">C8/C3</f>
        <v>0.27464357972992048</v>
      </c>
      <c r="D9" s="16">
        <f t="shared" si="2"/>
        <v>0.17759754224270352</v>
      </c>
      <c r="E9" s="16">
        <f t="shared" si="2"/>
        <v>0.2442909363837269</v>
      </c>
      <c r="F9" s="16">
        <f t="shared" si="2"/>
        <v>0.32348898007236965</v>
      </c>
      <c r="G9" s="16">
        <f t="shared" si="2"/>
        <v>0.28839565789603888</v>
      </c>
      <c r="H9" s="16">
        <f t="shared" si="2"/>
        <v>0.26073421310087563</v>
      </c>
      <c r="I9" s="16">
        <f t="shared" si="2"/>
        <v>0.2149806464257133</v>
      </c>
      <c r="J9" s="16">
        <f t="shared" si="2"/>
        <v>0.18649604314522358</v>
      </c>
      <c r="K9" s="16">
        <f t="shared" si="2"/>
        <v>0.29416554602282047</v>
      </c>
      <c r="L9" s="16">
        <f t="shared" si="2"/>
        <v>0.34165833820719504</v>
      </c>
      <c r="M9" s="16">
        <f t="shared" si="2"/>
        <v>0.31519069411498757</v>
      </c>
      <c r="N9" s="16">
        <f t="shared" si="2"/>
        <v>0.29496735213006292</v>
      </c>
      <c r="O9" s="16">
        <f t="shared" si="2"/>
        <v>0.2485062541996676</v>
      </c>
      <c r="P9" s="16">
        <f t="shared" si="2"/>
        <v>0.29875215146299483</v>
      </c>
      <c r="Q9" s="16">
        <f t="shared" si="2"/>
        <v>0.33372309168315645</v>
      </c>
      <c r="R9" s="16">
        <f t="shared" si="2"/>
        <v>0.33982052637762894</v>
      </c>
      <c r="S9" s="16">
        <f t="shared" si="2"/>
        <v>0.31401958962093768</v>
      </c>
      <c r="T9" s="16">
        <f t="shared" si="2"/>
        <v>0.38676578272730339</v>
      </c>
      <c r="U9" s="16">
        <f t="shared" si="2"/>
        <v>0.35872085547838051</v>
      </c>
      <c r="V9" s="16">
        <f t="shared" si="2"/>
        <v>0.29655192452172324</v>
      </c>
      <c r="W9" s="16">
        <f t="shared" si="2"/>
        <v>0.31893777320118599</v>
      </c>
      <c r="X9" s="16">
        <f>X8/X3</f>
        <v>0.40026919476089051</v>
      </c>
      <c r="Y9" s="16">
        <f t="shared" ref="Y9:AA9" si="3">Y8/Y3</f>
        <v>0.36132574354137897</v>
      </c>
      <c r="Z9" s="16">
        <f t="shared" si="3"/>
        <v>0.31918058131720206</v>
      </c>
      <c r="AA9" s="16">
        <f t="shared" si="3"/>
        <v>0.3014223934049598</v>
      </c>
      <c r="AG9" s="19" t="s">
        <v>96</v>
      </c>
      <c r="AH9" s="20" t="s">
        <v>97</v>
      </c>
      <c r="AI9" s="20" t="s">
        <v>98</v>
      </c>
      <c r="AJ9" s="20" t="s">
        <v>99</v>
      </c>
    </row>
    <row r="10" spans="1:36" ht="19" x14ac:dyDescent="0.25">
      <c r="A10" s="5" t="s">
        <v>6</v>
      </c>
      <c r="B10" s="1">
        <v>1028000</v>
      </c>
      <c r="C10" s="1">
        <v>1190000</v>
      </c>
      <c r="D10" s="1" t="s">
        <v>91</v>
      </c>
      <c r="E10" s="1" t="s">
        <v>91</v>
      </c>
      <c r="F10" s="1" t="s">
        <v>91</v>
      </c>
      <c r="G10" s="1" t="s">
        <v>91</v>
      </c>
      <c r="H10" s="1" t="s">
        <v>91</v>
      </c>
      <c r="I10" s="1" t="s">
        <v>91</v>
      </c>
      <c r="J10" s="1" t="s">
        <v>91</v>
      </c>
      <c r="K10" s="1" t="s">
        <v>91</v>
      </c>
      <c r="L10" s="1" t="s">
        <v>91</v>
      </c>
      <c r="M10" s="1">
        <v>104788000</v>
      </c>
      <c r="N10" s="1">
        <v>171362000</v>
      </c>
      <c r="O10" s="1">
        <v>104830000</v>
      </c>
      <c r="P10" s="1">
        <v>100620000</v>
      </c>
      <c r="Q10" s="1">
        <v>108514000</v>
      </c>
      <c r="R10" s="1">
        <v>106471000</v>
      </c>
      <c r="S10" s="1">
        <v>130030000</v>
      </c>
      <c r="T10" s="1">
        <v>146128000</v>
      </c>
      <c r="U10" s="1">
        <v>127376000</v>
      </c>
      <c r="V10" s="1" t="s">
        <v>91</v>
      </c>
      <c r="W10" s="1" t="s">
        <v>91</v>
      </c>
      <c r="X10" s="1" t="s">
        <v>91</v>
      </c>
      <c r="Y10" s="1" t="s">
        <v>91</v>
      </c>
      <c r="Z10" s="1" t="s">
        <v>91</v>
      </c>
      <c r="AA10" s="1" t="s">
        <v>91</v>
      </c>
      <c r="AG10" s="18">
        <f>AA9</f>
        <v>0.3014223934049598</v>
      </c>
      <c r="AH10" s="21">
        <f>AA13</f>
        <v>0.14250962902898845</v>
      </c>
      <c r="AI10" s="21">
        <f>AA80</f>
        <v>9.33171160213528E-2</v>
      </c>
      <c r="AJ10" s="21">
        <f>AA89</f>
        <v>3.4833434691533209E-2</v>
      </c>
    </row>
    <row r="11" spans="1:36" ht="19" x14ac:dyDescent="0.25">
      <c r="A11" s="5" t="s">
        <v>7</v>
      </c>
      <c r="B11" s="1">
        <v>1671000</v>
      </c>
      <c r="C11" s="1">
        <v>4631000</v>
      </c>
      <c r="D11" s="1" t="s">
        <v>91</v>
      </c>
      <c r="E11" s="1" t="s">
        <v>91</v>
      </c>
      <c r="F11" s="1" t="s">
        <v>91</v>
      </c>
      <c r="G11" s="1" t="s">
        <v>91</v>
      </c>
      <c r="H11" s="1" t="s">
        <v>91</v>
      </c>
      <c r="I11" s="1" t="s">
        <v>91</v>
      </c>
      <c r="J11" s="1" t="s">
        <v>91</v>
      </c>
      <c r="K11" s="1" t="s">
        <v>91</v>
      </c>
      <c r="L11" s="1" t="s">
        <v>91</v>
      </c>
      <c r="M11" s="1">
        <v>160973000</v>
      </c>
      <c r="N11" s="1">
        <v>139404000</v>
      </c>
      <c r="O11" s="1">
        <v>155481000</v>
      </c>
      <c r="P11" s="1">
        <v>159434000</v>
      </c>
      <c r="Q11" s="1">
        <v>161817000</v>
      </c>
      <c r="R11" s="1">
        <v>152698000</v>
      </c>
      <c r="S11" s="1">
        <v>143952000</v>
      </c>
      <c r="T11" s="1">
        <v>128780000</v>
      </c>
      <c r="U11" s="1">
        <v>115817000</v>
      </c>
      <c r="V11" s="1">
        <v>238166000</v>
      </c>
      <c r="W11" s="1">
        <v>424360000</v>
      </c>
      <c r="X11" s="1" t="s">
        <v>91</v>
      </c>
      <c r="Y11" s="1" t="s">
        <v>91</v>
      </c>
      <c r="Z11" s="1" t="s">
        <v>91</v>
      </c>
      <c r="AA11" s="1" t="s">
        <v>91</v>
      </c>
    </row>
    <row r="12" spans="1:36" ht="20" x14ac:dyDescent="0.25">
      <c r="A12" s="5" t="s">
        <v>8</v>
      </c>
      <c r="B12" s="1">
        <v>2699000</v>
      </c>
      <c r="C12" s="1">
        <v>5821000</v>
      </c>
      <c r="D12" s="1">
        <v>13879000</v>
      </c>
      <c r="E12" s="1">
        <v>27871000</v>
      </c>
      <c r="F12" s="1">
        <v>53361000</v>
      </c>
      <c r="G12" s="1">
        <v>62794000</v>
      </c>
      <c r="H12" s="1">
        <v>81354000</v>
      </c>
      <c r="I12" s="1">
        <v>108790000</v>
      </c>
      <c r="J12" s="1">
        <v>124219000</v>
      </c>
      <c r="K12" s="1">
        <v>290257000</v>
      </c>
      <c r="L12" s="1">
        <v>349901000</v>
      </c>
      <c r="M12" s="1">
        <v>265761000</v>
      </c>
      <c r="N12" s="1">
        <v>310766000</v>
      </c>
      <c r="O12" s="1">
        <v>260311000</v>
      </c>
      <c r="P12" s="1">
        <v>260054000</v>
      </c>
      <c r="Q12" s="1">
        <v>270331000</v>
      </c>
      <c r="R12" s="1">
        <v>259169000</v>
      </c>
      <c r="S12" s="1">
        <v>273982000</v>
      </c>
      <c r="T12" s="1">
        <v>274908000</v>
      </c>
      <c r="U12" s="1">
        <v>243193000</v>
      </c>
      <c r="V12" s="1">
        <v>238166000</v>
      </c>
      <c r="W12" s="1">
        <v>424360000</v>
      </c>
      <c r="X12" s="1">
        <v>464580000</v>
      </c>
      <c r="Y12" s="1">
        <v>467240000</v>
      </c>
      <c r="Z12" s="1">
        <v>955245000</v>
      </c>
      <c r="AA12" s="1">
        <v>843600000</v>
      </c>
      <c r="AG12" s="19" t="s">
        <v>117</v>
      </c>
      <c r="AH12" s="20" t="s">
        <v>118</v>
      </c>
      <c r="AI12" s="20" t="s">
        <v>119</v>
      </c>
      <c r="AJ12" s="20" t="s">
        <v>120</v>
      </c>
    </row>
    <row r="13" spans="1:36" ht="19" x14ac:dyDescent="0.25">
      <c r="A13" s="15" t="s">
        <v>100</v>
      </c>
      <c r="B13" s="16">
        <f>B12/B3</f>
        <v>4.3183999999999996</v>
      </c>
      <c r="C13" s="16">
        <f t="shared" ref="C13:AA13" si="4">C12/C3</f>
        <v>0.27389074483602316</v>
      </c>
      <c r="D13" s="16">
        <f t="shared" si="4"/>
        <v>0.17055606758832564</v>
      </c>
      <c r="E13" s="16">
        <f t="shared" si="4"/>
        <v>0.19369118934771429</v>
      </c>
      <c r="F13" s="16">
        <f t="shared" si="4"/>
        <v>0.18477120448761233</v>
      </c>
      <c r="G13" s="16">
        <f t="shared" si="4"/>
        <v>0.12427441938707857</v>
      </c>
      <c r="H13" s="16">
        <f t="shared" si="4"/>
        <v>9.9240999216845871E-2</v>
      </c>
      <c r="I13" s="16">
        <f t="shared" si="4"/>
        <v>8.8838622221496355E-2</v>
      </c>
      <c r="J13" s="16">
        <f t="shared" si="4"/>
        <v>7.4370788844411603E-2</v>
      </c>
      <c r="K13" s="16">
        <f t="shared" si="4"/>
        <v>0.12972072616827401</v>
      </c>
      <c r="L13" s="16">
        <f t="shared" si="4"/>
        <v>0.12087672164198414</v>
      </c>
      <c r="M13" s="16">
        <f t="shared" si="4"/>
        <v>9.0071284700580873E-2</v>
      </c>
      <c r="N13" s="16">
        <f t="shared" si="4"/>
        <v>0.11068399006014559</v>
      </c>
      <c r="O13" s="16">
        <f t="shared" si="4"/>
        <v>7.2070518146578541E-2</v>
      </c>
      <c r="P13" s="16">
        <f t="shared" si="4"/>
        <v>7.6643364062905242E-2</v>
      </c>
      <c r="Q13" s="16">
        <f t="shared" si="4"/>
        <v>8.5314789041320699E-2</v>
      </c>
      <c r="R13" s="16">
        <f t="shared" si="4"/>
        <v>7.6127658324521202E-2</v>
      </c>
      <c r="S13" s="16">
        <f t="shared" si="4"/>
        <v>7.3910098374329602E-2</v>
      </c>
      <c r="T13" s="16">
        <f t="shared" si="4"/>
        <v>0.10085302520922083</v>
      </c>
      <c r="U13" s="16">
        <f t="shared" si="4"/>
        <v>0.10492977010571806</v>
      </c>
      <c r="V13" s="16">
        <f t="shared" si="4"/>
        <v>9.8858112960065081E-2</v>
      </c>
      <c r="W13" s="16">
        <f t="shared" si="4"/>
        <v>0.14807779073910135</v>
      </c>
      <c r="X13" s="16">
        <f t="shared" si="4"/>
        <v>0.17212015141001222</v>
      </c>
      <c r="Y13" s="16">
        <f t="shared" si="4"/>
        <v>0.15737815352487453</v>
      </c>
      <c r="Z13" s="16">
        <f t="shared" si="4"/>
        <v>0.21406611669146283</v>
      </c>
      <c r="AA13" s="16">
        <f t="shared" si="4"/>
        <v>0.14250962902898845</v>
      </c>
      <c r="AG13" s="18">
        <f>AA28/AA72</f>
        <v>-1.0455836083186247E-2</v>
      </c>
      <c r="AH13" s="21">
        <f>AA28/AA54</f>
        <v>-7.2595361888989039E-3</v>
      </c>
      <c r="AI13" s="21">
        <f>AA22/(AA72+AA56+AA61)</f>
        <v>1.182356068020249E-2</v>
      </c>
      <c r="AJ13" s="22">
        <f>AA67/AA72</f>
        <v>0.44028982170721098</v>
      </c>
    </row>
    <row r="14" spans="1:36" ht="19" x14ac:dyDescent="0.25">
      <c r="A14" s="5" t="s">
        <v>9</v>
      </c>
      <c r="B14" s="1">
        <v>312000</v>
      </c>
      <c r="C14" s="1">
        <v>10145000</v>
      </c>
      <c r="D14" s="1">
        <v>2175000</v>
      </c>
      <c r="E14" s="1">
        <v>16290000</v>
      </c>
      <c r="F14" s="1">
        <v>433054000</v>
      </c>
      <c r="G14" s="1">
        <v>134698000</v>
      </c>
      <c r="H14" s="1">
        <v>85333000</v>
      </c>
      <c r="I14" s="1">
        <v>108925000</v>
      </c>
      <c r="J14" s="1">
        <v>93894000</v>
      </c>
      <c r="K14" s="1">
        <v>109987000</v>
      </c>
      <c r="L14" s="1">
        <v>155734000</v>
      </c>
      <c r="M14" s="1">
        <v>153323000</v>
      </c>
      <c r="N14" s="1">
        <v>107534000</v>
      </c>
      <c r="O14" s="1">
        <v>79538000</v>
      </c>
      <c r="P14" s="1">
        <v>49357000</v>
      </c>
      <c r="Q14" s="1">
        <v>52700000</v>
      </c>
      <c r="R14" s="1">
        <v>43925000</v>
      </c>
      <c r="S14" s="1">
        <v>16397000</v>
      </c>
      <c r="T14" s="1">
        <v>10748000</v>
      </c>
      <c r="U14" s="1">
        <v>8376000</v>
      </c>
      <c r="V14" s="1" t="s">
        <v>91</v>
      </c>
      <c r="W14" s="1" t="s">
        <v>91</v>
      </c>
      <c r="X14" s="1" t="s">
        <v>91</v>
      </c>
      <c r="Y14" s="1" t="s">
        <v>91</v>
      </c>
      <c r="Z14" s="1" t="s">
        <v>91</v>
      </c>
      <c r="AA14" s="1">
        <v>121600000</v>
      </c>
    </row>
    <row r="15" spans="1:36" ht="20" x14ac:dyDescent="0.25">
      <c r="A15" s="5" t="s">
        <v>10</v>
      </c>
      <c r="B15" s="1">
        <v>8029000</v>
      </c>
      <c r="C15" s="1">
        <v>21803000</v>
      </c>
      <c r="D15" s="1">
        <v>30506000</v>
      </c>
      <c r="E15" s="1">
        <v>79313000</v>
      </c>
      <c r="F15" s="1">
        <v>579837000</v>
      </c>
      <c r="G15" s="1">
        <v>343214000</v>
      </c>
      <c r="H15" s="1">
        <v>380427000</v>
      </c>
      <c r="I15" s="1">
        <v>480976000</v>
      </c>
      <c r="J15" s="1">
        <v>529611000</v>
      </c>
      <c r="K15" s="1">
        <v>1058455000</v>
      </c>
      <c r="L15" s="1">
        <v>1494631000</v>
      </c>
      <c r="M15" s="1">
        <v>1349074000</v>
      </c>
      <c r="N15" s="1">
        <v>1246476000</v>
      </c>
      <c r="O15" s="1">
        <v>1237427000</v>
      </c>
      <c r="P15" s="1">
        <v>1323089000</v>
      </c>
      <c r="Q15" s="1">
        <v>1380476000</v>
      </c>
      <c r="R15" s="1">
        <v>1459979000</v>
      </c>
      <c r="S15" s="1">
        <v>1454438000</v>
      </c>
      <c r="T15" s="1">
        <v>1339913000</v>
      </c>
      <c r="U15" s="1">
        <v>1082967000</v>
      </c>
      <c r="V15" s="1">
        <v>952610000</v>
      </c>
      <c r="W15" s="1">
        <v>1338369000</v>
      </c>
      <c r="X15" s="1">
        <v>1544971000</v>
      </c>
      <c r="Y15" s="1">
        <v>1539980000</v>
      </c>
      <c r="Z15" s="1">
        <v>2379551000</v>
      </c>
      <c r="AA15" s="1">
        <v>2749500000</v>
      </c>
      <c r="AG15" s="19" t="s">
        <v>121</v>
      </c>
      <c r="AH15" s="20" t="s">
        <v>122</v>
      </c>
      <c r="AI15" s="20" t="s">
        <v>123</v>
      </c>
      <c r="AJ15" s="20" t="s">
        <v>124</v>
      </c>
    </row>
    <row r="16" spans="1:36" ht="19" x14ac:dyDescent="0.25">
      <c r="A16" s="5" t="s">
        <v>11</v>
      </c>
      <c r="B16" s="1">
        <v>8341000</v>
      </c>
      <c r="C16" s="1">
        <v>31906000</v>
      </c>
      <c r="D16" s="1">
        <v>64279000</v>
      </c>
      <c r="E16" s="1">
        <v>146360000</v>
      </c>
      <c r="F16" s="1">
        <v>710644000</v>
      </c>
      <c r="G16" s="1">
        <v>576253000</v>
      </c>
      <c r="H16" s="1">
        <v>762633000</v>
      </c>
      <c r="I16" s="1">
        <v>1062733000</v>
      </c>
      <c r="J16" s="1">
        <v>1306244000</v>
      </c>
      <c r="K16" s="1">
        <v>2158696000</v>
      </c>
      <c r="L16" s="1">
        <v>2992427000</v>
      </c>
      <c r="M16" s="1">
        <v>2775698000</v>
      </c>
      <c r="N16" s="1">
        <v>2473572000</v>
      </c>
      <c r="O16" s="1">
        <v>2710701000</v>
      </c>
      <c r="P16" s="1">
        <v>2788894000</v>
      </c>
      <c r="Q16" s="1">
        <v>2873973000</v>
      </c>
      <c r="R16" s="1">
        <v>3123709000</v>
      </c>
      <c r="S16" s="1">
        <v>3298144000</v>
      </c>
      <c r="T16" s="1">
        <v>2834649000</v>
      </c>
      <c r="U16" s="1">
        <v>2112494000</v>
      </c>
      <c r="V16" s="1">
        <v>1899840000</v>
      </c>
      <c r="W16" s="1">
        <v>2745768000</v>
      </c>
      <c r="X16" s="1">
        <v>2887191000</v>
      </c>
      <c r="Y16" s="1">
        <v>3020530000</v>
      </c>
      <c r="Z16" s="1">
        <v>4777709000</v>
      </c>
      <c r="AA16" s="1">
        <v>5681600000</v>
      </c>
      <c r="AG16" s="28">
        <f>(Z35+Y35+X35+W35+AA35)/5</f>
        <v>0.11054204345604797</v>
      </c>
      <c r="AH16" s="29">
        <f>AI101/AA3</f>
        <v>8.5889587134265835</v>
      </c>
      <c r="AI16" s="29">
        <f>AI101/AA28</f>
        <v>-310.96758409785934</v>
      </c>
      <c r="AJ16" s="30">
        <f>AI101/AA107</f>
        <v>46.963975614261962</v>
      </c>
    </row>
    <row r="17" spans="1:36" ht="19" x14ac:dyDescent="0.25">
      <c r="A17" s="5" t="s">
        <v>12</v>
      </c>
      <c r="B17" s="1" t="s">
        <v>91</v>
      </c>
      <c r="C17" s="1" t="s">
        <v>91</v>
      </c>
      <c r="D17" s="1" t="s">
        <v>91</v>
      </c>
      <c r="E17" s="1" t="s">
        <v>91</v>
      </c>
      <c r="F17" s="1" t="s">
        <v>91</v>
      </c>
      <c r="G17" s="1" t="s">
        <v>91</v>
      </c>
      <c r="H17" s="1" t="s">
        <v>91</v>
      </c>
      <c r="I17" s="1" t="s">
        <v>91</v>
      </c>
      <c r="J17" s="1" t="s">
        <v>91</v>
      </c>
      <c r="K17" s="1">
        <v>10207000</v>
      </c>
      <c r="L17" s="1" t="s">
        <v>91</v>
      </c>
      <c r="M17" s="1">
        <v>17994000</v>
      </c>
      <c r="N17" s="1">
        <v>1732000</v>
      </c>
      <c r="O17" s="1">
        <v>144000</v>
      </c>
      <c r="P17" s="1">
        <v>14913000</v>
      </c>
      <c r="Q17" s="1">
        <v>15533000</v>
      </c>
      <c r="R17" s="1">
        <v>25566000</v>
      </c>
      <c r="S17" s="1">
        <v>23334000</v>
      </c>
      <c r="T17" s="1">
        <v>706000</v>
      </c>
      <c r="U17" s="1">
        <v>368000</v>
      </c>
      <c r="V17" s="1">
        <v>685000</v>
      </c>
      <c r="W17" s="1">
        <v>60362000</v>
      </c>
      <c r="X17" s="1">
        <v>85631000</v>
      </c>
      <c r="Y17" s="1">
        <v>69264000</v>
      </c>
      <c r="Z17" s="1">
        <v>139341000</v>
      </c>
      <c r="AA17" s="1">
        <v>170600000</v>
      </c>
    </row>
    <row r="18" spans="1:36" ht="20" x14ac:dyDescent="0.25">
      <c r="A18" s="5" t="s">
        <v>13</v>
      </c>
      <c r="B18" s="1" t="s">
        <v>91</v>
      </c>
      <c r="C18" s="1" t="s">
        <v>91</v>
      </c>
      <c r="D18" s="1">
        <v>3827000</v>
      </c>
      <c r="E18" s="1">
        <v>21003000</v>
      </c>
      <c r="F18" s="1">
        <v>449715000</v>
      </c>
      <c r="G18" s="1">
        <v>138478000</v>
      </c>
      <c r="H18" s="1">
        <v>119015000</v>
      </c>
      <c r="I18" s="1">
        <v>127334000</v>
      </c>
      <c r="J18" s="1">
        <v>150654000</v>
      </c>
      <c r="K18" s="1">
        <v>187147000</v>
      </c>
      <c r="L18" s="1">
        <v>261546000</v>
      </c>
      <c r="M18" s="1">
        <v>266147000</v>
      </c>
      <c r="N18" s="1">
        <v>206748000</v>
      </c>
      <c r="O18" s="1">
        <v>172728000</v>
      </c>
      <c r="P18" s="1">
        <v>137811000</v>
      </c>
      <c r="Q18" s="1">
        <v>143728000</v>
      </c>
      <c r="R18" s="1">
        <v>146758000</v>
      </c>
      <c r="S18" s="1">
        <v>124585000</v>
      </c>
      <c r="T18" s="1">
        <v>112864000</v>
      </c>
      <c r="U18" s="1">
        <v>118492000</v>
      </c>
      <c r="V18" s="1">
        <v>87057000</v>
      </c>
      <c r="W18" s="1">
        <v>307301000</v>
      </c>
      <c r="X18" s="1">
        <v>524740000</v>
      </c>
      <c r="Y18" s="1">
        <v>641528000</v>
      </c>
      <c r="Z18" s="1">
        <v>1245311000</v>
      </c>
      <c r="AA18" s="1">
        <v>1392300000</v>
      </c>
      <c r="AG18" s="19" t="s">
        <v>125</v>
      </c>
      <c r="AH18" s="20" t="s">
        <v>126</v>
      </c>
      <c r="AI18" s="20" t="s">
        <v>127</v>
      </c>
      <c r="AJ18" s="20" t="s">
        <v>128</v>
      </c>
    </row>
    <row r="19" spans="1:36" ht="19" x14ac:dyDescent="0.25">
      <c r="A19" s="6" t="s">
        <v>14</v>
      </c>
      <c r="B19" s="10">
        <v>-7398000</v>
      </c>
      <c r="C19" s="10">
        <v>-476000</v>
      </c>
      <c r="D19" s="10">
        <v>21253000</v>
      </c>
      <c r="E19" s="10">
        <v>-211778000</v>
      </c>
      <c r="F19" s="10">
        <v>37860000</v>
      </c>
      <c r="G19" s="10">
        <v>74828000</v>
      </c>
      <c r="H19" s="10">
        <v>182367000</v>
      </c>
      <c r="I19" s="10">
        <v>296838000</v>
      </c>
      <c r="J19" s="10">
        <v>529745000</v>
      </c>
      <c r="K19" s="10">
        <v>220806000</v>
      </c>
      <c r="L19" s="10">
        <v>153302000</v>
      </c>
      <c r="M19" s="10">
        <v>454974000</v>
      </c>
      <c r="N19" s="10">
        <v>551590000</v>
      </c>
      <c r="O19" s="10">
        <v>1083334000</v>
      </c>
      <c r="P19" s="10">
        <v>771783000</v>
      </c>
      <c r="Q19" s="10">
        <v>469451000</v>
      </c>
      <c r="R19" s="10">
        <v>478581000</v>
      </c>
      <c r="S19" s="10">
        <v>580072000</v>
      </c>
      <c r="T19" s="10">
        <v>-685484000</v>
      </c>
      <c r="U19" s="10">
        <v>213033000</v>
      </c>
      <c r="V19" s="10">
        <v>626635000</v>
      </c>
      <c r="W19" s="10">
        <v>363016000</v>
      </c>
      <c r="X19" s="10">
        <v>1408753000</v>
      </c>
      <c r="Y19" s="10">
        <v>388624000</v>
      </c>
      <c r="Z19" s="10">
        <v>901157000</v>
      </c>
      <c r="AA19" s="10">
        <v>1648000000</v>
      </c>
      <c r="AB19" s="31">
        <v>1871000000</v>
      </c>
      <c r="AC19" s="31">
        <v>2525000000</v>
      </c>
      <c r="AD19" s="31">
        <v>3110000000</v>
      </c>
      <c r="AE19" s="31">
        <v>4125000000</v>
      </c>
      <c r="AF19" s="31">
        <v>4485000000</v>
      </c>
      <c r="AG19" s="32">
        <f>AA40-AA56-AA61</f>
        <v>-3581100000</v>
      </c>
      <c r="AH19" s="29">
        <f>AI101/AB3</f>
        <v>9.2007238508867175</v>
      </c>
      <c r="AI19" s="29">
        <f>AI101/AB28</f>
        <v>38.546777862016683</v>
      </c>
      <c r="AJ19" s="30">
        <f>AI101/AB106</f>
        <v>35.480251221214239</v>
      </c>
    </row>
    <row r="20" spans="1:36" ht="19" customHeight="1" x14ac:dyDescent="0.25">
      <c r="A20" s="15" t="s">
        <v>101</v>
      </c>
      <c r="B20" s="1"/>
      <c r="C20" s="16">
        <f>(C19/B19)-1</f>
        <v>-0.93565828602324952</v>
      </c>
      <c r="D20" s="16">
        <f>(D19/C19)-1</f>
        <v>-45.649159663865547</v>
      </c>
      <c r="E20" s="16">
        <f>(E19/D19)-1</f>
        <v>-10.964616759986825</v>
      </c>
      <c r="F20" s="16">
        <f t="shared" ref="F20:X20" si="5">(F19/E19)-1</f>
        <v>-1.1787721104175126</v>
      </c>
      <c r="G20" s="16">
        <f t="shared" si="5"/>
        <v>0.97643951399894346</v>
      </c>
      <c r="H20" s="16">
        <f t="shared" si="5"/>
        <v>1.43714919548832</v>
      </c>
      <c r="I20" s="16">
        <f t="shared" si="5"/>
        <v>0.62769580022701477</v>
      </c>
      <c r="J20" s="16">
        <f t="shared" si="5"/>
        <v>0.7846266313612138</v>
      </c>
      <c r="K20" s="16">
        <f t="shared" si="5"/>
        <v>-0.58318436228751569</v>
      </c>
      <c r="L20" s="16">
        <f t="shared" si="5"/>
        <v>-0.30571633017218736</v>
      </c>
      <c r="M20" s="16">
        <f t="shared" si="5"/>
        <v>1.9678282083730152</v>
      </c>
      <c r="N20" s="16">
        <f t="shared" si="5"/>
        <v>0.21235499171381211</v>
      </c>
      <c r="O20" s="16">
        <f t="shared" si="5"/>
        <v>0.96402037745426861</v>
      </c>
      <c r="P20" s="16">
        <f t="shared" si="5"/>
        <v>-0.28758536148593139</v>
      </c>
      <c r="Q20" s="16">
        <f t="shared" si="5"/>
        <v>-0.39173187281917321</v>
      </c>
      <c r="R20" s="16">
        <f t="shared" si="5"/>
        <v>1.9448249125041839E-2</v>
      </c>
      <c r="S20" s="16">
        <f t="shared" si="5"/>
        <v>0.21206650493855794</v>
      </c>
      <c r="T20" s="16">
        <f t="shared" si="5"/>
        <v>-2.1817222689597155</v>
      </c>
      <c r="U20" s="16">
        <f t="shared" si="5"/>
        <v>-1.3107774944418833</v>
      </c>
      <c r="V20" s="16">
        <f t="shared" si="5"/>
        <v>1.9414926325968276</v>
      </c>
      <c r="W20" s="16">
        <f t="shared" si="5"/>
        <v>-0.42068987528625112</v>
      </c>
      <c r="X20" s="16">
        <f t="shared" si="5"/>
        <v>2.8806912092029</v>
      </c>
      <c r="Y20" s="16">
        <f t="shared" ref="Y20" si="6">(Y19/X19)-1</f>
        <v>-0.72413616865412178</v>
      </c>
      <c r="Z20" s="16">
        <f t="shared" ref="Z20" si="7">(Z19/Y19)-1</f>
        <v>1.3188403186627693</v>
      </c>
      <c r="AA20" s="16">
        <f t="shared" ref="AA20:AF20" si="8">(AA19/Z19)-1</f>
        <v>0.82876013835546969</v>
      </c>
      <c r="AB20" s="17">
        <f t="shared" si="8"/>
        <v>0.13531553398058249</v>
      </c>
      <c r="AC20" s="17">
        <f t="shared" si="8"/>
        <v>0.34954569748797426</v>
      </c>
      <c r="AD20" s="17">
        <f t="shared" si="8"/>
        <v>0.23168316831683167</v>
      </c>
      <c r="AE20" s="17">
        <f t="shared" si="8"/>
        <v>0.32636655948553051</v>
      </c>
      <c r="AF20" s="17">
        <f t="shared" si="8"/>
        <v>8.7272727272727169E-2</v>
      </c>
    </row>
    <row r="21" spans="1:36" ht="20" x14ac:dyDescent="0.25">
      <c r="A21" s="5" t="s">
        <v>15</v>
      </c>
      <c r="B21" s="2">
        <v>-11.8368</v>
      </c>
      <c r="C21" s="2">
        <v>-2.24E-2</v>
      </c>
      <c r="D21" s="2">
        <v>0.26119999999999999</v>
      </c>
      <c r="E21" s="2">
        <v>-1.4718</v>
      </c>
      <c r="F21" s="2">
        <v>0.13109999999999999</v>
      </c>
      <c r="G21" s="2">
        <v>0.14810000000000001</v>
      </c>
      <c r="H21" s="2">
        <v>0.2225</v>
      </c>
      <c r="I21" s="2">
        <v>0.2424</v>
      </c>
      <c r="J21" s="2">
        <v>0.31719999999999998</v>
      </c>
      <c r="K21" s="2">
        <v>9.8699999999999996E-2</v>
      </c>
      <c r="L21" s="2">
        <v>5.2999999999999999E-2</v>
      </c>
      <c r="M21" s="2">
        <v>0.1542</v>
      </c>
      <c r="N21" s="2">
        <v>0.19650000000000001</v>
      </c>
      <c r="O21" s="2">
        <v>0.2999</v>
      </c>
      <c r="P21" s="2">
        <v>0.22750000000000001</v>
      </c>
      <c r="Q21" s="2">
        <v>0.1482</v>
      </c>
      <c r="R21" s="2">
        <v>0.1406</v>
      </c>
      <c r="S21" s="2">
        <v>0.1565</v>
      </c>
      <c r="T21" s="2">
        <v>-0.2515</v>
      </c>
      <c r="U21" s="2">
        <v>9.1899999999999996E-2</v>
      </c>
      <c r="V21" s="2">
        <v>0.2601</v>
      </c>
      <c r="W21" s="2">
        <v>0.12670000000000001</v>
      </c>
      <c r="X21" s="2">
        <v>0.52190000000000003</v>
      </c>
      <c r="Y21" s="2">
        <v>0.13089999999999999</v>
      </c>
      <c r="Z21" s="2">
        <v>0.2019</v>
      </c>
      <c r="AA21" s="2">
        <v>0.27839999999999998</v>
      </c>
      <c r="AB21" s="33">
        <f>AB19/AB3</f>
        <v>0.338581252262034</v>
      </c>
      <c r="AC21" s="33">
        <f t="shared" ref="AC21:AF21" si="9">AC19/AC3</f>
        <v>0.3908668730650155</v>
      </c>
      <c r="AD21" s="33">
        <f t="shared" si="9"/>
        <v>0.42312925170068028</v>
      </c>
      <c r="AE21" s="33">
        <f t="shared" si="9"/>
        <v>0.40764897717165727</v>
      </c>
      <c r="AF21" s="33">
        <f t="shared" si="9"/>
        <v>0.39197692711064497</v>
      </c>
      <c r="AI21" s="19" t="s">
        <v>165</v>
      </c>
      <c r="AJ21" s="20" t="s">
        <v>166</v>
      </c>
    </row>
    <row r="22" spans="1:36" ht="19" x14ac:dyDescent="0.25">
      <c r="A22" s="6" t="s">
        <v>16</v>
      </c>
      <c r="B22" s="10">
        <v>-7404000</v>
      </c>
      <c r="C22" s="10">
        <v>-550000</v>
      </c>
      <c r="D22" s="10">
        <v>17096000</v>
      </c>
      <c r="E22" s="10">
        <v>-237340000</v>
      </c>
      <c r="F22" s="10">
        <v>-421849000</v>
      </c>
      <c r="G22" s="10">
        <v>-70968000</v>
      </c>
      <c r="H22" s="10">
        <v>57129000</v>
      </c>
      <c r="I22" s="10">
        <v>161847000</v>
      </c>
      <c r="J22" s="10">
        <v>359722000</v>
      </c>
      <c r="K22" s="10">
        <v>1057000</v>
      </c>
      <c r="L22" s="10">
        <v>-105590000</v>
      </c>
      <c r="M22" s="10">
        <v>165176000</v>
      </c>
      <c r="N22" s="10">
        <v>334115000</v>
      </c>
      <c r="O22" s="10">
        <v>901192000</v>
      </c>
      <c r="P22" s="10">
        <v>604146000</v>
      </c>
      <c r="Q22" s="10">
        <v>294657000</v>
      </c>
      <c r="R22" s="10">
        <v>280691000</v>
      </c>
      <c r="S22" s="10">
        <v>408819000</v>
      </c>
      <c r="T22" s="10">
        <v>-816739000</v>
      </c>
      <c r="U22" s="10">
        <v>99994000</v>
      </c>
      <c r="V22" s="10">
        <v>429695000</v>
      </c>
      <c r="W22" s="10">
        <v>43270000</v>
      </c>
      <c r="X22" s="10">
        <v>-243358000</v>
      </c>
      <c r="Y22" s="10">
        <v>-258389000</v>
      </c>
      <c r="Z22" s="10">
        <v>-347668000</v>
      </c>
      <c r="AA22" s="10">
        <v>238000000</v>
      </c>
      <c r="AI22" s="72">
        <f>(-1*AA98)/AI101</f>
        <v>4.0202032916889577E-3</v>
      </c>
      <c r="AJ22" s="73">
        <f>AA107/AI101</f>
        <v>2.1292916260188186E-2</v>
      </c>
    </row>
    <row r="23" spans="1:36" ht="19" x14ac:dyDescent="0.25">
      <c r="A23" s="5" t="s">
        <v>17</v>
      </c>
      <c r="B23" s="2">
        <v>-11.846399999999999</v>
      </c>
      <c r="C23" s="2">
        <v>-2.5899999999999999E-2</v>
      </c>
      <c r="D23" s="2">
        <v>0.21010000000000001</v>
      </c>
      <c r="E23" s="2">
        <v>-1.6494</v>
      </c>
      <c r="F23" s="2">
        <v>-1.4607000000000001</v>
      </c>
      <c r="G23" s="2">
        <v>-0.14050000000000001</v>
      </c>
      <c r="H23" s="2">
        <v>6.9699999999999998E-2</v>
      </c>
      <c r="I23" s="2">
        <v>0.13220000000000001</v>
      </c>
      <c r="J23" s="2">
        <v>0.21540000000000001</v>
      </c>
      <c r="K23" s="2">
        <v>5.0000000000000001E-4</v>
      </c>
      <c r="L23" s="2">
        <v>-3.6499999999999998E-2</v>
      </c>
      <c r="M23" s="2">
        <v>5.6000000000000001E-2</v>
      </c>
      <c r="N23" s="2">
        <v>0.11899999999999999</v>
      </c>
      <c r="O23" s="2">
        <v>0.2495</v>
      </c>
      <c r="P23" s="2">
        <v>0.17810000000000001</v>
      </c>
      <c r="Q23" s="2">
        <v>9.2999999999999999E-2</v>
      </c>
      <c r="R23" s="2">
        <v>8.2400000000000001E-2</v>
      </c>
      <c r="S23" s="2">
        <v>0.1103</v>
      </c>
      <c r="T23" s="2">
        <v>-0.29959999999999998</v>
      </c>
      <c r="U23" s="2">
        <v>4.3099999999999999E-2</v>
      </c>
      <c r="V23" s="2">
        <v>0.1784</v>
      </c>
      <c r="W23" s="2">
        <v>1.5100000000000001E-2</v>
      </c>
      <c r="X23" s="2">
        <v>-9.0200000000000002E-2</v>
      </c>
      <c r="Y23" s="2">
        <v>-8.6999999999999994E-2</v>
      </c>
      <c r="Z23" s="2">
        <v>-7.7899999999999997E-2</v>
      </c>
      <c r="AA23" s="2">
        <v>4.02E-2</v>
      </c>
    </row>
    <row r="24" spans="1:36" ht="19" x14ac:dyDescent="0.25">
      <c r="A24" s="5" t="s">
        <v>18</v>
      </c>
      <c r="B24" s="1">
        <v>6000</v>
      </c>
      <c r="C24" s="1">
        <v>74000</v>
      </c>
      <c r="D24" s="1">
        <v>330000</v>
      </c>
      <c r="E24" s="1">
        <v>4559000</v>
      </c>
      <c r="F24" s="1">
        <v>9994000</v>
      </c>
      <c r="G24" s="1">
        <v>7318000</v>
      </c>
      <c r="H24" s="1">
        <v>6223000</v>
      </c>
      <c r="I24" s="1">
        <v>7657000</v>
      </c>
      <c r="J24" s="1">
        <v>19369000</v>
      </c>
      <c r="K24" s="1">
        <v>13549000</v>
      </c>
      <c r="L24" s="1">
        <v>-2654000</v>
      </c>
      <c r="M24" s="1">
        <v>5657000</v>
      </c>
      <c r="N24" s="1">
        <v>8995000</v>
      </c>
      <c r="O24" s="1">
        <v>9270000</v>
      </c>
      <c r="P24" s="1">
        <v>14913000</v>
      </c>
      <c r="Q24" s="1">
        <v>15533000</v>
      </c>
      <c r="R24" s="1">
        <v>25566000</v>
      </c>
      <c r="S24" s="1">
        <v>23334000</v>
      </c>
      <c r="T24" s="1">
        <v>17685000</v>
      </c>
      <c r="U24" s="1">
        <v>17022000</v>
      </c>
      <c r="V24" s="1">
        <v>21509000</v>
      </c>
      <c r="W24" s="1">
        <v>-47917000</v>
      </c>
      <c r="X24" s="1">
        <v>1041740000</v>
      </c>
      <c r="Y24" s="1">
        <v>-63779000</v>
      </c>
      <c r="Z24" s="1">
        <v>-135827000</v>
      </c>
      <c r="AA24" s="1">
        <v>-152900000</v>
      </c>
    </row>
    <row r="25" spans="1:36" ht="19" x14ac:dyDescent="0.25">
      <c r="A25" s="6" t="s">
        <v>19</v>
      </c>
      <c r="B25" s="10">
        <v>-7398000</v>
      </c>
      <c r="C25" s="10">
        <v>-476000</v>
      </c>
      <c r="D25" s="10">
        <v>17426000</v>
      </c>
      <c r="E25" s="10">
        <v>-232781000</v>
      </c>
      <c r="F25" s="10">
        <v>-411855000</v>
      </c>
      <c r="G25" s="10">
        <v>-63650000</v>
      </c>
      <c r="H25" s="10">
        <v>63352000</v>
      </c>
      <c r="I25" s="10">
        <v>169504000</v>
      </c>
      <c r="J25" s="10">
        <v>379091000</v>
      </c>
      <c r="K25" s="10">
        <v>14606000</v>
      </c>
      <c r="L25" s="10">
        <v>-108244000</v>
      </c>
      <c r="M25" s="10">
        <v>170833000</v>
      </c>
      <c r="N25" s="10">
        <v>343110000</v>
      </c>
      <c r="O25" s="10">
        <v>910462000</v>
      </c>
      <c r="P25" s="10">
        <v>619059000</v>
      </c>
      <c r="Q25" s="10">
        <v>310190000</v>
      </c>
      <c r="R25" s="10">
        <v>306257000</v>
      </c>
      <c r="S25" s="10">
        <v>432153000</v>
      </c>
      <c r="T25" s="10">
        <v>-799054000</v>
      </c>
      <c r="U25" s="10">
        <v>117016000</v>
      </c>
      <c r="V25" s="10">
        <v>451204000</v>
      </c>
      <c r="W25" s="10">
        <v>-4647000</v>
      </c>
      <c r="X25" s="10">
        <v>798382000</v>
      </c>
      <c r="Y25" s="10">
        <v>-322168000</v>
      </c>
      <c r="Z25" s="10">
        <v>-483495000</v>
      </c>
      <c r="AA25" s="10">
        <v>85100000</v>
      </c>
    </row>
    <row r="26" spans="1:36" ht="19" x14ac:dyDescent="0.25">
      <c r="A26" s="5" t="s">
        <v>20</v>
      </c>
      <c r="B26" s="2">
        <v>-11.8368</v>
      </c>
      <c r="C26" s="2">
        <v>-2.24E-2</v>
      </c>
      <c r="D26" s="2">
        <v>0.21410000000000001</v>
      </c>
      <c r="E26" s="2">
        <v>-1.6176999999999999</v>
      </c>
      <c r="F26" s="2">
        <v>-1.4260999999999999</v>
      </c>
      <c r="G26" s="2">
        <v>-0.126</v>
      </c>
      <c r="H26" s="2">
        <v>7.7299999999999994E-2</v>
      </c>
      <c r="I26" s="2">
        <v>0.1384</v>
      </c>
      <c r="J26" s="2">
        <v>0.22700000000000001</v>
      </c>
      <c r="K26" s="2">
        <v>6.4999999999999997E-3</v>
      </c>
      <c r="L26" s="2">
        <v>-3.7400000000000003E-2</v>
      </c>
      <c r="M26" s="2">
        <v>5.79E-2</v>
      </c>
      <c r="N26" s="2">
        <v>0.1222</v>
      </c>
      <c r="O26" s="2">
        <v>0.25209999999999999</v>
      </c>
      <c r="P26" s="2">
        <v>0.18240000000000001</v>
      </c>
      <c r="Q26" s="2">
        <v>9.7900000000000001E-2</v>
      </c>
      <c r="R26" s="2">
        <v>0.09</v>
      </c>
      <c r="S26" s="2">
        <v>0.1166</v>
      </c>
      <c r="T26" s="2">
        <v>-0.29310000000000003</v>
      </c>
      <c r="U26" s="2">
        <v>5.0500000000000003E-2</v>
      </c>
      <c r="V26" s="2">
        <v>0.18729999999999999</v>
      </c>
      <c r="W26" s="2">
        <v>-1.6000000000000001E-3</v>
      </c>
      <c r="X26" s="2">
        <v>0.29580000000000001</v>
      </c>
      <c r="Y26" s="2">
        <v>-0.1085</v>
      </c>
      <c r="Z26" s="2">
        <v>-0.10829999999999999</v>
      </c>
      <c r="AA26" s="2">
        <v>1.44E-2</v>
      </c>
    </row>
    <row r="27" spans="1:36" ht="19" x14ac:dyDescent="0.25">
      <c r="A27" s="5" t="s">
        <v>21</v>
      </c>
      <c r="B27" s="1">
        <v>46000</v>
      </c>
      <c r="C27" s="1">
        <v>483000</v>
      </c>
      <c r="D27" s="1">
        <v>4356000</v>
      </c>
      <c r="E27" s="1">
        <v>2339000</v>
      </c>
      <c r="F27" s="1">
        <v>3299000</v>
      </c>
      <c r="G27" s="1">
        <v>8524000</v>
      </c>
      <c r="H27" s="1">
        <v>17842000</v>
      </c>
      <c r="I27" s="1">
        <v>27843000</v>
      </c>
      <c r="J27" s="1">
        <v>47728000</v>
      </c>
      <c r="K27" s="1">
        <v>35547000</v>
      </c>
      <c r="L27" s="1">
        <v>6183000</v>
      </c>
      <c r="M27" s="1">
        <v>23591000</v>
      </c>
      <c r="N27" s="1">
        <v>-10346000</v>
      </c>
      <c r="O27" s="1">
        <v>6333000</v>
      </c>
      <c r="P27" s="1">
        <v>3968000</v>
      </c>
      <c r="Q27" s="1">
        <v>3605000</v>
      </c>
      <c r="R27" s="1">
        <v>-9063000</v>
      </c>
      <c r="S27" s="1">
        <v>-3193000</v>
      </c>
      <c r="T27" s="1">
        <v>12346000</v>
      </c>
      <c r="U27" s="1">
        <v>73022000</v>
      </c>
      <c r="V27" s="1">
        <v>18062000</v>
      </c>
      <c r="W27" s="1">
        <v>174447000</v>
      </c>
      <c r="X27" s="1">
        <v>-786009000</v>
      </c>
      <c r="Y27" s="1">
        <v>-44870000</v>
      </c>
      <c r="Z27" s="1">
        <v>-62461000</v>
      </c>
      <c r="AA27" s="1">
        <v>248600000</v>
      </c>
    </row>
    <row r="28" spans="1:36" ht="20" thickBot="1" x14ac:dyDescent="0.3">
      <c r="A28" s="7" t="s">
        <v>22</v>
      </c>
      <c r="B28" s="11">
        <v>-7444000</v>
      </c>
      <c r="C28" s="11">
        <v>-959000</v>
      </c>
      <c r="D28" s="11">
        <v>13070000</v>
      </c>
      <c r="E28" s="11">
        <v>-235120000</v>
      </c>
      <c r="F28" s="11">
        <v>-415154000</v>
      </c>
      <c r="G28" s="11">
        <v>-72174000</v>
      </c>
      <c r="H28" s="11">
        <v>45510000</v>
      </c>
      <c r="I28" s="11">
        <v>141661000</v>
      </c>
      <c r="J28" s="11">
        <v>331363000</v>
      </c>
      <c r="K28" s="11">
        <v>-12095000</v>
      </c>
      <c r="L28" s="11">
        <v>-114427000</v>
      </c>
      <c r="M28" s="11">
        <v>147242000</v>
      </c>
      <c r="N28" s="11">
        <v>353456000</v>
      </c>
      <c r="O28" s="11">
        <v>904129000</v>
      </c>
      <c r="P28" s="11">
        <v>615091000</v>
      </c>
      <c r="Q28" s="11">
        <v>306585000</v>
      </c>
      <c r="R28" s="11">
        <v>315320000</v>
      </c>
      <c r="S28" s="11">
        <v>435346000</v>
      </c>
      <c r="T28" s="11">
        <v>-811400000</v>
      </c>
      <c r="U28" s="11">
        <v>21151000</v>
      </c>
      <c r="V28" s="11">
        <v>520831000</v>
      </c>
      <c r="W28" s="11">
        <v>-179094000</v>
      </c>
      <c r="X28" s="11">
        <v>1584391000</v>
      </c>
      <c r="Y28" s="11">
        <v>-277298000</v>
      </c>
      <c r="Z28" s="11">
        <v>-421034000</v>
      </c>
      <c r="AA28" s="11">
        <v>-163500000</v>
      </c>
      <c r="AB28" s="34">
        <v>1319000000</v>
      </c>
      <c r="AC28" s="34">
        <v>1965000000</v>
      </c>
      <c r="AD28" s="34">
        <v>2544000000</v>
      </c>
      <c r="AE28" s="34">
        <v>3512000000</v>
      </c>
      <c r="AF28" s="34">
        <v>3996000000</v>
      </c>
    </row>
    <row r="29" spans="1:36" ht="20" customHeight="1" thickTop="1" x14ac:dyDescent="0.25">
      <c r="A29" s="15" t="s">
        <v>102</v>
      </c>
      <c r="B29" s="1"/>
      <c r="C29" s="16">
        <f>(C28/B28)-1</f>
        <v>-0.87117141321869962</v>
      </c>
      <c r="D29" s="16">
        <f>(D28/C28)-1</f>
        <v>-14.628779979144943</v>
      </c>
      <c r="E29" s="16">
        <f>(E28/D28)-1</f>
        <v>-18.989288446824791</v>
      </c>
      <c r="F29" s="16">
        <f t="shared" ref="F29:X29" si="10">(F28/E28)-1</f>
        <v>0.76571112623341264</v>
      </c>
      <c r="G29" s="16">
        <f t="shared" si="10"/>
        <v>-0.82615125953260715</v>
      </c>
      <c r="H29" s="16">
        <f t="shared" si="10"/>
        <v>-1.630559481253637</v>
      </c>
      <c r="I29" s="16">
        <f t="shared" si="10"/>
        <v>2.1127444517688421</v>
      </c>
      <c r="J29" s="16">
        <f t="shared" si="10"/>
        <v>1.3391265062367199</v>
      </c>
      <c r="K29" s="16">
        <f t="shared" si="10"/>
        <v>-1.03650075596853</v>
      </c>
      <c r="L29" s="16">
        <f t="shared" si="10"/>
        <v>8.4606862339809847</v>
      </c>
      <c r="M29" s="16">
        <f t="shared" si="10"/>
        <v>-2.286776722277085</v>
      </c>
      <c r="N29" s="16">
        <f t="shared" si="10"/>
        <v>1.4005107238423817</v>
      </c>
      <c r="O29" s="16">
        <f t="shared" si="10"/>
        <v>1.5579676112443983</v>
      </c>
      <c r="P29" s="16">
        <f t="shared" si="10"/>
        <v>-0.31968668187836025</v>
      </c>
      <c r="Q29" s="16">
        <f t="shared" si="10"/>
        <v>-0.50156155755814991</v>
      </c>
      <c r="R29" s="16">
        <f t="shared" si="10"/>
        <v>2.8491283004713264E-2</v>
      </c>
      <c r="S29" s="16">
        <f t="shared" si="10"/>
        <v>0.38064823036914874</v>
      </c>
      <c r="T29" s="16">
        <f t="shared" si="10"/>
        <v>-2.863804881634378</v>
      </c>
      <c r="U29" s="16">
        <f t="shared" si="10"/>
        <v>-1.0260672911017994</v>
      </c>
      <c r="V29" s="16">
        <f t="shared" si="10"/>
        <v>23.624414921280319</v>
      </c>
      <c r="W29" s="16">
        <f t="shared" si="10"/>
        <v>-1.3438620205018519</v>
      </c>
      <c r="X29" s="16">
        <f t="shared" si="10"/>
        <v>-9.8467006153193299</v>
      </c>
      <c r="Y29" s="16">
        <f t="shared" ref="Y29" si="11">(Y28/X28)-1</f>
        <v>-1.175018666478161</v>
      </c>
      <c r="Z29" s="16">
        <f t="shared" ref="Z29" si="12">(Z28/Y28)-1</f>
        <v>0.51834488528586564</v>
      </c>
      <c r="AA29" s="16">
        <f t="shared" ref="AA29:AF29" si="13">(AA28/Z28)-1</f>
        <v>-0.61167031641150116</v>
      </c>
      <c r="AB29" s="17">
        <f t="shared" si="13"/>
        <v>-9.0672782874617734</v>
      </c>
      <c r="AC29" s="17">
        <f t="shared" si="13"/>
        <v>0.48976497346474601</v>
      </c>
      <c r="AD29" s="17">
        <f t="shared" si="13"/>
        <v>0.29465648854961835</v>
      </c>
      <c r="AE29" s="17">
        <f t="shared" si="13"/>
        <v>0.38050314465408808</v>
      </c>
      <c r="AF29" s="17">
        <f t="shared" si="13"/>
        <v>0.13781321184510253</v>
      </c>
    </row>
    <row r="30" spans="1:36" ht="19" x14ac:dyDescent="0.25">
      <c r="A30" s="5" t="s">
        <v>23</v>
      </c>
      <c r="B30" s="2">
        <v>-11.910399999999999</v>
      </c>
      <c r="C30" s="2">
        <v>-4.5100000000000001E-2</v>
      </c>
      <c r="D30" s="2">
        <v>0.16059999999999999</v>
      </c>
      <c r="E30" s="2">
        <v>-1.6339999999999999</v>
      </c>
      <c r="F30" s="2">
        <v>-1.4375</v>
      </c>
      <c r="G30" s="2">
        <v>-0.14280000000000001</v>
      </c>
      <c r="H30" s="2">
        <v>5.5500000000000001E-2</v>
      </c>
      <c r="I30" s="2">
        <v>0.1157</v>
      </c>
      <c r="J30" s="2">
        <v>0.19839999999999999</v>
      </c>
      <c r="K30" s="2">
        <v>-5.4000000000000003E-3</v>
      </c>
      <c r="L30" s="2">
        <v>-3.95E-2</v>
      </c>
      <c r="M30" s="2">
        <v>4.99E-2</v>
      </c>
      <c r="N30" s="2">
        <v>0.12590000000000001</v>
      </c>
      <c r="O30" s="2">
        <v>0.25030000000000002</v>
      </c>
      <c r="P30" s="2">
        <v>0.18129999999999999</v>
      </c>
      <c r="Q30" s="2">
        <v>9.6799999999999997E-2</v>
      </c>
      <c r="R30" s="2">
        <v>9.2600000000000002E-2</v>
      </c>
      <c r="S30" s="2">
        <v>0.1174</v>
      </c>
      <c r="T30" s="2">
        <v>-0.29770000000000002</v>
      </c>
      <c r="U30" s="2">
        <v>9.1000000000000004E-3</v>
      </c>
      <c r="V30" s="2">
        <v>0.2162</v>
      </c>
      <c r="W30" s="2">
        <v>-6.25E-2</v>
      </c>
      <c r="X30" s="2">
        <v>0.58699999999999997</v>
      </c>
      <c r="Y30" s="2">
        <v>-9.3399999999999997E-2</v>
      </c>
      <c r="Z30" s="2">
        <v>-9.4399999999999998E-2</v>
      </c>
      <c r="AA30" s="2">
        <v>-2.76E-2</v>
      </c>
      <c r="AB30" s="35">
        <f>AB28/AB3</f>
        <v>0.23868982989504162</v>
      </c>
      <c r="AC30" s="35">
        <f t="shared" ref="AC30:AF30" si="14">AC28/AC3</f>
        <v>0.30417956656346751</v>
      </c>
      <c r="AD30" s="35">
        <f t="shared" si="14"/>
        <v>0.34612244897959182</v>
      </c>
      <c r="AE30" s="35">
        <f t="shared" si="14"/>
        <v>0.34706986856408734</v>
      </c>
      <c r="AF30" s="35">
        <f t="shared" si="14"/>
        <v>0.34923964341898267</v>
      </c>
    </row>
    <row r="31" spans="1:36" ht="19" x14ac:dyDescent="0.25">
      <c r="A31" s="5" t="s">
        <v>24</v>
      </c>
      <c r="B31" s="12">
        <v>-0.06</v>
      </c>
      <c r="C31" s="12">
        <v>-0.01</v>
      </c>
      <c r="D31" s="12">
        <v>0.08</v>
      </c>
      <c r="E31" s="12">
        <v>-0.89</v>
      </c>
      <c r="F31" s="12">
        <v>-0.91</v>
      </c>
      <c r="G31" s="12">
        <v>-0.15</v>
      </c>
      <c r="H31" s="12">
        <v>0.09</v>
      </c>
      <c r="I31" s="12">
        <v>0.27</v>
      </c>
      <c r="J31" s="12">
        <v>0.57999999999999996</v>
      </c>
      <c r="K31" s="12">
        <v>-0.02</v>
      </c>
      <c r="L31" s="12">
        <v>-0.19</v>
      </c>
      <c r="M31" s="12">
        <v>0.24</v>
      </c>
      <c r="N31" s="12">
        <v>0.56999999999999995</v>
      </c>
      <c r="O31" s="12">
        <v>1.39</v>
      </c>
      <c r="P31" s="12">
        <v>1.01</v>
      </c>
      <c r="Q31" s="12">
        <v>0.55000000000000004</v>
      </c>
      <c r="R31" s="12">
        <v>0.65</v>
      </c>
      <c r="S31" s="12">
        <v>0.85</v>
      </c>
      <c r="T31" s="12">
        <v>-1.59</v>
      </c>
      <c r="U31" s="12">
        <v>0.04</v>
      </c>
      <c r="V31" s="12">
        <v>1.05</v>
      </c>
      <c r="W31" s="12">
        <v>-0.3</v>
      </c>
      <c r="X31" s="12">
        <v>2.38</v>
      </c>
      <c r="Y31" s="12">
        <v>-0.41</v>
      </c>
      <c r="Z31" s="12">
        <v>-0.53</v>
      </c>
      <c r="AA31" s="12">
        <v>-0.19</v>
      </c>
      <c r="AB31" s="36">
        <v>1.53</v>
      </c>
      <c r="AC31" s="36">
        <v>2.29</v>
      </c>
      <c r="AD31" s="36">
        <v>2.96</v>
      </c>
      <c r="AE31" s="36">
        <v>4.08</v>
      </c>
      <c r="AF31" s="36">
        <v>4.6500000000000004</v>
      </c>
    </row>
    <row r="32" spans="1:36" ht="19" x14ac:dyDescent="0.25">
      <c r="A32" s="5" t="s">
        <v>25</v>
      </c>
      <c r="B32" s="12">
        <v>-0.06</v>
      </c>
      <c r="C32" s="12">
        <v>-0.01</v>
      </c>
      <c r="D32" s="12">
        <v>0.04</v>
      </c>
      <c r="E32" s="12">
        <v>-0.89</v>
      </c>
      <c r="F32" s="12">
        <v>-0.91</v>
      </c>
      <c r="G32" s="12">
        <v>-0.15</v>
      </c>
      <c r="H32" s="12">
        <v>0.08</v>
      </c>
      <c r="I32" s="12">
        <v>0.23</v>
      </c>
      <c r="J32" s="12">
        <v>0.53</v>
      </c>
      <c r="K32" s="12">
        <v>-0.02</v>
      </c>
      <c r="L32" s="12">
        <v>-0.19</v>
      </c>
      <c r="M32" s="12">
        <v>0.23</v>
      </c>
      <c r="N32" s="12">
        <v>0.54</v>
      </c>
      <c r="O32" s="12">
        <v>1.34</v>
      </c>
      <c r="P32" s="12">
        <v>0.99</v>
      </c>
      <c r="Q32" s="12">
        <v>0.54</v>
      </c>
      <c r="R32" s="12">
        <v>0.64</v>
      </c>
      <c r="S32" s="12">
        <v>0.84</v>
      </c>
      <c r="T32" s="12">
        <v>-1.59</v>
      </c>
      <c r="U32" s="12">
        <v>0.04</v>
      </c>
      <c r="V32" s="12">
        <v>1.02</v>
      </c>
      <c r="W32" s="12">
        <v>-0.3</v>
      </c>
      <c r="X32" s="12">
        <v>2.34</v>
      </c>
      <c r="Y32" s="12">
        <v>-0.41</v>
      </c>
      <c r="Z32" s="12">
        <v>-0.53</v>
      </c>
      <c r="AA32" s="12">
        <v>-0.19</v>
      </c>
    </row>
    <row r="33" spans="1:27" ht="19" x14ac:dyDescent="0.25">
      <c r="A33" s="5" t="s">
        <v>26</v>
      </c>
      <c r="B33" s="1">
        <v>121744000</v>
      </c>
      <c r="C33" s="1">
        <v>129880000</v>
      </c>
      <c r="D33" s="1">
        <v>164376000</v>
      </c>
      <c r="E33" s="1">
        <v>265036000</v>
      </c>
      <c r="F33" s="1">
        <v>457412000</v>
      </c>
      <c r="G33" s="1">
        <v>476960000</v>
      </c>
      <c r="H33" s="1">
        <v>503108000</v>
      </c>
      <c r="I33" s="1">
        <v>539374000</v>
      </c>
      <c r="J33" s="1">
        <v>565870000</v>
      </c>
      <c r="K33" s="1">
        <v>586152000</v>
      </c>
      <c r="L33" s="1">
        <v>590308000</v>
      </c>
      <c r="M33" s="1">
        <v>608747000</v>
      </c>
      <c r="N33" s="1">
        <v>623934000</v>
      </c>
      <c r="O33" s="1">
        <v>648347000</v>
      </c>
      <c r="P33" s="1">
        <v>607857000</v>
      </c>
      <c r="Q33" s="1">
        <v>555310000</v>
      </c>
      <c r="R33" s="1">
        <v>496518000</v>
      </c>
      <c r="S33" s="1">
        <v>511089000</v>
      </c>
      <c r="T33" s="1">
        <v>510945000</v>
      </c>
      <c r="U33" s="1">
        <v>509738000</v>
      </c>
      <c r="V33" s="1">
        <v>498008000</v>
      </c>
      <c r="W33" s="1">
        <v>591232000</v>
      </c>
      <c r="X33" s="1">
        <v>664709000</v>
      </c>
      <c r="Y33" s="1">
        <v>668772000</v>
      </c>
      <c r="Z33" s="1">
        <v>796855000</v>
      </c>
      <c r="AA33" s="1">
        <v>851400000</v>
      </c>
    </row>
    <row r="34" spans="1:27" ht="19" x14ac:dyDescent="0.25">
      <c r="A34" s="5" t="s">
        <v>27</v>
      </c>
      <c r="B34" s="1">
        <v>121744000</v>
      </c>
      <c r="C34" s="1">
        <v>129880000</v>
      </c>
      <c r="D34" s="1">
        <v>326180000</v>
      </c>
      <c r="E34" s="1">
        <v>265036000</v>
      </c>
      <c r="F34" s="1">
        <v>457412000</v>
      </c>
      <c r="G34" s="1">
        <v>476960000</v>
      </c>
      <c r="H34" s="1">
        <v>552964000</v>
      </c>
      <c r="I34" s="1">
        <v>598024000</v>
      </c>
      <c r="J34" s="1">
        <v>631316000</v>
      </c>
      <c r="K34" s="1">
        <v>586152000</v>
      </c>
      <c r="L34" s="1">
        <v>590308000</v>
      </c>
      <c r="M34" s="1">
        <v>630328000</v>
      </c>
      <c r="N34" s="1">
        <v>653741000</v>
      </c>
      <c r="O34" s="1">
        <v>676878000</v>
      </c>
      <c r="P34" s="1">
        <v>623268000</v>
      </c>
      <c r="Q34" s="1">
        <v>563123000</v>
      </c>
      <c r="R34" s="1">
        <v>504413000</v>
      </c>
      <c r="S34" s="1">
        <v>520760000</v>
      </c>
      <c r="T34" s="1">
        <v>510945000</v>
      </c>
      <c r="U34" s="1">
        <v>517513000</v>
      </c>
      <c r="V34" s="1">
        <v>509667000</v>
      </c>
      <c r="W34" s="1">
        <v>591232000</v>
      </c>
      <c r="X34" s="1">
        <v>676094000</v>
      </c>
      <c r="Y34" s="1">
        <v>668772000</v>
      </c>
      <c r="Z34" s="1">
        <v>796855000</v>
      </c>
      <c r="AA34" s="1">
        <v>851400000</v>
      </c>
    </row>
    <row r="35" spans="1:27" ht="20" customHeight="1" x14ac:dyDescent="0.25">
      <c r="A35" s="15" t="s">
        <v>103</v>
      </c>
      <c r="B35" s="1"/>
      <c r="C35" s="23">
        <f>(C34-B34)/B34</f>
        <v>6.6828755421211722E-2</v>
      </c>
      <c r="D35" s="23">
        <f t="shared" ref="D35:X35" si="15">(D34-C34)/C34</f>
        <v>1.5113951339698184</v>
      </c>
      <c r="E35" s="23">
        <f t="shared" si="15"/>
        <v>-0.18745477956956283</v>
      </c>
      <c r="F35" s="23">
        <f t="shared" si="15"/>
        <v>0.72584856396866837</v>
      </c>
      <c r="G35" s="23">
        <f t="shared" si="15"/>
        <v>4.2736089127526168E-2</v>
      </c>
      <c r="H35" s="23">
        <f t="shared" si="15"/>
        <v>0.15935088896343508</v>
      </c>
      <c r="I35" s="23">
        <f t="shared" si="15"/>
        <v>8.14881258092751E-2</v>
      </c>
      <c r="J35" s="23">
        <f t="shared" si="15"/>
        <v>5.5670006554920874E-2</v>
      </c>
      <c r="K35" s="23">
        <f t="shared" si="15"/>
        <v>-7.1539450924735001E-2</v>
      </c>
      <c r="L35" s="23">
        <f t="shared" si="15"/>
        <v>7.0903110455990941E-3</v>
      </c>
      <c r="M35" s="23">
        <f t="shared" si="15"/>
        <v>6.7795117125297302E-2</v>
      </c>
      <c r="N35" s="23">
        <f t="shared" si="15"/>
        <v>3.7144153520072089E-2</v>
      </c>
      <c r="O35" s="23">
        <f t="shared" si="15"/>
        <v>3.5391691816789826E-2</v>
      </c>
      <c r="P35" s="23">
        <f t="shared" si="15"/>
        <v>-7.9201865033285176E-2</v>
      </c>
      <c r="Q35" s="23">
        <f t="shared" si="15"/>
        <v>-9.6499419190460609E-2</v>
      </c>
      <c r="R35" s="23">
        <f t="shared" si="15"/>
        <v>-0.10425786195911017</v>
      </c>
      <c r="S35" s="23">
        <f t="shared" si="15"/>
        <v>3.240796728077984E-2</v>
      </c>
      <c r="T35" s="23">
        <f t="shared" si="15"/>
        <v>-1.8847453721483984E-2</v>
      </c>
      <c r="U35" s="23">
        <f t="shared" si="15"/>
        <v>1.2854612531681492E-2</v>
      </c>
      <c r="V35" s="23">
        <f t="shared" si="15"/>
        <v>-1.5160971801674547E-2</v>
      </c>
      <c r="W35" s="23">
        <f t="shared" si="15"/>
        <v>0.16003586655600618</v>
      </c>
      <c r="X35" s="23">
        <f t="shared" si="15"/>
        <v>0.14353417947607708</v>
      </c>
      <c r="Y35" s="23">
        <f t="shared" ref="Y35" si="16">(Y34-X34)/X34</f>
        <v>-1.0829855020159918E-2</v>
      </c>
      <c r="Z35" s="23">
        <f t="shared" ref="Z35" si="17">(Z34-Y34)/Y34</f>
        <v>0.1915196808478824</v>
      </c>
      <c r="AA35" s="23">
        <f t="shared" ref="AA35" si="18">(AA34-Z34)/Z34</f>
        <v>6.8450345420434086E-2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t="s">
        <v>91</v>
      </c>
      <c r="D38" s="1">
        <v>16600000</v>
      </c>
      <c r="E38" s="1">
        <v>184128000</v>
      </c>
      <c r="F38" s="1">
        <v>114483000</v>
      </c>
      <c r="G38" s="1">
        <v>125316000</v>
      </c>
      <c r="H38" s="1">
        <v>224399000</v>
      </c>
      <c r="I38" s="1">
        <v>166471000</v>
      </c>
      <c r="J38" s="1">
        <v>348431000</v>
      </c>
      <c r="K38" s="1">
        <v>568008000</v>
      </c>
      <c r="L38" s="1">
        <v>615648000</v>
      </c>
      <c r="M38" s="1">
        <v>927409000</v>
      </c>
      <c r="N38" s="1">
        <v>1105428000</v>
      </c>
      <c r="O38" s="1">
        <v>1847074000</v>
      </c>
      <c r="P38" s="1">
        <v>784902000</v>
      </c>
      <c r="Q38" s="1">
        <v>751953000</v>
      </c>
      <c r="R38" s="1">
        <v>965750000</v>
      </c>
      <c r="S38" s="1">
        <v>1210977000</v>
      </c>
      <c r="T38" s="1">
        <v>1278180000</v>
      </c>
      <c r="U38" s="1">
        <v>814092000</v>
      </c>
      <c r="V38" s="1">
        <v>888482000</v>
      </c>
      <c r="W38" s="1">
        <v>582410000</v>
      </c>
      <c r="X38" s="1">
        <v>647604000</v>
      </c>
      <c r="Y38" s="1">
        <v>748467000</v>
      </c>
      <c r="Z38" s="1">
        <v>613533000</v>
      </c>
      <c r="AA38" s="1">
        <v>911000000</v>
      </c>
    </row>
    <row r="39" spans="1:27" ht="19" x14ac:dyDescent="0.25">
      <c r="A39" s="5" t="s">
        <v>31</v>
      </c>
      <c r="B39" s="1" t="s">
        <v>91</v>
      </c>
      <c r="C39" s="1" t="s">
        <v>91</v>
      </c>
      <c r="D39" s="1" t="s">
        <v>91</v>
      </c>
      <c r="E39" s="1">
        <v>39935000</v>
      </c>
      <c r="F39" s="1">
        <v>135761000</v>
      </c>
      <c r="G39" s="1">
        <v>139912000</v>
      </c>
      <c r="H39" s="1">
        <v>161872000</v>
      </c>
      <c r="I39" s="1">
        <v>493543000</v>
      </c>
      <c r="J39" s="1">
        <v>572591000</v>
      </c>
      <c r="K39" s="1">
        <v>28372000</v>
      </c>
      <c r="L39" s="1">
        <v>15254000</v>
      </c>
      <c r="M39" s="1" t="s">
        <v>91</v>
      </c>
      <c r="N39" s="1">
        <v>691289000</v>
      </c>
      <c r="O39" s="1">
        <v>1082956000</v>
      </c>
      <c r="P39" s="1">
        <v>1461596000</v>
      </c>
      <c r="Q39" s="1">
        <v>1167037000</v>
      </c>
      <c r="R39" s="1">
        <v>1003655000</v>
      </c>
      <c r="S39" s="1">
        <v>1318578000</v>
      </c>
      <c r="T39" s="1">
        <v>1004569000</v>
      </c>
      <c r="U39" s="1">
        <v>854268000</v>
      </c>
      <c r="V39" s="1">
        <v>952790000</v>
      </c>
      <c r="W39" s="1" t="s">
        <v>91</v>
      </c>
      <c r="X39" s="1" t="s">
        <v>91</v>
      </c>
      <c r="Y39" s="1" t="s">
        <v>91</v>
      </c>
      <c r="Z39" s="1" t="s">
        <v>91</v>
      </c>
      <c r="AA39" s="1" t="s">
        <v>91</v>
      </c>
    </row>
    <row r="40" spans="1:27" ht="19" x14ac:dyDescent="0.25">
      <c r="A40" s="5" t="s">
        <v>32</v>
      </c>
      <c r="B40" s="1" t="s">
        <v>91</v>
      </c>
      <c r="C40" s="1" t="s">
        <v>91</v>
      </c>
      <c r="D40" s="1">
        <v>16600000</v>
      </c>
      <c r="E40" s="1">
        <v>224063000</v>
      </c>
      <c r="F40" s="1">
        <v>250244000</v>
      </c>
      <c r="G40" s="1">
        <v>265228000</v>
      </c>
      <c r="H40" s="1">
        <v>386271000</v>
      </c>
      <c r="I40" s="1">
        <v>660014000</v>
      </c>
      <c r="J40" s="1">
        <v>921022000</v>
      </c>
      <c r="K40" s="1">
        <v>596380000</v>
      </c>
      <c r="L40" s="1">
        <v>630902000</v>
      </c>
      <c r="M40" s="1">
        <v>927409000</v>
      </c>
      <c r="N40" s="1">
        <v>1796717000</v>
      </c>
      <c r="O40" s="1">
        <v>2930030000</v>
      </c>
      <c r="P40" s="1">
        <v>2246498000</v>
      </c>
      <c r="Q40" s="1">
        <v>1918990000</v>
      </c>
      <c r="R40" s="1">
        <v>1969405000</v>
      </c>
      <c r="S40" s="1">
        <v>2529555000</v>
      </c>
      <c r="T40" s="1">
        <v>2282749000</v>
      </c>
      <c r="U40" s="1">
        <v>1668360000</v>
      </c>
      <c r="V40" s="1">
        <v>1841272000</v>
      </c>
      <c r="W40" s="1">
        <v>582410000</v>
      </c>
      <c r="X40" s="1">
        <v>647604000</v>
      </c>
      <c r="Y40" s="1">
        <v>748467000</v>
      </c>
      <c r="Z40" s="1">
        <v>613533000</v>
      </c>
      <c r="AA40" s="1">
        <v>911000000</v>
      </c>
    </row>
    <row r="41" spans="1:27" ht="19" x14ac:dyDescent="0.25">
      <c r="A41" s="5" t="s">
        <v>33</v>
      </c>
      <c r="B41" s="1" t="s">
        <v>91</v>
      </c>
      <c r="C41" s="1" t="s">
        <v>91</v>
      </c>
      <c r="D41" s="1">
        <v>14701000</v>
      </c>
      <c r="E41" s="1">
        <v>37543000</v>
      </c>
      <c r="F41" s="1">
        <v>42150000</v>
      </c>
      <c r="G41" s="1">
        <v>86175000</v>
      </c>
      <c r="H41" s="1">
        <v>136513000</v>
      </c>
      <c r="I41" s="1">
        <v>200954000</v>
      </c>
      <c r="J41" s="1">
        <v>245164000</v>
      </c>
      <c r="K41" s="1">
        <v>328283000</v>
      </c>
      <c r="L41" s="1">
        <v>342260000</v>
      </c>
      <c r="M41" s="1">
        <v>222101000</v>
      </c>
      <c r="N41" s="1">
        <v>356796000</v>
      </c>
      <c r="O41" s="1">
        <v>459406000</v>
      </c>
      <c r="P41" s="1">
        <v>407263000</v>
      </c>
      <c r="Q41" s="1">
        <v>330238000</v>
      </c>
      <c r="R41" s="1">
        <v>453496000</v>
      </c>
      <c r="S41" s="1">
        <v>420955000</v>
      </c>
      <c r="T41" s="1">
        <v>323300000</v>
      </c>
      <c r="U41" s="1">
        <v>335384000</v>
      </c>
      <c r="V41" s="1">
        <v>280395000</v>
      </c>
      <c r="W41" s="1">
        <v>493122000</v>
      </c>
      <c r="X41" s="1">
        <v>492346000</v>
      </c>
      <c r="Y41" s="1">
        <v>536668000</v>
      </c>
      <c r="Z41" s="1">
        <v>1048583000</v>
      </c>
      <c r="AA41" s="1">
        <v>1192200000</v>
      </c>
    </row>
    <row r="42" spans="1:27" ht="19" x14ac:dyDescent="0.25">
      <c r="A42" s="5" t="s">
        <v>34</v>
      </c>
      <c r="B42" s="1" t="s">
        <v>91</v>
      </c>
      <c r="C42" s="1" t="s">
        <v>91</v>
      </c>
      <c r="D42" s="1">
        <v>4830000</v>
      </c>
      <c r="E42" s="1">
        <v>30924000</v>
      </c>
      <c r="F42" s="1">
        <v>23600000</v>
      </c>
      <c r="G42" s="1">
        <v>39712000</v>
      </c>
      <c r="H42" s="1">
        <v>91785000</v>
      </c>
      <c r="I42" s="1">
        <v>128889000</v>
      </c>
      <c r="J42" s="1">
        <v>211374000</v>
      </c>
      <c r="K42" s="1">
        <v>247403000</v>
      </c>
      <c r="L42" s="1">
        <v>419493000</v>
      </c>
      <c r="M42" s="1">
        <v>310654000</v>
      </c>
      <c r="N42" s="1">
        <v>241541000</v>
      </c>
      <c r="O42" s="1">
        <v>245448000</v>
      </c>
      <c r="P42" s="1">
        <v>354119000</v>
      </c>
      <c r="Q42" s="1">
        <v>250420000</v>
      </c>
      <c r="R42" s="1">
        <v>347861000</v>
      </c>
      <c r="S42" s="1">
        <v>308162000</v>
      </c>
      <c r="T42" s="1">
        <v>210017000</v>
      </c>
      <c r="U42" s="1">
        <v>171969000</v>
      </c>
      <c r="V42" s="1">
        <v>170039000</v>
      </c>
      <c r="W42" s="1">
        <v>276005000</v>
      </c>
      <c r="X42" s="1">
        <v>322980000</v>
      </c>
      <c r="Y42" s="1">
        <v>268228000</v>
      </c>
      <c r="Z42" s="1">
        <v>720331000</v>
      </c>
      <c r="AA42" s="1">
        <v>1068300000</v>
      </c>
    </row>
    <row r="43" spans="1:27" ht="19" x14ac:dyDescent="0.25">
      <c r="A43" s="5" t="s">
        <v>35</v>
      </c>
      <c r="B43" s="1" t="s">
        <v>91</v>
      </c>
      <c r="C43" s="1" t="s">
        <v>91</v>
      </c>
      <c r="D43" s="1">
        <v>2651000</v>
      </c>
      <c r="E43" s="1">
        <v>11479000</v>
      </c>
      <c r="F43" s="1">
        <v>23422000</v>
      </c>
      <c r="G43" s="1">
        <v>19979000</v>
      </c>
      <c r="H43" s="1">
        <v>18713000</v>
      </c>
      <c r="I43" s="1">
        <v>27937000</v>
      </c>
      <c r="J43" s="1">
        <v>122314000</v>
      </c>
      <c r="K43" s="1">
        <v>175969000</v>
      </c>
      <c r="L43" s="1">
        <v>111086000</v>
      </c>
      <c r="M43" s="1">
        <v>100151000</v>
      </c>
      <c r="N43" s="1">
        <v>70491000</v>
      </c>
      <c r="O43" s="1">
        <v>77763000</v>
      </c>
      <c r="P43" s="1">
        <v>71081000</v>
      </c>
      <c r="Q43" s="1">
        <v>85698000</v>
      </c>
      <c r="R43" s="1">
        <v>68458000</v>
      </c>
      <c r="S43" s="1">
        <v>85368000</v>
      </c>
      <c r="T43" s="1">
        <v>102560000</v>
      </c>
      <c r="U43" s="1">
        <v>104617000</v>
      </c>
      <c r="V43" s="1">
        <v>72249000</v>
      </c>
      <c r="W43" s="1">
        <v>43721000</v>
      </c>
      <c r="X43" s="1">
        <v>74567000</v>
      </c>
      <c r="Y43" s="1">
        <v>63782000</v>
      </c>
      <c r="Z43" s="1">
        <v>111003000</v>
      </c>
      <c r="AA43" s="1">
        <v>109600000</v>
      </c>
    </row>
    <row r="44" spans="1:27" ht="19" x14ac:dyDescent="0.25">
      <c r="A44" s="6" t="s">
        <v>36</v>
      </c>
      <c r="B44" s="10" t="s">
        <v>91</v>
      </c>
      <c r="C44" s="10" t="s">
        <v>91</v>
      </c>
      <c r="D44" s="10">
        <v>38782000</v>
      </c>
      <c r="E44" s="10">
        <v>304009000</v>
      </c>
      <c r="F44" s="10">
        <v>339416000</v>
      </c>
      <c r="G44" s="10">
        <v>411094000</v>
      </c>
      <c r="H44" s="10">
        <v>633282000</v>
      </c>
      <c r="I44" s="10">
        <v>1017794000</v>
      </c>
      <c r="J44" s="10">
        <v>1499874000</v>
      </c>
      <c r="K44" s="10">
        <v>1348035000</v>
      </c>
      <c r="L44" s="10">
        <v>1503741000</v>
      </c>
      <c r="M44" s="10">
        <v>1560315000</v>
      </c>
      <c r="N44" s="10">
        <v>2465545000</v>
      </c>
      <c r="O44" s="10">
        <v>3712647000</v>
      </c>
      <c r="P44" s="10">
        <v>3078961000</v>
      </c>
      <c r="Q44" s="10">
        <v>2585346000</v>
      </c>
      <c r="R44" s="10">
        <v>2839220000</v>
      </c>
      <c r="S44" s="10">
        <v>3344040000</v>
      </c>
      <c r="T44" s="10">
        <v>2918626000</v>
      </c>
      <c r="U44" s="10">
        <v>2280330000</v>
      </c>
      <c r="V44" s="10">
        <v>2363955000</v>
      </c>
      <c r="W44" s="10">
        <v>1395258000</v>
      </c>
      <c r="X44" s="10">
        <v>1537497000</v>
      </c>
      <c r="Y44" s="10">
        <v>1617145000</v>
      </c>
      <c r="Z44" s="10">
        <v>2493450000</v>
      </c>
      <c r="AA44" s="10">
        <v>3281100000</v>
      </c>
    </row>
    <row r="45" spans="1:27" ht="19" x14ac:dyDescent="0.25">
      <c r="A45" s="5" t="s">
        <v>37</v>
      </c>
      <c r="B45" s="1" t="s">
        <v>91</v>
      </c>
      <c r="C45" s="1" t="s">
        <v>91</v>
      </c>
      <c r="D45" s="1">
        <v>7413000</v>
      </c>
      <c r="E45" s="1" t="s">
        <v>91</v>
      </c>
      <c r="F45" s="1">
        <v>52924000</v>
      </c>
      <c r="G45" s="1">
        <v>69246000</v>
      </c>
      <c r="H45" s="1">
        <v>149705000</v>
      </c>
      <c r="I45" s="1">
        <v>161770000</v>
      </c>
      <c r="J45" s="1">
        <v>260921000</v>
      </c>
      <c r="K45" s="1">
        <v>440943000</v>
      </c>
      <c r="L45" s="1">
        <v>416241000</v>
      </c>
      <c r="M45" s="1">
        <v>390853000</v>
      </c>
      <c r="N45" s="1">
        <v>342497000</v>
      </c>
      <c r="O45" s="1">
        <v>358440000</v>
      </c>
      <c r="P45" s="1">
        <v>383801000</v>
      </c>
      <c r="Q45" s="1">
        <v>387027000</v>
      </c>
      <c r="R45" s="1">
        <v>356165000</v>
      </c>
      <c r="S45" s="1">
        <v>340639000</v>
      </c>
      <c r="T45" s="1">
        <v>299540000</v>
      </c>
      <c r="U45" s="1">
        <v>243397000</v>
      </c>
      <c r="V45" s="1">
        <v>202222000</v>
      </c>
      <c r="W45" s="1">
        <v>318978000</v>
      </c>
      <c r="X45" s="1">
        <v>467999000</v>
      </c>
      <c r="Y45" s="1">
        <v>427536000</v>
      </c>
      <c r="Z45" s="1">
        <v>604802000</v>
      </c>
      <c r="AA45" s="1">
        <v>577400000</v>
      </c>
    </row>
    <row r="46" spans="1:27" ht="19" x14ac:dyDescent="0.25">
      <c r="A46" s="5" t="s">
        <v>38</v>
      </c>
      <c r="B46" s="1" t="s">
        <v>91</v>
      </c>
      <c r="C46" s="1" t="s">
        <v>91</v>
      </c>
      <c r="D46" s="1" t="s">
        <v>91</v>
      </c>
      <c r="E46" s="1" t="s">
        <v>91</v>
      </c>
      <c r="F46" s="1" t="s">
        <v>91</v>
      </c>
      <c r="G46" s="1" t="s">
        <v>91</v>
      </c>
      <c r="H46" s="1" t="s">
        <v>91</v>
      </c>
      <c r="I46" s="1" t="s">
        <v>91</v>
      </c>
      <c r="J46" s="1">
        <v>1558209000</v>
      </c>
      <c r="K46" s="1">
        <v>1977805000</v>
      </c>
      <c r="L46" s="1">
        <v>1994068000</v>
      </c>
      <c r="M46" s="1">
        <v>1997630000</v>
      </c>
      <c r="N46" s="1">
        <v>1997662000</v>
      </c>
      <c r="O46" s="1">
        <v>2004833000</v>
      </c>
      <c r="P46" s="1">
        <v>2031991000</v>
      </c>
      <c r="Q46" s="1">
        <v>2032138000</v>
      </c>
      <c r="R46" s="1">
        <v>2029945000</v>
      </c>
      <c r="S46" s="1">
        <v>2029945000</v>
      </c>
      <c r="T46" s="1">
        <v>2029945000</v>
      </c>
      <c r="U46" s="1">
        <v>2003413000</v>
      </c>
      <c r="V46" s="1">
        <v>1993310000</v>
      </c>
      <c r="W46" s="1">
        <v>5494505000</v>
      </c>
      <c r="X46" s="1">
        <v>5337405000</v>
      </c>
      <c r="Y46" s="1">
        <v>5336961000</v>
      </c>
      <c r="Z46" s="1">
        <v>11511129000</v>
      </c>
      <c r="AA46" s="1">
        <v>11586900000</v>
      </c>
    </row>
    <row r="47" spans="1:27" ht="19" x14ac:dyDescent="0.25">
      <c r="A47" s="5" t="s">
        <v>39</v>
      </c>
      <c r="B47" s="1" t="s">
        <v>91</v>
      </c>
      <c r="C47" s="1" t="s">
        <v>91</v>
      </c>
      <c r="D47" s="1" t="s">
        <v>91</v>
      </c>
      <c r="E47" s="1">
        <v>2100839000</v>
      </c>
      <c r="F47" s="1" t="s">
        <v>91</v>
      </c>
      <c r="G47" s="1">
        <v>1570643000</v>
      </c>
      <c r="H47" s="1">
        <v>1615084000</v>
      </c>
      <c r="I47" s="1">
        <v>1560636000</v>
      </c>
      <c r="J47" s="1">
        <v>111973000</v>
      </c>
      <c r="K47" s="1">
        <v>580558000</v>
      </c>
      <c r="L47" s="1">
        <v>433809000</v>
      </c>
      <c r="M47" s="1">
        <v>286534000</v>
      </c>
      <c r="N47" s="1">
        <v>179101000</v>
      </c>
      <c r="O47" s="1">
        <v>124631000</v>
      </c>
      <c r="P47" s="1">
        <v>191717000</v>
      </c>
      <c r="Q47" s="1">
        <v>171178000</v>
      </c>
      <c r="R47" s="1">
        <v>146300000</v>
      </c>
      <c r="S47" s="1">
        <v>105347000</v>
      </c>
      <c r="T47" s="1">
        <v>79903000</v>
      </c>
      <c r="U47" s="1">
        <v>69635000</v>
      </c>
      <c r="V47" s="1">
        <v>96124000</v>
      </c>
      <c r="W47" s="1">
        <v>2685960000</v>
      </c>
      <c r="X47" s="1">
        <v>3042234000</v>
      </c>
      <c r="Y47" s="1">
        <v>2512944000</v>
      </c>
      <c r="Z47" s="1">
        <v>6643600000</v>
      </c>
      <c r="AA47" s="1">
        <v>5102000000</v>
      </c>
    </row>
    <row r="48" spans="1:27" ht="19" x14ac:dyDescent="0.25">
      <c r="A48" s="5" t="s">
        <v>40</v>
      </c>
      <c r="B48" s="1" t="s">
        <v>91</v>
      </c>
      <c r="C48" s="1" t="s">
        <v>91</v>
      </c>
      <c r="D48" s="1" t="s">
        <v>91</v>
      </c>
      <c r="E48" s="1">
        <v>2100839000</v>
      </c>
      <c r="F48" s="1" t="s">
        <v>91</v>
      </c>
      <c r="G48" s="1">
        <v>1570643000</v>
      </c>
      <c r="H48" s="1">
        <v>1615084000</v>
      </c>
      <c r="I48" s="1">
        <v>1560636000</v>
      </c>
      <c r="J48" s="1">
        <v>1670182000</v>
      </c>
      <c r="K48" s="1">
        <v>2558363000</v>
      </c>
      <c r="L48" s="1">
        <v>2427877000</v>
      </c>
      <c r="M48" s="1">
        <v>2284164000</v>
      </c>
      <c r="N48" s="1">
        <v>2176763000</v>
      </c>
      <c r="O48" s="1">
        <v>2129464000</v>
      </c>
      <c r="P48" s="1">
        <v>2223708000</v>
      </c>
      <c r="Q48" s="1">
        <v>2203316000</v>
      </c>
      <c r="R48" s="1">
        <v>2176245000</v>
      </c>
      <c r="S48" s="1">
        <v>2135292000</v>
      </c>
      <c r="T48" s="1">
        <v>2109848000</v>
      </c>
      <c r="U48" s="1">
        <v>2073048000</v>
      </c>
      <c r="V48" s="1">
        <v>2089434000</v>
      </c>
      <c r="W48" s="1">
        <v>8180465000</v>
      </c>
      <c r="X48" s="1">
        <v>8379639000</v>
      </c>
      <c r="Y48" s="1">
        <v>7849905000</v>
      </c>
      <c r="Z48" s="1">
        <v>18154729000</v>
      </c>
      <c r="AA48" s="1">
        <v>16688900000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v>40541000</v>
      </c>
      <c r="N49" s="1">
        <v>131342000</v>
      </c>
      <c r="O49" s="1">
        <v>26226000</v>
      </c>
      <c r="P49" s="1">
        <v>29524000</v>
      </c>
      <c r="Q49" s="1">
        <v>31255000</v>
      </c>
      <c r="R49" s="1">
        <v>30844000</v>
      </c>
      <c r="S49" s="1">
        <v>19493000</v>
      </c>
      <c r="T49" s="1">
        <v>17100000</v>
      </c>
      <c r="U49" s="1">
        <v>10402000</v>
      </c>
      <c r="V49" s="1">
        <v>2200000</v>
      </c>
      <c r="W49" s="1" t="s">
        <v>91</v>
      </c>
      <c r="X49" s="1" t="s">
        <v>91</v>
      </c>
      <c r="Y49" s="1" t="s">
        <v>91</v>
      </c>
      <c r="Z49" s="1">
        <v>30679000</v>
      </c>
      <c r="AA49" s="1" t="s">
        <v>91</v>
      </c>
    </row>
    <row r="50" spans="1:27" ht="19" x14ac:dyDescent="0.25">
      <c r="A50" s="5" t="s">
        <v>42</v>
      </c>
      <c r="B50" s="1" t="s">
        <v>91</v>
      </c>
      <c r="C50" s="1" t="s">
        <v>91</v>
      </c>
      <c r="D50" s="1" t="s">
        <v>91</v>
      </c>
      <c r="E50" s="1" t="s">
        <v>91</v>
      </c>
      <c r="F50" s="1" t="s">
        <v>91</v>
      </c>
      <c r="G50" s="1" t="s">
        <v>91</v>
      </c>
      <c r="H50" s="1" t="s">
        <v>91</v>
      </c>
      <c r="I50" s="1" t="s">
        <v>91</v>
      </c>
      <c r="J50" s="1" t="s">
        <v>91</v>
      </c>
      <c r="K50" s="1" t="s">
        <v>91</v>
      </c>
      <c r="L50" s="1">
        <v>22975000</v>
      </c>
      <c r="M50" s="1" t="s">
        <v>91</v>
      </c>
      <c r="N50" s="1">
        <v>34638000</v>
      </c>
      <c r="O50" s="1" t="s">
        <v>91</v>
      </c>
      <c r="P50" s="1">
        <v>31064000</v>
      </c>
      <c r="Q50" s="1">
        <v>26291000</v>
      </c>
      <c r="R50" s="1">
        <v>19282000</v>
      </c>
      <c r="S50" s="1">
        <v>22273000</v>
      </c>
      <c r="T50" s="1">
        <v>34505000</v>
      </c>
      <c r="U50" s="1">
        <v>26608000</v>
      </c>
      <c r="V50" s="1">
        <v>20633000</v>
      </c>
      <c r="W50" s="1">
        <v>12460000</v>
      </c>
      <c r="X50" s="1">
        <v>639791000</v>
      </c>
      <c r="Y50" s="1">
        <v>672424000</v>
      </c>
      <c r="Z50" s="1">
        <v>493508000</v>
      </c>
      <c r="AA50" s="1">
        <v>465900000</v>
      </c>
    </row>
    <row r="51" spans="1:27" ht="19" x14ac:dyDescent="0.25">
      <c r="A51" s="5" t="s">
        <v>43</v>
      </c>
      <c r="B51" s="1" t="s">
        <v>91</v>
      </c>
      <c r="C51" s="1" t="s">
        <v>91</v>
      </c>
      <c r="D51" s="1">
        <v>305000</v>
      </c>
      <c r="E51" s="1">
        <v>42638000</v>
      </c>
      <c r="F51" s="1">
        <v>1680740000</v>
      </c>
      <c r="G51" s="1">
        <v>49313000</v>
      </c>
      <c r="H51" s="1">
        <v>37394000</v>
      </c>
      <c r="I51" s="1">
        <v>48762000</v>
      </c>
      <c r="J51" s="1">
        <v>82312000</v>
      </c>
      <c r="K51" s="1">
        <v>180359000</v>
      </c>
      <c r="L51" s="1">
        <v>179760000</v>
      </c>
      <c r="M51" s="1">
        <v>138327000</v>
      </c>
      <c r="N51" s="1">
        <v>20155000</v>
      </c>
      <c r="O51" s="1">
        <v>111380000</v>
      </c>
      <c r="P51" s="1">
        <v>20561000</v>
      </c>
      <c r="Q51" s="1">
        <v>28529000</v>
      </c>
      <c r="R51" s="1">
        <v>29254000</v>
      </c>
      <c r="S51" s="1">
        <v>22650000</v>
      </c>
      <c r="T51" s="1">
        <v>62508000</v>
      </c>
      <c r="U51" s="1">
        <v>14865000</v>
      </c>
      <c r="V51" s="1">
        <v>29843000</v>
      </c>
      <c r="W51" s="1">
        <v>109591000</v>
      </c>
      <c r="X51" s="1">
        <v>108309000</v>
      </c>
      <c r="Y51" s="1">
        <v>197914000</v>
      </c>
      <c r="Z51" s="1">
        <v>331429000</v>
      </c>
      <c r="AA51" s="1">
        <v>1508800000</v>
      </c>
    </row>
    <row r="52" spans="1:27" ht="19" x14ac:dyDescent="0.25">
      <c r="A52" s="5" t="s">
        <v>44</v>
      </c>
      <c r="B52" s="1" t="s">
        <v>91</v>
      </c>
      <c r="C52" s="1" t="s">
        <v>91</v>
      </c>
      <c r="D52" s="1">
        <v>7718000</v>
      </c>
      <c r="E52" s="1">
        <v>2143477000</v>
      </c>
      <c r="F52" s="1">
        <v>1733664000</v>
      </c>
      <c r="G52" s="1">
        <v>1689202000</v>
      </c>
      <c r="H52" s="1">
        <v>1802183000</v>
      </c>
      <c r="I52" s="1">
        <v>1771168000</v>
      </c>
      <c r="J52" s="1">
        <v>2013415000</v>
      </c>
      <c r="K52" s="1">
        <v>3179665000</v>
      </c>
      <c r="L52" s="1">
        <v>3046853000</v>
      </c>
      <c r="M52" s="1">
        <v>2853885000</v>
      </c>
      <c r="N52" s="1">
        <v>2705395000</v>
      </c>
      <c r="O52" s="1">
        <v>2625510000</v>
      </c>
      <c r="P52" s="1">
        <v>2688658000</v>
      </c>
      <c r="Q52" s="1">
        <v>2676418000</v>
      </c>
      <c r="R52" s="1">
        <v>2611790000</v>
      </c>
      <c r="S52" s="1">
        <v>2540347000</v>
      </c>
      <c r="T52" s="1">
        <v>2523501000</v>
      </c>
      <c r="U52" s="1">
        <v>2368320000</v>
      </c>
      <c r="V52" s="1">
        <v>2344332000</v>
      </c>
      <c r="W52" s="1">
        <v>8621494000</v>
      </c>
      <c r="X52" s="1">
        <v>9595738000</v>
      </c>
      <c r="Y52" s="1">
        <v>9147779000</v>
      </c>
      <c r="Z52" s="1">
        <v>19615147000</v>
      </c>
      <c r="AA52" s="1">
        <v>19241000000</v>
      </c>
    </row>
    <row r="53" spans="1:27" ht="19" x14ac:dyDescent="0.25">
      <c r="A53" s="5" t="s">
        <v>45</v>
      </c>
      <c r="B53" s="1">
        <v>5291000</v>
      </c>
      <c r="C53" s="1">
        <v>16563000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5291000</v>
      </c>
      <c r="C54" s="11">
        <v>16563000</v>
      </c>
      <c r="D54" s="11">
        <v>46500000</v>
      </c>
      <c r="E54" s="11">
        <v>2447486000</v>
      </c>
      <c r="F54" s="11">
        <v>2073080000</v>
      </c>
      <c r="G54" s="11">
        <v>2100296000</v>
      </c>
      <c r="H54" s="11">
        <v>2435465000</v>
      </c>
      <c r="I54" s="11">
        <v>2788962000</v>
      </c>
      <c r="J54" s="11">
        <v>3513289000</v>
      </c>
      <c r="K54" s="11">
        <v>4527700000</v>
      </c>
      <c r="L54" s="11">
        <v>4550594000</v>
      </c>
      <c r="M54" s="11">
        <v>4414200000</v>
      </c>
      <c r="N54" s="11">
        <v>5170940000</v>
      </c>
      <c r="O54" s="11">
        <v>6338157000</v>
      </c>
      <c r="P54" s="11">
        <v>5767619000</v>
      </c>
      <c r="Q54" s="11">
        <v>5261764000</v>
      </c>
      <c r="R54" s="11">
        <v>5451010000</v>
      </c>
      <c r="S54" s="11">
        <v>5884387000</v>
      </c>
      <c r="T54" s="11">
        <v>5442127000</v>
      </c>
      <c r="U54" s="11">
        <v>4648650000</v>
      </c>
      <c r="V54" s="11">
        <v>4708287000</v>
      </c>
      <c r="W54" s="11">
        <v>10016752000</v>
      </c>
      <c r="X54" s="11">
        <v>11133235000</v>
      </c>
      <c r="Y54" s="11">
        <v>10764924000</v>
      </c>
      <c r="Z54" s="11">
        <v>22108597000</v>
      </c>
      <c r="AA54" s="11">
        <v>22522100000</v>
      </c>
    </row>
    <row r="55" spans="1:27" ht="20" thickTop="1" x14ac:dyDescent="0.25">
      <c r="A55" s="5" t="s">
        <v>47</v>
      </c>
      <c r="B55" s="1" t="s">
        <v>91</v>
      </c>
      <c r="C55" s="1" t="s">
        <v>91</v>
      </c>
      <c r="D55" s="1">
        <v>5698000</v>
      </c>
      <c r="E55" s="1">
        <v>24818000</v>
      </c>
      <c r="F55" s="1">
        <v>30990000</v>
      </c>
      <c r="G55" s="1">
        <v>47672000</v>
      </c>
      <c r="H55" s="1">
        <v>121190000</v>
      </c>
      <c r="I55" s="1">
        <v>129728000</v>
      </c>
      <c r="J55" s="1">
        <v>196606000</v>
      </c>
      <c r="K55" s="1">
        <v>244959000</v>
      </c>
      <c r="L55" s="1">
        <v>231135000</v>
      </c>
      <c r="M55" s="1">
        <v>139028000</v>
      </c>
      <c r="N55" s="1">
        <v>277405000</v>
      </c>
      <c r="O55" s="1">
        <v>332007000</v>
      </c>
      <c r="P55" s="1">
        <v>304695000</v>
      </c>
      <c r="Q55" s="1">
        <v>286552000</v>
      </c>
      <c r="R55" s="1">
        <v>316389000</v>
      </c>
      <c r="S55" s="1">
        <v>282899000</v>
      </c>
      <c r="T55" s="1">
        <v>180372000</v>
      </c>
      <c r="U55" s="1">
        <v>143484000</v>
      </c>
      <c r="V55" s="1">
        <v>145236000</v>
      </c>
      <c r="W55" s="1">
        <v>185362000</v>
      </c>
      <c r="X55" s="1">
        <v>213747000</v>
      </c>
      <c r="Y55" s="1">
        <v>252419000</v>
      </c>
      <c r="Z55" s="1">
        <v>461509000</v>
      </c>
      <c r="AA55" s="1">
        <v>465800000</v>
      </c>
    </row>
    <row r="56" spans="1:27" ht="19" x14ac:dyDescent="0.25">
      <c r="A56" s="5" t="s">
        <v>48</v>
      </c>
      <c r="B56" s="1" t="s">
        <v>91</v>
      </c>
      <c r="C56" s="1" t="s">
        <v>91</v>
      </c>
      <c r="D56" s="1">
        <v>74000</v>
      </c>
      <c r="E56" s="1">
        <v>37000</v>
      </c>
      <c r="F56" s="1">
        <v>1039000</v>
      </c>
      <c r="G56" s="1">
        <v>5019000</v>
      </c>
      <c r="H56" s="1">
        <v>10747000</v>
      </c>
      <c r="I56" s="1">
        <v>13204000</v>
      </c>
      <c r="J56" s="1">
        <v>16563000</v>
      </c>
      <c r="K56" s="1">
        <v>17408000</v>
      </c>
      <c r="L56" s="1">
        <v>2463000</v>
      </c>
      <c r="M56" s="1">
        <v>1787000</v>
      </c>
      <c r="N56" s="1">
        <v>1940000</v>
      </c>
      <c r="O56" s="1">
        <v>511000</v>
      </c>
      <c r="P56" s="1" t="s">
        <v>91</v>
      </c>
      <c r="Q56" s="1" t="s">
        <v>91</v>
      </c>
      <c r="R56" s="1" t="s">
        <v>91</v>
      </c>
      <c r="S56" s="1" t="s">
        <v>91</v>
      </c>
      <c r="T56" s="1" t="s">
        <v>91</v>
      </c>
      <c r="U56" s="1" t="s">
        <v>91</v>
      </c>
      <c r="V56" s="1" t="s">
        <v>91</v>
      </c>
      <c r="W56" s="1" t="s">
        <v>91</v>
      </c>
      <c r="X56" s="1">
        <v>28662000</v>
      </c>
      <c r="Y56" s="1">
        <v>232102000</v>
      </c>
      <c r="Z56" s="1">
        <v>101317000</v>
      </c>
      <c r="AA56" s="1">
        <v>584400000</v>
      </c>
    </row>
    <row r="57" spans="1:27" ht="19" x14ac:dyDescent="0.25">
      <c r="A57" s="5" t="s">
        <v>49</v>
      </c>
      <c r="B57" s="1" t="s">
        <v>91</v>
      </c>
      <c r="C57" s="1" t="s">
        <v>91</v>
      </c>
      <c r="D57" s="1" t="s">
        <v>91</v>
      </c>
      <c r="E57" s="1" t="s">
        <v>91</v>
      </c>
      <c r="F57" s="1">
        <v>17744000</v>
      </c>
      <c r="G57" s="1" t="s">
        <v>91</v>
      </c>
      <c r="H57" s="1" t="s">
        <v>91</v>
      </c>
      <c r="I57" s="1" t="s">
        <v>91</v>
      </c>
      <c r="J57" s="1" t="s">
        <v>91</v>
      </c>
      <c r="K57" s="1" t="s">
        <v>91</v>
      </c>
      <c r="L57" s="1" t="s">
        <v>91</v>
      </c>
      <c r="M57" s="1">
        <v>35803000</v>
      </c>
      <c r="N57" s="1">
        <v>19992000</v>
      </c>
      <c r="O57" s="1" t="s">
        <v>91</v>
      </c>
      <c r="P57" s="1" t="s">
        <v>91</v>
      </c>
      <c r="Q57" s="1" t="s">
        <v>91</v>
      </c>
      <c r="R57" s="1" t="s">
        <v>91</v>
      </c>
      <c r="S57" s="1" t="s">
        <v>91</v>
      </c>
      <c r="T57" s="1" t="s">
        <v>91</v>
      </c>
      <c r="U57" s="1" t="s">
        <v>91</v>
      </c>
      <c r="V57" s="1" t="s">
        <v>91</v>
      </c>
      <c r="W57" s="1">
        <v>47079000</v>
      </c>
      <c r="X57" s="1">
        <v>6133000</v>
      </c>
      <c r="Y57" s="1" t="s">
        <v>91</v>
      </c>
      <c r="Z57" s="1">
        <v>23348000</v>
      </c>
      <c r="AA57" s="1" t="s">
        <v>91</v>
      </c>
    </row>
    <row r="58" spans="1:27" ht="19" x14ac:dyDescent="0.25">
      <c r="A58" s="5" t="s">
        <v>50</v>
      </c>
      <c r="B58" s="1" t="s">
        <v>91</v>
      </c>
      <c r="C58" s="1" t="s">
        <v>91</v>
      </c>
      <c r="D58" s="1" t="s">
        <v>91</v>
      </c>
      <c r="E58" s="1">
        <v>6516000</v>
      </c>
      <c r="F58" s="1">
        <v>9287000</v>
      </c>
      <c r="G58" s="1">
        <v>12481000</v>
      </c>
      <c r="H58" s="1">
        <v>12996000</v>
      </c>
      <c r="I58" s="1">
        <v>15938000</v>
      </c>
      <c r="J58" s="1">
        <v>29773000</v>
      </c>
      <c r="K58" s="1">
        <v>50874000</v>
      </c>
      <c r="L58" s="1">
        <v>69420000</v>
      </c>
      <c r="M58" s="1">
        <v>57895000</v>
      </c>
      <c r="N58" s="1">
        <v>59396000</v>
      </c>
      <c r="O58" s="1">
        <v>76161000</v>
      </c>
      <c r="P58" s="1">
        <v>59959000</v>
      </c>
      <c r="Q58" s="1">
        <v>60150000</v>
      </c>
      <c r="R58" s="1">
        <v>61747000</v>
      </c>
      <c r="S58" s="1">
        <v>68120000</v>
      </c>
      <c r="T58" s="1">
        <v>55722000</v>
      </c>
      <c r="U58" s="1">
        <v>68124000</v>
      </c>
      <c r="V58" s="1">
        <v>61237000</v>
      </c>
      <c r="W58" s="1">
        <v>147293000</v>
      </c>
      <c r="X58" s="1">
        <v>111486000</v>
      </c>
      <c r="Y58" s="1">
        <v>197141000</v>
      </c>
      <c r="Z58" s="1">
        <v>38962000</v>
      </c>
      <c r="AA58" s="1" t="s">
        <v>91</v>
      </c>
    </row>
    <row r="59" spans="1:27" ht="19" x14ac:dyDescent="0.25">
      <c r="A59" s="5" t="s">
        <v>51</v>
      </c>
      <c r="B59" s="1" t="s">
        <v>91</v>
      </c>
      <c r="C59" s="1" t="s">
        <v>91</v>
      </c>
      <c r="D59" s="1">
        <v>10399000</v>
      </c>
      <c r="E59" s="1">
        <v>56851000</v>
      </c>
      <c r="F59" s="1">
        <v>25458000</v>
      </c>
      <c r="G59" s="1">
        <v>29202000</v>
      </c>
      <c r="H59" s="1">
        <v>38978000</v>
      </c>
      <c r="I59" s="1">
        <v>55935000</v>
      </c>
      <c r="J59" s="1">
        <v>89806000</v>
      </c>
      <c r="K59" s="1">
        <v>397945000</v>
      </c>
      <c r="L59" s="1">
        <v>280194000</v>
      </c>
      <c r="M59" s="1">
        <v>175135000</v>
      </c>
      <c r="N59" s="1">
        <v>207877000</v>
      </c>
      <c r="O59" s="1">
        <v>232007000</v>
      </c>
      <c r="P59" s="1">
        <v>224900000</v>
      </c>
      <c r="Q59" s="1">
        <v>261186000</v>
      </c>
      <c r="R59" s="1">
        <v>273170000</v>
      </c>
      <c r="S59" s="1">
        <v>286357000</v>
      </c>
      <c r="T59" s="1">
        <v>989691000</v>
      </c>
      <c r="U59" s="1">
        <v>284808000</v>
      </c>
      <c r="V59" s="1">
        <v>214669000</v>
      </c>
      <c r="W59" s="1">
        <v>257062000</v>
      </c>
      <c r="X59" s="1">
        <v>350138000</v>
      </c>
      <c r="Y59" s="1">
        <v>395435000</v>
      </c>
      <c r="Z59" s="1">
        <v>763406000</v>
      </c>
      <c r="AA59" s="1">
        <v>1336500000</v>
      </c>
    </row>
    <row r="60" spans="1:27" ht="19" x14ac:dyDescent="0.25">
      <c r="A60" s="6" t="s">
        <v>52</v>
      </c>
      <c r="B60" s="10" t="s">
        <v>91</v>
      </c>
      <c r="C60" s="10" t="s">
        <v>91</v>
      </c>
      <c r="D60" s="10">
        <v>16171000</v>
      </c>
      <c r="E60" s="10">
        <v>88222000</v>
      </c>
      <c r="F60" s="10">
        <v>84518000</v>
      </c>
      <c r="G60" s="10">
        <v>94374000</v>
      </c>
      <c r="H60" s="10">
        <v>183911000</v>
      </c>
      <c r="I60" s="10">
        <v>214805000</v>
      </c>
      <c r="J60" s="10">
        <v>332748000</v>
      </c>
      <c r="K60" s="10">
        <v>711186000</v>
      </c>
      <c r="L60" s="10">
        <v>583212000</v>
      </c>
      <c r="M60" s="10">
        <v>409648000</v>
      </c>
      <c r="N60" s="10">
        <v>566610000</v>
      </c>
      <c r="O60" s="10">
        <v>640686000</v>
      </c>
      <c r="P60" s="10">
        <v>589554000</v>
      </c>
      <c r="Q60" s="10">
        <v>607888000</v>
      </c>
      <c r="R60" s="10">
        <v>651306000</v>
      </c>
      <c r="S60" s="10">
        <v>637376000</v>
      </c>
      <c r="T60" s="10">
        <v>1225785000</v>
      </c>
      <c r="U60" s="10">
        <v>496416000</v>
      </c>
      <c r="V60" s="10">
        <v>421142000</v>
      </c>
      <c r="W60" s="10">
        <v>636796000</v>
      </c>
      <c r="X60" s="10">
        <v>710166000</v>
      </c>
      <c r="Y60" s="10">
        <v>1077097000</v>
      </c>
      <c r="Z60" s="10">
        <v>1388542000</v>
      </c>
      <c r="AA60" s="10">
        <v>2386700000</v>
      </c>
    </row>
    <row r="61" spans="1:27" ht="19" x14ac:dyDescent="0.25">
      <c r="A61" s="5" t="s">
        <v>53</v>
      </c>
      <c r="B61" s="1" t="s">
        <v>91</v>
      </c>
      <c r="C61" s="1" t="s">
        <v>91</v>
      </c>
      <c r="D61" s="1" t="s">
        <v>91</v>
      </c>
      <c r="E61" s="1" t="s">
        <v>91</v>
      </c>
      <c r="F61" s="1" t="s">
        <v>91</v>
      </c>
      <c r="G61" s="1">
        <v>13755000</v>
      </c>
      <c r="H61" s="1">
        <v>19944000</v>
      </c>
      <c r="I61" s="1">
        <v>11590000</v>
      </c>
      <c r="J61" s="1">
        <v>24447000</v>
      </c>
      <c r="K61" s="1">
        <v>411846000</v>
      </c>
      <c r="L61" s="1">
        <v>394988000</v>
      </c>
      <c r="M61" s="1">
        <v>125830000</v>
      </c>
      <c r="N61" s="1">
        <v>511000</v>
      </c>
      <c r="O61" s="1" t="s">
        <v>91</v>
      </c>
      <c r="P61" s="1" t="s">
        <v>91</v>
      </c>
      <c r="Q61" s="1" t="s">
        <v>91</v>
      </c>
      <c r="R61" s="1" t="s">
        <v>91</v>
      </c>
      <c r="S61" s="1" t="s">
        <v>91</v>
      </c>
      <c r="T61" s="1" t="s">
        <v>91</v>
      </c>
      <c r="U61" s="1" t="s">
        <v>91</v>
      </c>
      <c r="V61" s="1" t="s">
        <v>91</v>
      </c>
      <c r="W61" s="1">
        <v>1732699000</v>
      </c>
      <c r="X61" s="1">
        <v>1554802000</v>
      </c>
      <c r="Y61" s="1">
        <v>1097587000</v>
      </c>
      <c r="Z61" s="1">
        <v>4625160000</v>
      </c>
      <c r="AA61" s="1">
        <v>3907700000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v>38777000</v>
      </c>
      <c r="V63" s="1">
        <v>52204000</v>
      </c>
      <c r="W63" s="1">
        <v>246252000</v>
      </c>
      <c r="X63" s="1">
        <v>31233000</v>
      </c>
      <c r="Y63" s="1">
        <v>22359000</v>
      </c>
      <c r="Z63" s="1">
        <v>34508000</v>
      </c>
      <c r="AA63" s="1" t="s">
        <v>91</v>
      </c>
    </row>
    <row r="64" spans="1:27" ht="19" x14ac:dyDescent="0.25">
      <c r="A64" s="5" t="s">
        <v>55</v>
      </c>
      <c r="B64" s="1" t="s">
        <v>91</v>
      </c>
      <c r="C64" s="1" t="s">
        <v>91</v>
      </c>
      <c r="D64" s="1">
        <v>22389000</v>
      </c>
      <c r="E64" s="1">
        <v>2598000</v>
      </c>
      <c r="F64" s="1">
        <v>6793000</v>
      </c>
      <c r="G64" s="1">
        <v>42029000</v>
      </c>
      <c r="H64" s="1">
        <v>40769000</v>
      </c>
      <c r="I64" s="1">
        <v>65137000</v>
      </c>
      <c r="J64" s="1">
        <v>109997000</v>
      </c>
      <c r="K64" s="1">
        <v>177484000</v>
      </c>
      <c r="L64" s="1">
        <v>160875000</v>
      </c>
      <c r="M64" s="1">
        <v>49655000</v>
      </c>
      <c r="N64" s="1">
        <v>185840000</v>
      </c>
      <c r="O64" s="1">
        <v>175602000</v>
      </c>
      <c r="P64" s="1">
        <v>164047000</v>
      </c>
      <c r="Q64" s="1">
        <v>169281000</v>
      </c>
      <c r="R64" s="1">
        <v>123794000</v>
      </c>
      <c r="S64" s="1">
        <v>100922000</v>
      </c>
      <c r="T64" s="1">
        <v>76219000</v>
      </c>
      <c r="U64" s="1">
        <v>85806000</v>
      </c>
      <c r="V64" s="1">
        <v>93528000</v>
      </c>
      <c r="W64" s="1">
        <v>94595000</v>
      </c>
      <c r="X64" s="1">
        <v>158454000</v>
      </c>
      <c r="Y64" s="1">
        <v>132077000</v>
      </c>
      <c r="Z64" s="1">
        <v>358290000</v>
      </c>
      <c r="AA64" s="1">
        <v>590500000</v>
      </c>
    </row>
    <row r="65" spans="1:27" ht="19" x14ac:dyDescent="0.25">
      <c r="A65" s="5" t="s">
        <v>56</v>
      </c>
      <c r="B65" s="1" t="s">
        <v>91</v>
      </c>
      <c r="C65" s="1" t="s">
        <v>91</v>
      </c>
      <c r="D65" s="1">
        <v>22389000</v>
      </c>
      <c r="E65" s="1">
        <v>2598000</v>
      </c>
      <c r="F65" s="1">
        <v>6793000</v>
      </c>
      <c r="G65" s="1">
        <v>55784000</v>
      </c>
      <c r="H65" s="1">
        <v>60713000</v>
      </c>
      <c r="I65" s="1">
        <v>76727000</v>
      </c>
      <c r="J65" s="1">
        <v>134444000</v>
      </c>
      <c r="K65" s="1">
        <v>589330000</v>
      </c>
      <c r="L65" s="1">
        <v>555863000</v>
      </c>
      <c r="M65" s="1">
        <v>175485000</v>
      </c>
      <c r="N65" s="1">
        <v>186351000</v>
      </c>
      <c r="O65" s="1">
        <v>175602000</v>
      </c>
      <c r="P65" s="1">
        <v>164047000</v>
      </c>
      <c r="Q65" s="1">
        <v>169281000</v>
      </c>
      <c r="R65" s="1">
        <v>123794000</v>
      </c>
      <c r="S65" s="1">
        <v>100922000</v>
      </c>
      <c r="T65" s="1">
        <v>76219000</v>
      </c>
      <c r="U65" s="1">
        <v>124583000</v>
      </c>
      <c r="V65" s="1">
        <v>145732000</v>
      </c>
      <c r="W65" s="1">
        <v>2073546000</v>
      </c>
      <c r="X65" s="1">
        <v>1744489000</v>
      </c>
      <c r="Y65" s="1">
        <v>1252023000</v>
      </c>
      <c r="Z65" s="1">
        <v>5017958000</v>
      </c>
      <c r="AA65" s="1">
        <v>4498200000</v>
      </c>
    </row>
    <row r="66" spans="1:27" ht="19" x14ac:dyDescent="0.25">
      <c r="A66" s="5" t="s">
        <v>57</v>
      </c>
      <c r="B66" s="1">
        <v>14869000</v>
      </c>
      <c r="C66" s="1">
        <v>25913000</v>
      </c>
      <c r="D66" s="1" t="s">
        <v>91</v>
      </c>
      <c r="E66" s="1" t="s">
        <v>91</v>
      </c>
      <c r="F66" s="1">
        <v>10017000</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14869000</v>
      </c>
      <c r="C67" s="10">
        <v>25913000</v>
      </c>
      <c r="D67" s="10">
        <v>38560000</v>
      </c>
      <c r="E67" s="10">
        <v>90820000</v>
      </c>
      <c r="F67" s="10">
        <v>101328000</v>
      </c>
      <c r="G67" s="10">
        <v>150158000</v>
      </c>
      <c r="H67" s="10">
        <v>244624000</v>
      </c>
      <c r="I67" s="10">
        <v>291532000</v>
      </c>
      <c r="J67" s="10">
        <v>467192000</v>
      </c>
      <c r="K67" s="10">
        <v>1300516000</v>
      </c>
      <c r="L67" s="10">
        <v>1139075000</v>
      </c>
      <c r="M67" s="10">
        <v>585133000</v>
      </c>
      <c r="N67" s="10">
        <v>752961000</v>
      </c>
      <c r="O67" s="10">
        <v>816288000</v>
      </c>
      <c r="P67" s="10">
        <v>753601000</v>
      </c>
      <c r="Q67" s="10">
        <v>777169000</v>
      </c>
      <c r="R67" s="10">
        <v>775100000</v>
      </c>
      <c r="S67" s="10">
        <v>738298000</v>
      </c>
      <c r="T67" s="10">
        <v>1302004000</v>
      </c>
      <c r="U67" s="10">
        <v>620999000</v>
      </c>
      <c r="V67" s="10">
        <v>566874000</v>
      </c>
      <c r="W67" s="10">
        <v>2710342000</v>
      </c>
      <c r="X67" s="10">
        <v>2454655000</v>
      </c>
      <c r="Y67" s="10">
        <v>2329120000</v>
      </c>
      <c r="Z67" s="10">
        <v>6406500000</v>
      </c>
      <c r="AA67" s="10">
        <v>6884900000</v>
      </c>
    </row>
    <row r="68" spans="1:27" ht="19" x14ac:dyDescent="0.25">
      <c r="A68" s="5" t="s">
        <v>59</v>
      </c>
      <c r="B68" s="1" t="s">
        <v>91</v>
      </c>
      <c r="C68" s="1" t="s">
        <v>91</v>
      </c>
      <c r="D68" s="1">
        <v>98000</v>
      </c>
      <c r="E68" s="1">
        <v>231000</v>
      </c>
      <c r="F68" s="1">
        <v>238000</v>
      </c>
      <c r="G68" s="1">
        <v>243000</v>
      </c>
      <c r="H68" s="1">
        <v>263000</v>
      </c>
      <c r="I68" s="1">
        <v>555000</v>
      </c>
      <c r="J68" s="1">
        <v>583000</v>
      </c>
      <c r="K68" s="1">
        <v>1175000</v>
      </c>
      <c r="L68" s="1">
        <v>1200000</v>
      </c>
      <c r="M68" s="1">
        <v>1233000</v>
      </c>
      <c r="N68" s="1">
        <v>1277000</v>
      </c>
      <c r="O68" s="1">
        <v>1317000</v>
      </c>
      <c r="P68" s="1">
        <v>1162000</v>
      </c>
      <c r="Q68" s="1">
        <v>1017000</v>
      </c>
      <c r="R68" s="1">
        <v>1005000</v>
      </c>
      <c r="S68" s="1">
        <v>1030000</v>
      </c>
      <c r="T68" s="1">
        <v>1015000</v>
      </c>
      <c r="U68" s="1">
        <v>1012000</v>
      </c>
      <c r="V68" s="1">
        <v>991000</v>
      </c>
      <c r="W68" s="1">
        <v>1317000</v>
      </c>
      <c r="X68" s="1">
        <v>1328000</v>
      </c>
      <c r="Y68" s="1">
        <v>1350000</v>
      </c>
      <c r="Z68" s="1">
        <v>1692000</v>
      </c>
      <c r="AA68" s="1">
        <v>1700000</v>
      </c>
    </row>
    <row r="69" spans="1:27" ht="19" x14ac:dyDescent="0.25">
      <c r="A69" s="5" t="s">
        <v>60</v>
      </c>
      <c r="B69" s="1" t="s">
        <v>91</v>
      </c>
      <c r="C69" s="1" t="s">
        <v>91</v>
      </c>
      <c r="D69" s="1">
        <v>2159000</v>
      </c>
      <c r="E69" s="1">
        <v>-232961000</v>
      </c>
      <c r="F69" s="1" t="s">
        <v>91</v>
      </c>
      <c r="G69" s="1">
        <v>-720289000</v>
      </c>
      <c r="H69" s="1">
        <v>-674779000</v>
      </c>
      <c r="I69" s="1">
        <v>-533118000</v>
      </c>
      <c r="J69" s="1">
        <v>-201755000</v>
      </c>
      <c r="K69" s="1">
        <v>-576528000</v>
      </c>
      <c r="L69" s="1">
        <v>-690955000</v>
      </c>
      <c r="M69" s="1">
        <v>-543713000</v>
      </c>
      <c r="N69" s="1">
        <v>-190257000</v>
      </c>
      <c r="O69" s="1">
        <v>713872000</v>
      </c>
      <c r="P69" s="1">
        <v>1328963000</v>
      </c>
      <c r="Q69" s="1">
        <v>1536787000</v>
      </c>
      <c r="R69" s="1">
        <v>1732658000</v>
      </c>
      <c r="S69" s="1">
        <v>2045203000</v>
      </c>
      <c r="T69" s="1">
        <v>1110982000</v>
      </c>
      <c r="U69" s="1">
        <v>1009841000</v>
      </c>
      <c r="V69" s="1">
        <v>1409452000</v>
      </c>
      <c r="W69" s="1">
        <v>1116495000</v>
      </c>
      <c r="X69" s="1">
        <v>2541313000</v>
      </c>
      <c r="Y69" s="1">
        <v>2103441000</v>
      </c>
      <c r="Z69" s="1">
        <v>1491358000</v>
      </c>
      <c r="AA69" s="1">
        <v>1123500000</v>
      </c>
    </row>
    <row r="70" spans="1:27" ht="19" x14ac:dyDescent="0.25">
      <c r="A70" s="5" t="s">
        <v>61</v>
      </c>
      <c r="B70" s="1" t="s">
        <v>91</v>
      </c>
      <c r="C70" s="1" t="s">
        <v>91</v>
      </c>
      <c r="D70" s="1">
        <v>-2776000</v>
      </c>
      <c r="E70" s="1">
        <v>-17753000</v>
      </c>
      <c r="F70" s="1">
        <v>946000</v>
      </c>
      <c r="G70" s="1">
        <v>-3911000</v>
      </c>
      <c r="H70" s="1">
        <v>-7188000</v>
      </c>
      <c r="I70" s="1">
        <v>-5207000</v>
      </c>
      <c r="J70" s="1">
        <v>-2900000</v>
      </c>
      <c r="K70" s="1">
        <v>28000</v>
      </c>
      <c r="L70" s="1">
        <v>615000</v>
      </c>
      <c r="M70" s="1">
        <v>-718000</v>
      </c>
      <c r="N70" s="1">
        <v>-885000</v>
      </c>
      <c r="O70" s="1">
        <v>1092000</v>
      </c>
      <c r="P70" s="1">
        <v>776000</v>
      </c>
      <c r="Q70" s="1">
        <v>1148000</v>
      </c>
      <c r="R70" s="1">
        <v>597000</v>
      </c>
      <c r="S70" s="1">
        <v>308000</v>
      </c>
      <c r="T70" s="1">
        <v>-795000</v>
      </c>
      <c r="U70" s="1">
        <v>23000</v>
      </c>
      <c r="V70" s="1">
        <v>-2322000</v>
      </c>
      <c r="W70" s="1" t="s">
        <v>91</v>
      </c>
      <c r="X70" s="1">
        <v>-739538000</v>
      </c>
      <c r="Y70" s="1" t="s">
        <v>91</v>
      </c>
      <c r="Z70" s="1" t="s">
        <v>91</v>
      </c>
      <c r="AA70" s="1" t="s">
        <v>91</v>
      </c>
    </row>
    <row r="71" spans="1:27" ht="19" x14ac:dyDescent="0.25">
      <c r="A71" s="5" t="s">
        <v>62</v>
      </c>
      <c r="B71" s="1">
        <v>-9578000</v>
      </c>
      <c r="C71" s="1">
        <v>-9350000</v>
      </c>
      <c r="D71" s="1">
        <v>8459000</v>
      </c>
      <c r="E71" s="1">
        <v>2607149000</v>
      </c>
      <c r="F71" s="1">
        <v>1988543000</v>
      </c>
      <c r="G71" s="1">
        <v>2674095000</v>
      </c>
      <c r="H71" s="1">
        <v>2872545000</v>
      </c>
      <c r="I71" s="1">
        <v>3035200000</v>
      </c>
      <c r="J71" s="1">
        <v>3250169000</v>
      </c>
      <c r="K71" s="1">
        <v>3802509000</v>
      </c>
      <c r="L71" s="1">
        <v>4100659000</v>
      </c>
      <c r="M71" s="1">
        <v>4372265000</v>
      </c>
      <c r="N71" s="1">
        <v>4607844000</v>
      </c>
      <c r="O71" s="1">
        <v>4805588000</v>
      </c>
      <c r="P71" s="1">
        <v>3683117000</v>
      </c>
      <c r="Q71" s="1">
        <v>2945643000</v>
      </c>
      <c r="R71" s="1">
        <v>2941650000</v>
      </c>
      <c r="S71" s="1">
        <v>3099548000</v>
      </c>
      <c r="T71" s="1">
        <v>3028921000</v>
      </c>
      <c r="U71" s="1">
        <v>3016775000</v>
      </c>
      <c r="V71" s="1">
        <v>2733292000</v>
      </c>
      <c r="W71" s="1">
        <v>6188598000</v>
      </c>
      <c r="X71" s="1">
        <v>6875477000</v>
      </c>
      <c r="Y71" s="1">
        <v>6331013000</v>
      </c>
      <c r="Z71" s="1">
        <v>14209047000</v>
      </c>
      <c r="AA71" s="1">
        <v>14512000000</v>
      </c>
    </row>
    <row r="72" spans="1:27" ht="19" x14ac:dyDescent="0.25">
      <c r="A72" s="6" t="s">
        <v>63</v>
      </c>
      <c r="B72" s="10">
        <v>-9578000</v>
      </c>
      <c r="C72" s="10">
        <v>-9350000</v>
      </c>
      <c r="D72" s="10">
        <v>7940000</v>
      </c>
      <c r="E72" s="10">
        <v>2356666000</v>
      </c>
      <c r="F72" s="10">
        <v>1989727000</v>
      </c>
      <c r="G72" s="10">
        <v>1950138000</v>
      </c>
      <c r="H72" s="10">
        <v>2190841000</v>
      </c>
      <c r="I72" s="10">
        <v>2497430000</v>
      </c>
      <c r="J72" s="10">
        <v>3046097000</v>
      </c>
      <c r="K72" s="10">
        <v>3227184000</v>
      </c>
      <c r="L72" s="10">
        <v>3411519000</v>
      </c>
      <c r="M72" s="10">
        <v>3829067000</v>
      </c>
      <c r="N72" s="10">
        <v>4417979000</v>
      </c>
      <c r="O72" s="10">
        <v>5521869000</v>
      </c>
      <c r="P72" s="10">
        <v>5014018000</v>
      </c>
      <c r="Q72" s="10">
        <v>4484595000</v>
      </c>
      <c r="R72" s="10">
        <v>4675910000</v>
      </c>
      <c r="S72" s="10">
        <v>5146089000</v>
      </c>
      <c r="T72" s="10">
        <v>4140123000</v>
      </c>
      <c r="U72" s="10">
        <v>4027651000</v>
      </c>
      <c r="V72" s="10">
        <v>4141413000</v>
      </c>
      <c r="W72" s="10">
        <v>7306410000</v>
      </c>
      <c r="X72" s="10">
        <v>8678580000</v>
      </c>
      <c r="Y72" s="10">
        <v>8435804000</v>
      </c>
      <c r="Z72" s="10">
        <v>15702097000</v>
      </c>
      <c r="AA72" s="10">
        <v>15637200000</v>
      </c>
    </row>
    <row r="73" spans="1:27" ht="20" thickBot="1" x14ac:dyDescent="0.3">
      <c r="A73" s="7" t="s">
        <v>64</v>
      </c>
      <c r="B73" s="11">
        <v>5291000</v>
      </c>
      <c r="C73" s="11">
        <v>16563000</v>
      </c>
      <c r="D73" s="11">
        <v>46500000</v>
      </c>
      <c r="E73" s="11">
        <v>2447486000</v>
      </c>
      <c r="F73" s="11">
        <v>2091055000</v>
      </c>
      <c r="G73" s="11">
        <v>2100296000</v>
      </c>
      <c r="H73" s="11">
        <v>2435465000</v>
      </c>
      <c r="I73" s="11">
        <v>2788962000</v>
      </c>
      <c r="J73" s="11">
        <v>3513289000</v>
      </c>
      <c r="K73" s="11">
        <v>4527700000</v>
      </c>
      <c r="L73" s="11">
        <v>4550594000</v>
      </c>
      <c r="M73" s="11">
        <v>4414200000</v>
      </c>
      <c r="N73" s="11">
        <v>5170940000</v>
      </c>
      <c r="O73" s="11">
        <v>6338157000</v>
      </c>
      <c r="P73" s="11">
        <v>5767619000</v>
      </c>
      <c r="Q73" s="11">
        <v>5261764000</v>
      </c>
      <c r="R73" s="11">
        <v>5451010000</v>
      </c>
      <c r="S73" s="11">
        <v>5884387000</v>
      </c>
      <c r="T73" s="11">
        <v>5442127000</v>
      </c>
      <c r="U73" s="11">
        <v>4648650000</v>
      </c>
      <c r="V73" s="11">
        <v>4708287000</v>
      </c>
      <c r="W73" s="11">
        <v>10016752000</v>
      </c>
      <c r="X73" s="11">
        <v>11133235000</v>
      </c>
      <c r="Y73" s="11">
        <v>10764924000</v>
      </c>
      <c r="Z73" s="11">
        <v>22108597000</v>
      </c>
      <c r="AA73" s="11">
        <v>22522100000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t="s">
        <v>91</v>
      </c>
      <c r="D76" s="1">
        <v>13070000</v>
      </c>
      <c r="E76" s="1">
        <v>-235120000</v>
      </c>
      <c r="F76" s="1">
        <v>-415154000</v>
      </c>
      <c r="G76" s="1">
        <v>-72174000</v>
      </c>
      <c r="H76" s="1">
        <v>45510000</v>
      </c>
      <c r="I76" s="1">
        <v>141661000</v>
      </c>
      <c r="J76" s="1">
        <v>331363000</v>
      </c>
      <c r="K76" s="1">
        <v>-12095000</v>
      </c>
      <c r="L76" s="1">
        <v>-114427000</v>
      </c>
      <c r="M76" s="1">
        <v>147242000</v>
      </c>
      <c r="N76" s="1">
        <v>353456000</v>
      </c>
      <c r="O76" s="1">
        <v>904129000</v>
      </c>
      <c r="P76" s="1">
        <v>615091000</v>
      </c>
      <c r="Q76" s="1">
        <v>306585000</v>
      </c>
      <c r="R76" s="1">
        <v>315320000</v>
      </c>
      <c r="S76" s="1">
        <v>435346000</v>
      </c>
      <c r="T76" s="1">
        <v>-811400000</v>
      </c>
      <c r="U76" s="1">
        <v>21151000</v>
      </c>
      <c r="V76" s="1">
        <v>432425000</v>
      </c>
      <c r="W76" s="1">
        <v>-179094000</v>
      </c>
      <c r="X76" s="1">
        <v>1584391000</v>
      </c>
      <c r="Y76" s="1">
        <v>-277298000</v>
      </c>
      <c r="Z76" s="1">
        <v>-421034000</v>
      </c>
      <c r="AA76" s="1">
        <v>-163500000</v>
      </c>
    </row>
    <row r="77" spans="1:27" ht="19" x14ac:dyDescent="0.25">
      <c r="A77" s="5" t="s">
        <v>13</v>
      </c>
      <c r="B77" s="1" t="s">
        <v>91</v>
      </c>
      <c r="C77" s="1" t="s">
        <v>91</v>
      </c>
      <c r="D77" s="1">
        <v>3827000</v>
      </c>
      <c r="E77" s="1">
        <v>21003000</v>
      </c>
      <c r="F77" s="1">
        <v>449715000</v>
      </c>
      <c r="G77" s="1">
        <v>138478000</v>
      </c>
      <c r="H77" s="1">
        <v>119015000</v>
      </c>
      <c r="I77" s="1">
        <v>127334000</v>
      </c>
      <c r="J77" s="1">
        <v>150654000</v>
      </c>
      <c r="K77" s="1">
        <v>187147000</v>
      </c>
      <c r="L77" s="1">
        <v>261546000</v>
      </c>
      <c r="M77" s="1">
        <v>266147000</v>
      </c>
      <c r="N77" s="1">
        <v>206748000</v>
      </c>
      <c r="O77" s="1">
        <v>172728000</v>
      </c>
      <c r="P77" s="1">
        <v>137811000</v>
      </c>
      <c r="Q77" s="1">
        <v>143728000</v>
      </c>
      <c r="R77" s="1">
        <v>146758000</v>
      </c>
      <c r="S77" s="1">
        <v>124585000</v>
      </c>
      <c r="T77" s="1">
        <v>112864000</v>
      </c>
      <c r="U77" s="1">
        <v>118492000</v>
      </c>
      <c r="V77" s="1">
        <v>87057000</v>
      </c>
      <c r="W77" s="1">
        <v>307301000</v>
      </c>
      <c r="X77" s="1">
        <v>524740000</v>
      </c>
      <c r="Y77" s="1">
        <v>641528000</v>
      </c>
      <c r="Z77" s="1">
        <v>1245311000</v>
      </c>
      <c r="AA77" s="1">
        <v>1392300000</v>
      </c>
    </row>
    <row r="78" spans="1:27" ht="19" x14ac:dyDescent="0.25">
      <c r="A78" s="5" t="s">
        <v>67</v>
      </c>
      <c r="B78" s="1" t="s">
        <v>91</v>
      </c>
      <c r="C78" s="1" t="s">
        <v>91</v>
      </c>
      <c r="D78" s="1">
        <v>-614000</v>
      </c>
      <c r="E78" s="1">
        <v>-1691000</v>
      </c>
      <c r="F78" s="1">
        <v>-5477000</v>
      </c>
      <c r="G78" s="1">
        <v>-3732000</v>
      </c>
      <c r="H78" s="1" t="s">
        <v>91</v>
      </c>
      <c r="I78" s="1">
        <v>-4422000</v>
      </c>
      <c r="J78" s="1">
        <v>-996000</v>
      </c>
      <c r="K78" s="1">
        <v>-2224000</v>
      </c>
      <c r="L78" s="1">
        <v>-13783000</v>
      </c>
      <c r="M78" s="1">
        <v>-17468000</v>
      </c>
      <c r="N78" s="1">
        <v>13356000</v>
      </c>
      <c r="O78" s="1">
        <v>4113000</v>
      </c>
      <c r="P78" s="1">
        <v>-3245000</v>
      </c>
      <c r="Q78" s="1">
        <v>7026000</v>
      </c>
      <c r="R78" s="1">
        <v>3919000</v>
      </c>
      <c r="S78" s="1">
        <v>-12913000</v>
      </c>
      <c r="T78" s="1">
        <v>6096000</v>
      </c>
      <c r="U78" s="1">
        <v>44637000</v>
      </c>
      <c r="V78" s="1">
        <v>19825000</v>
      </c>
      <c r="W78" s="1">
        <v>118647000</v>
      </c>
      <c r="X78" s="1">
        <v>-785158000</v>
      </c>
      <c r="Y78" s="1">
        <v>-39491000</v>
      </c>
      <c r="Z78" s="1">
        <v>-93894000</v>
      </c>
      <c r="AA78" s="1">
        <v>50400000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v>177132000</v>
      </c>
      <c r="N79" s="1">
        <v>126599000</v>
      </c>
      <c r="O79" s="1">
        <v>118405000</v>
      </c>
      <c r="P79" s="1">
        <v>119863000</v>
      </c>
      <c r="Q79" s="1">
        <v>127280000</v>
      </c>
      <c r="R79" s="1">
        <v>155873000</v>
      </c>
      <c r="S79" s="1">
        <v>137246000</v>
      </c>
      <c r="T79" s="1">
        <v>133779000</v>
      </c>
      <c r="U79" s="1">
        <v>113970000</v>
      </c>
      <c r="V79" s="1">
        <v>86689000</v>
      </c>
      <c r="W79" s="1">
        <v>184064000</v>
      </c>
      <c r="X79" s="1">
        <v>242207000</v>
      </c>
      <c r="Y79" s="1">
        <v>241539000</v>
      </c>
      <c r="Z79" s="1">
        <v>460679000</v>
      </c>
      <c r="AA79" s="1">
        <v>552400000</v>
      </c>
    </row>
    <row r="80" spans="1:27" ht="19" x14ac:dyDescent="0.25">
      <c r="A80" s="15" t="s">
        <v>104</v>
      </c>
      <c r="B80" s="16" t="e">
        <f t="shared" ref="B80:AA80" si="19">B79/B3</f>
        <v>#VALUE!</v>
      </c>
      <c r="C80" s="16" t="e">
        <f t="shared" si="19"/>
        <v>#VALUE!</v>
      </c>
      <c r="D80" s="16" t="e">
        <f t="shared" si="19"/>
        <v>#VALUE!</v>
      </c>
      <c r="E80" s="16" t="e">
        <f t="shared" si="19"/>
        <v>#VALUE!</v>
      </c>
      <c r="F80" s="16" t="e">
        <f t="shared" si="19"/>
        <v>#VALUE!</v>
      </c>
      <c r="G80" s="16" t="e">
        <f t="shared" si="19"/>
        <v>#VALUE!</v>
      </c>
      <c r="H80" s="16" t="e">
        <f t="shared" si="19"/>
        <v>#VALUE!</v>
      </c>
      <c r="I80" s="16" t="e">
        <f t="shared" si="19"/>
        <v>#VALUE!</v>
      </c>
      <c r="J80" s="16" t="e">
        <f t="shared" si="19"/>
        <v>#VALUE!</v>
      </c>
      <c r="K80" s="16" t="e">
        <f t="shared" si="19"/>
        <v>#VALUE!</v>
      </c>
      <c r="L80" s="16" t="e">
        <f t="shared" si="19"/>
        <v>#VALUE!</v>
      </c>
      <c r="M80" s="16">
        <f t="shared" si="19"/>
        <v>6.003328856221677E-2</v>
      </c>
      <c r="N80" s="16">
        <f t="shared" si="19"/>
        <v>4.5090140033415403E-2</v>
      </c>
      <c r="O80" s="16">
        <f t="shared" si="19"/>
        <v>3.2781978868144768E-2</v>
      </c>
      <c r="P80" s="16">
        <f t="shared" si="19"/>
        <v>3.5326138212340555E-2</v>
      </c>
      <c r="Q80" s="16">
        <f t="shared" si="19"/>
        <v>4.0168779567194654E-2</v>
      </c>
      <c r="R80" s="16">
        <f t="shared" si="19"/>
        <v>4.5785747855716132E-2</v>
      </c>
      <c r="S80" s="16">
        <f t="shared" si="19"/>
        <v>3.7023838651748076E-2</v>
      </c>
      <c r="T80" s="16">
        <f t="shared" si="19"/>
        <v>4.9078298410611385E-2</v>
      </c>
      <c r="U80" s="16">
        <f t="shared" si="19"/>
        <v>4.9174301476394004E-2</v>
      </c>
      <c r="V80" s="16">
        <f t="shared" si="19"/>
        <v>3.5982931881104283E-2</v>
      </c>
      <c r="W80" s="16">
        <f t="shared" si="19"/>
        <v>6.4227991503916365E-2</v>
      </c>
      <c r="X80" s="16">
        <f t="shared" si="19"/>
        <v>8.9734180361971741E-2</v>
      </c>
      <c r="Y80" s="16">
        <f t="shared" si="19"/>
        <v>8.1356394624271619E-2</v>
      </c>
      <c r="Z80" s="16">
        <f t="shared" si="19"/>
        <v>0.10323609605002529</v>
      </c>
      <c r="AA80" s="16">
        <f t="shared" si="19"/>
        <v>9.33171160213528E-2</v>
      </c>
    </row>
    <row r="81" spans="1:35" ht="19" x14ac:dyDescent="0.25">
      <c r="A81" s="5" t="s">
        <v>69</v>
      </c>
      <c r="B81" s="1" t="s">
        <v>91</v>
      </c>
      <c r="C81" s="1" t="s">
        <v>91</v>
      </c>
      <c r="D81" s="1">
        <v>-3641000</v>
      </c>
      <c r="E81" s="1">
        <v>-7587000</v>
      </c>
      <c r="F81" s="1">
        <v>20933000</v>
      </c>
      <c r="G81" s="1">
        <v>-21754000</v>
      </c>
      <c r="H81" s="1">
        <v>-15936000</v>
      </c>
      <c r="I81" s="1">
        <v>-51821000</v>
      </c>
      <c r="J81" s="1">
        <v>-83314000</v>
      </c>
      <c r="K81" s="1">
        <v>-104549000</v>
      </c>
      <c r="L81" s="1">
        <v>-59366000</v>
      </c>
      <c r="M81" s="1">
        <v>123356000</v>
      </c>
      <c r="N81" s="1">
        <v>126825000</v>
      </c>
      <c r="O81" s="1">
        <v>-11258000</v>
      </c>
      <c r="P81" s="1">
        <v>-113299000</v>
      </c>
      <c r="Q81" s="1">
        <v>137084000</v>
      </c>
      <c r="R81" s="1">
        <v>-175014000</v>
      </c>
      <c r="S81" s="1">
        <v>55446000</v>
      </c>
      <c r="T81" s="1">
        <v>734196000</v>
      </c>
      <c r="U81" s="1">
        <v>-709236000</v>
      </c>
      <c r="V81" s="1">
        <v>-44143000</v>
      </c>
      <c r="W81" s="1">
        <v>-74446000</v>
      </c>
      <c r="X81" s="1">
        <v>-190782000</v>
      </c>
      <c r="Y81" s="1">
        <v>67873000</v>
      </c>
      <c r="Z81" s="1">
        <v>-662887000</v>
      </c>
      <c r="AA81" s="1">
        <v>-542800000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v>109919000</v>
      </c>
      <c r="N82" s="1">
        <v>-134695000</v>
      </c>
      <c r="O82" s="1">
        <v>-102610000</v>
      </c>
      <c r="P82" s="1">
        <v>54550000</v>
      </c>
      <c r="Q82" s="1">
        <v>77025000</v>
      </c>
      <c r="R82" s="1">
        <v>-123258000</v>
      </c>
      <c r="S82" s="1">
        <v>34165000</v>
      </c>
      <c r="T82" s="1">
        <v>97655000</v>
      </c>
      <c r="U82" s="1">
        <v>-12084000</v>
      </c>
      <c r="V82" s="1">
        <v>54989000</v>
      </c>
      <c r="W82" s="1">
        <v>-99044000</v>
      </c>
      <c r="X82" s="1">
        <v>11244000</v>
      </c>
      <c r="Y82" s="1">
        <v>-44322000</v>
      </c>
      <c r="Z82" s="1">
        <v>-409079000</v>
      </c>
      <c r="AA82" s="1">
        <v>-142700000</v>
      </c>
    </row>
    <row r="83" spans="1:35" ht="21" x14ac:dyDescent="0.25">
      <c r="A83" s="5" t="s">
        <v>34</v>
      </c>
      <c r="B83" s="1" t="s">
        <v>91</v>
      </c>
      <c r="C83" s="1" t="s">
        <v>91</v>
      </c>
      <c r="D83" s="1">
        <v>-2515000</v>
      </c>
      <c r="E83" s="1">
        <v>-8720000</v>
      </c>
      <c r="F83" s="1">
        <v>7324000</v>
      </c>
      <c r="G83" s="1">
        <v>-14258000</v>
      </c>
      <c r="H83" s="1">
        <v>-52073000</v>
      </c>
      <c r="I83" s="1">
        <v>-37104000</v>
      </c>
      <c r="J83" s="1">
        <v>-60439000</v>
      </c>
      <c r="K83" s="1">
        <v>-9224000</v>
      </c>
      <c r="L83" s="1">
        <v>-202275000</v>
      </c>
      <c r="M83" s="1">
        <v>126938000</v>
      </c>
      <c r="N83" s="1">
        <v>82659000</v>
      </c>
      <c r="O83" s="1">
        <v>-1264000</v>
      </c>
      <c r="P83" s="1">
        <v>-101109000</v>
      </c>
      <c r="Q83" s="1">
        <v>103102000</v>
      </c>
      <c r="R83" s="1">
        <v>-97188000</v>
      </c>
      <c r="S83" s="1">
        <v>39454000</v>
      </c>
      <c r="T83" s="1">
        <v>90586000</v>
      </c>
      <c r="U83" s="1">
        <v>29325000</v>
      </c>
      <c r="V83" s="1">
        <v>-12160000</v>
      </c>
      <c r="W83" s="1">
        <v>4348000</v>
      </c>
      <c r="X83" s="1">
        <v>12759000</v>
      </c>
      <c r="Y83" s="1">
        <v>29913000</v>
      </c>
      <c r="Z83" s="1">
        <v>-291886000</v>
      </c>
      <c r="AA83" s="1">
        <v>-385900000</v>
      </c>
      <c r="AH83" s="68" t="s">
        <v>129</v>
      </c>
      <c r="AI83" s="69"/>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v>-88795000</v>
      </c>
      <c r="N84" s="1">
        <v>136045000</v>
      </c>
      <c r="O84" s="1">
        <v>42464000</v>
      </c>
      <c r="P84" s="1">
        <v>-47095000</v>
      </c>
      <c r="Q84" s="1">
        <v>-24304000</v>
      </c>
      <c r="R84" s="1">
        <v>39791000</v>
      </c>
      <c r="S84" s="1">
        <v>-43871000</v>
      </c>
      <c r="T84" s="1">
        <v>-105898000</v>
      </c>
      <c r="U84" s="1">
        <v>-28153000</v>
      </c>
      <c r="V84" s="1">
        <v>-16613000</v>
      </c>
      <c r="W84" s="1">
        <v>-6493000</v>
      </c>
      <c r="X84" s="1">
        <v>1658000</v>
      </c>
      <c r="Y84" s="1">
        <v>39663000</v>
      </c>
      <c r="Z84" s="1">
        <v>93157000</v>
      </c>
      <c r="AA84" s="1">
        <v>-87800000</v>
      </c>
      <c r="AH84" s="70" t="s">
        <v>130</v>
      </c>
      <c r="AI84" s="71"/>
    </row>
    <row r="85" spans="1:35" ht="20" x14ac:dyDescent="0.25">
      <c r="A85" s="5" t="s">
        <v>71</v>
      </c>
      <c r="B85" s="1" t="s">
        <v>91</v>
      </c>
      <c r="C85" s="1" t="s">
        <v>91</v>
      </c>
      <c r="D85" s="1" t="s">
        <v>91</v>
      </c>
      <c r="E85" s="1" t="s">
        <v>91</v>
      </c>
      <c r="F85" s="1" t="s">
        <v>91</v>
      </c>
      <c r="G85" s="1" t="s">
        <v>91</v>
      </c>
      <c r="H85" s="1" t="s">
        <v>91</v>
      </c>
      <c r="I85" s="1" t="s">
        <v>91</v>
      </c>
      <c r="J85" s="1" t="s">
        <v>91</v>
      </c>
      <c r="K85" s="1">
        <v>-8846000</v>
      </c>
      <c r="L85" s="1" t="s">
        <v>91</v>
      </c>
      <c r="M85" s="1" t="s">
        <v>91</v>
      </c>
      <c r="N85" s="1">
        <v>24500000</v>
      </c>
      <c r="O85" s="1">
        <v>16765000</v>
      </c>
      <c r="P85" s="1">
        <v>-28767000</v>
      </c>
      <c r="Q85" s="1">
        <v>-19859000</v>
      </c>
      <c r="R85" s="1">
        <v>-4190000</v>
      </c>
      <c r="S85" s="1">
        <v>49934000</v>
      </c>
      <c r="T85" s="1">
        <v>-45736000</v>
      </c>
      <c r="U85" s="1">
        <v>32088000</v>
      </c>
      <c r="V85" s="1">
        <v>-20493000</v>
      </c>
      <c r="W85" s="1">
        <v>-45924000</v>
      </c>
      <c r="X85" s="1">
        <v>20588000</v>
      </c>
      <c r="Y85" s="1">
        <v>39641000</v>
      </c>
      <c r="Z85" s="1">
        <v>29579000</v>
      </c>
      <c r="AA85" s="1" t="s">
        <v>91</v>
      </c>
      <c r="AH85" s="24" t="s">
        <v>131</v>
      </c>
      <c r="AI85" s="25">
        <f>AA17</f>
        <v>170600000</v>
      </c>
    </row>
    <row r="86" spans="1:35" ht="20" x14ac:dyDescent="0.25">
      <c r="A86" s="5" t="s">
        <v>72</v>
      </c>
      <c r="B86" s="1" t="s">
        <v>91</v>
      </c>
      <c r="C86" s="1" t="s">
        <v>91</v>
      </c>
      <c r="D86" s="1" t="s">
        <v>91</v>
      </c>
      <c r="E86" s="1">
        <v>235587000</v>
      </c>
      <c r="F86" s="1" t="s">
        <v>91</v>
      </c>
      <c r="G86" s="1" t="s">
        <v>91</v>
      </c>
      <c r="H86" s="1">
        <v>1224000</v>
      </c>
      <c r="I86" s="1">
        <v>8778000</v>
      </c>
      <c r="J86" s="1">
        <v>4590000</v>
      </c>
      <c r="K86" s="1">
        <v>269032000</v>
      </c>
      <c r="L86" s="1">
        <v>103382000</v>
      </c>
      <c r="M86" s="1">
        <v>-15724000</v>
      </c>
      <c r="N86" s="1">
        <v>-15471000</v>
      </c>
      <c r="O86" s="1">
        <v>5431000</v>
      </c>
      <c r="P86" s="1">
        <v>15026000</v>
      </c>
      <c r="Q86" s="1">
        <v>7334000</v>
      </c>
      <c r="R86" s="1">
        <v>1183000</v>
      </c>
      <c r="S86" s="1">
        <v>-10774000</v>
      </c>
      <c r="T86" s="1">
        <v>29817000</v>
      </c>
      <c r="U86" s="1">
        <v>52551000</v>
      </c>
      <c r="V86" s="1">
        <v>-10740000</v>
      </c>
      <c r="W86" s="1">
        <v>240272000</v>
      </c>
      <c r="X86" s="1">
        <v>-1015101000</v>
      </c>
      <c r="Y86" s="1">
        <v>183136000</v>
      </c>
      <c r="Z86" s="1">
        <v>291193000</v>
      </c>
      <c r="AA86" s="1" t="s">
        <v>91</v>
      </c>
      <c r="AH86" s="24" t="s">
        <v>132</v>
      </c>
      <c r="AI86" s="25">
        <f>AA56</f>
        <v>584400000</v>
      </c>
    </row>
    <row r="87" spans="1:35" ht="20" x14ac:dyDescent="0.25">
      <c r="A87" s="6" t="s">
        <v>73</v>
      </c>
      <c r="B87" s="10" t="s">
        <v>91</v>
      </c>
      <c r="C87" s="10" t="s">
        <v>91</v>
      </c>
      <c r="D87" s="10">
        <v>12642000</v>
      </c>
      <c r="E87" s="10">
        <v>12192000</v>
      </c>
      <c r="F87" s="10">
        <v>50017000</v>
      </c>
      <c r="G87" s="10">
        <v>40818000</v>
      </c>
      <c r="H87" s="10">
        <v>149813000</v>
      </c>
      <c r="I87" s="10">
        <v>221530000</v>
      </c>
      <c r="J87" s="10">
        <v>402297000</v>
      </c>
      <c r="K87" s="10">
        <v>337311000</v>
      </c>
      <c r="L87" s="10">
        <v>177352000</v>
      </c>
      <c r="M87" s="10">
        <v>680685000</v>
      </c>
      <c r="N87" s="10">
        <v>811513000</v>
      </c>
      <c r="O87" s="10">
        <v>1193548000</v>
      </c>
      <c r="P87" s="10">
        <v>771247000</v>
      </c>
      <c r="Q87" s="10">
        <v>729037000</v>
      </c>
      <c r="R87" s="10">
        <v>448039000</v>
      </c>
      <c r="S87" s="10">
        <v>728936000</v>
      </c>
      <c r="T87" s="10">
        <v>205352000</v>
      </c>
      <c r="U87" s="10">
        <v>-358435000</v>
      </c>
      <c r="V87" s="10">
        <v>571113000</v>
      </c>
      <c r="W87" s="10">
        <v>596744000</v>
      </c>
      <c r="X87" s="10">
        <v>360297000</v>
      </c>
      <c r="Y87" s="10">
        <v>817287000</v>
      </c>
      <c r="Z87" s="10">
        <v>819368000</v>
      </c>
      <c r="AA87" s="10">
        <v>1288800000</v>
      </c>
      <c r="AH87" s="24" t="s">
        <v>133</v>
      </c>
      <c r="AI87" s="25">
        <f>AA61</f>
        <v>3907700000</v>
      </c>
    </row>
    <row r="88" spans="1:35" ht="20" x14ac:dyDescent="0.25">
      <c r="A88" s="5" t="s">
        <v>74</v>
      </c>
      <c r="B88" s="1" t="s">
        <v>91</v>
      </c>
      <c r="C88" s="1" t="s">
        <v>91</v>
      </c>
      <c r="D88" s="1">
        <v>-6808000</v>
      </c>
      <c r="E88" s="1">
        <v>-12161000</v>
      </c>
      <c r="F88" s="1">
        <v>-24620000</v>
      </c>
      <c r="G88" s="1">
        <v>-28780000</v>
      </c>
      <c r="H88" s="1">
        <v>-95241000</v>
      </c>
      <c r="I88" s="1">
        <v>-45762000</v>
      </c>
      <c r="J88" s="1">
        <v>-99500000</v>
      </c>
      <c r="K88" s="1">
        <v>-188725000</v>
      </c>
      <c r="L88" s="1">
        <v>-136637000</v>
      </c>
      <c r="M88" s="1">
        <v>-73243000</v>
      </c>
      <c r="N88" s="1">
        <v>-39814000</v>
      </c>
      <c r="O88" s="1">
        <v>-90173000</v>
      </c>
      <c r="P88" s="1">
        <v>-88779000</v>
      </c>
      <c r="Q88" s="1">
        <v>-68186000</v>
      </c>
      <c r="R88" s="1">
        <v>-66593000</v>
      </c>
      <c r="S88" s="1">
        <v>-63030000</v>
      </c>
      <c r="T88" s="1">
        <v>-47495000</v>
      </c>
      <c r="U88" s="1">
        <v>-44510000</v>
      </c>
      <c r="V88" s="1">
        <v>-38551000</v>
      </c>
      <c r="W88" s="1">
        <v>-75921000</v>
      </c>
      <c r="X88" s="1">
        <v>-81921000</v>
      </c>
      <c r="Y88" s="1">
        <v>-106798000</v>
      </c>
      <c r="Z88" s="1">
        <v>-169324000</v>
      </c>
      <c r="AA88" s="1">
        <v>-206200000</v>
      </c>
      <c r="AH88" s="37" t="s">
        <v>134</v>
      </c>
      <c r="AI88" s="38">
        <f>AI85/(AI86+AI87)</f>
        <v>3.7977783219429663E-2</v>
      </c>
    </row>
    <row r="89" spans="1:35" ht="20" customHeight="1" x14ac:dyDescent="0.25">
      <c r="A89" s="15" t="s">
        <v>105</v>
      </c>
      <c r="B89" s="16" t="e">
        <f t="shared" ref="B89:AA89" si="20">(-1*B88)/B3</f>
        <v>#VALUE!</v>
      </c>
      <c r="C89" s="16" t="e">
        <f t="shared" si="20"/>
        <v>#VALUE!</v>
      </c>
      <c r="D89" s="16">
        <f t="shared" si="20"/>
        <v>8.3662058371735792E-2</v>
      </c>
      <c r="E89" s="16">
        <f t="shared" si="20"/>
        <v>8.4513600289101695E-2</v>
      </c>
      <c r="F89" s="16">
        <f t="shared" si="20"/>
        <v>8.5250783427690921E-2</v>
      </c>
      <c r="G89" s="16">
        <f t="shared" si="20"/>
        <v>5.6957954421761978E-2</v>
      </c>
      <c r="H89" s="16">
        <f t="shared" si="20"/>
        <v>0.11618128188425421</v>
      </c>
      <c r="I89" s="16">
        <f t="shared" si="20"/>
        <v>3.7369547110029558E-2</v>
      </c>
      <c r="J89" s="16">
        <f t="shared" si="20"/>
        <v>5.9571349713159458E-2</v>
      </c>
      <c r="K89" s="16">
        <f t="shared" si="20"/>
        <v>8.4344370837249438E-2</v>
      </c>
      <c r="L89" s="16">
        <f t="shared" si="20"/>
        <v>4.7202587631918133E-2</v>
      </c>
      <c r="M89" s="16">
        <f t="shared" si="20"/>
        <v>2.4823398110801226E-2</v>
      </c>
      <c r="N89" s="16">
        <f t="shared" si="20"/>
        <v>1.4180355573822866E-2</v>
      </c>
      <c r="O89" s="16">
        <f t="shared" si="20"/>
        <v>2.4965578991404232E-2</v>
      </c>
      <c r="P89" s="16">
        <f t="shared" si="20"/>
        <v>2.6165031947751868E-2</v>
      </c>
      <c r="Q89" s="16">
        <f t="shared" si="20"/>
        <v>2.1519079223513E-2</v>
      </c>
      <c r="R89" s="16">
        <f t="shared" si="20"/>
        <v>1.9560862413347434E-2</v>
      </c>
      <c r="S89" s="16">
        <f t="shared" si="20"/>
        <v>1.7003137069347602E-2</v>
      </c>
      <c r="T89" s="16">
        <f t="shared" si="20"/>
        <v>1.7424063440539903E-2</v>
      </c>
      <c r="U89" s="16">
        <f t="shared" si="20"/>
        <v>1.9204599093746576E-2</v>
      </c>
      <c r="V89" s="16">
        <f t="shared" si="20"/>
        <v>1.6001776545449261E-2</v>
      </c>
      <c r="W89" s="16">
        <f t="shared" si="20"/>
        <v>2.6492162198848417E-2</v>
      </c>
      <c r="X89" s="16">
        <f t="shared" si="20"/>
        <v>3.0350542261095206E-2</v>
      </c>
      <c r="Y89" s="16">
        <f t="shared" si="20"/>
        <v>3.5972245612853247E-2</v>
      </c>
      <c r="Z89" s="16">
        <f t="shared" si="20"/>
        <v>3.794474835530702E-2</v>
      </c>
      <c r="AA89" s="16">
        <f t="shared" si="20"/>
        <v>3.4833434691533209E-2</v>
      </c>
      <c r="AH89" s="24" t="s">
        <v>106</v>
      </c>
      <c r="AI89" s="25">
        <f>AA27</f>
        <v>248600000</v>
      </c>
    </row>
    <row r="90" spans="1:35" ht="20" x14ac:dyDescent="0.25">
      <c r="A90" s="5" t="s">
        <v>75</v>
      </c>
      <c r="B90" s="1" t="s">
        <v>91</v>
      </c>
      <c r="C90" s="1" t="s">
        <v>91</v>
      </c>
      <c r="D90" s="1" t="s">
        <v>91</v>
      </c>
      <c r="E90" s="1">
        <v>68542000</v>
      </c>
      <c r="F90" s="1">
        <v>-29450000</v>
      </c>
      <c r="G90" s="1">
        <v>1098000</v>
      </c>
      <c r="H90" s="1">
        <v>968000</v>
      </c>
      <c r="I90" s="1">
        <v>-69000</v>
      </c>
      <c r="J90" s="1">
        <v>-186401000</v>
      </c>
      <c r="K90" s="1">
        <v>-901899000</v>
      </c>
      <c r="L90" s="1">
        <v>-19987000</v>
      </c>
      <c r="M90" s="1">
        <v>-5287000</v>
      </c>
      <c r="N90" s="1" t="s">
        <v>91</v>
      </c>
      <c r="O90" s="1">
        <v>-29446000</v>
      </c>
      <c r="P90" s="1">
        <v>-93916000</v>
      </c>
      <c r="Q90" s="1">
        <v>-1000000</v>
      </c>
      <c r="R90" s="1">
        <v>1886000</v>
      </c>
      <c r="S90" s="1">
        <v>12519000</v>
      </c>
      <c r="T90" s="1">
        <v>-41000</v>
      </c>
      <c r="U90" s="1">
        <v>16000</v>
      </c>
      <c r="V90" s="1">
        <v>8491000</v>
      </c>
      <c r="W90" s="1">
        <v>-2652817000</v>
      </c>
      <c r="X90" s="1">
        <v>627704000</v>
      </c>
      <c r="Y90" s="1" t="s">
        <v>91</v>
      </c>
      <c r="Z90" s="1">
        <v>-3554936000</v>
      </c>
      <c r="AA90" s="1">
        <v>-112300000</v>
      </c>
      <c r="AH90" s="24" t="s">
        <v>19</v>
      </c>
      <c r="AI90" s="25">
        <f>AA25</f>
        <v>85100000</v>
      </c>
    </row>
    <row r="91" spans="1:35" ht="20" x14ac:dyDescent="0.25">
      <c r="A91" s="5" t="s">
        <v>76</v>
      </c>
      <c r="B91" s="1" t="s">
        <v>91</v>
      </c>
      <c r="C91" s="1" t="s">
        <v>91</v>
      </c>
      <c r="D91" s="1" t="s">
        <v>91</v>
      </c>
      <c r="E91" s="1" t="s">
        <v>91</v>
      </c>
      <c r="F91" s="1">
        <v>-118728000</v>
      </c>
      <c r="G91" s="1">
        <v>-97661000</v>
      </c>
      <c r="H91" s="1">
        <v>-130810000</v>
      </c>
      <c r="I91" s="1">
        <v>-435364000</v>
      </c>
      <c r="J91" s="1">
        <v>-712908000</v>
      </c>
      <c r="K91" s="1">
        <v>-266938000</v>
      </c>
      <c r="L91" s="1">
        <v>-263209000</v>
      </c>
      <c r="M91" s="1">
        <v>-10172000</v>
      </c>
      <c r="N91" s="1">
        <v>-806979000</v>
      </c>
      <c r="O91" s="1">
        <v>-1264517000</v>
      </c>
      <c r="P91" s="1">
        <v>-1855699000</v>
      </c>
      <c r="Q91" s="1">
        <v>-1552652000</v>
      </c>
      <c r="R91" s="1">
        <v>-837892000</v>
      </c>
      <c r="S91" s="1">
        <v>-1128319000</v>
      </c>
      <c r="T91" s="1">
        <v>-1056045000</v>
      </c>
      <c r="U91" s="1">
        <v>-764856000</v>
      </c>
      <c r="V91" s="1">
        <v>-1135494000</v>
      </c>
      <c r="W91" s="1">
        <v>-39956000</v>
      </c>
      <c r="X91" s="1" t="s">
        <v>91</v>
      </c>
      <c r="Y91" s="1" t="s">
        <v>91</v>
      </c>
      <c r="Z91" s="1" t="s">
        <v>91</v>
      </c>
      <c r="AA91" s="1" t="s">
        <v>91</v>
      </c>
      <c r="AH91" s="37" t="s">
        <v>135</v>
      </c>
      <c r="AI91" s="38">
        <f>AI89/AI90</f>
        <v>2.9212690951821387</v>
      </c>
    </row>
    <row r="92" spans="1:35" ht="20" x14ac:dyDescent="0.25">
      <c r="A92" s="5" t="s">
        <v>77</v>
      </c>
      <c r="B92" s="1" t="s">
        <v>91</v>
      </c>
      <c r="C92" s="1" t="s">
        <v>91</v>
      </c>
      <c r="D92" s="1" t="s">
        <v>91</v>
      </c>
      <c r="E92" s="1" t="s">
        <v>91</v>
      </c>
      <c r="F92" s="1">
        <v>27784000</v>
      </c>
      <c r="G92" s="1">
        <v>75480000</v>
      </c>
      <c r="H92" s="1">
        <v>107514000</v>
      </c>
      <c r="I92" s="1">
        <v>149290000</v>
      </c>
      <c r="J92" s="1">
        <v>631264000</v>
      </c>
      <c r="K92" s="1">
        <v>812831000</v>
      </c>
      <c r="L92" s="1">
        <v>230906000</v>
      </c>
      <c r="M92" s="1">
        <v>29181000</v>
      </c>
      <c r="N92" s="1">
        <v>118362000</v>
      </c>
      <c r="O92" s="1">
        <v>877951000</v>
      </c>
      <c r="P92" s="1">
        <v>1462164000</v>
      </c>
      <c r="Q92" s="1">
        <v>1835655000</v>
      </c>
      <c r="R92" s="1">
        <v>995039000</v>
      </c>
      <c r="S92" s="1">
        <v>826310000</v>
      </c>
      <c r="T92" s="1">
        <v>1303500000</v>
      </c>
      <c r="U92" s="1">
        <v>981254000</v>
      </c>
      <c r="V92" s="1">
        <v>1033163000</v>
      </c>
      <c r="W92" s="1">
        <v>986881000</v>
      </c>
      <c r="X92" s="1">
        <v>18832000</v>
      </c>
      <c r="Y92" s="1" t="s">
        <v>91</v>
      </c>
      <c r="Z92" s="1" t="s">
        <v>91</v>
      </c>
      <c r="AA92" s="1" t="s">
        <v>91</v>
      </c>
      <c r="AH92" s="39" t="s">
        <v>136</v>
      </c>
      <c r="AI92" s="40">
        <f>AI88*(1-AI91)</f>
        <v>-7.2965541203017042E-2</v>
      </c>
    </row>
    <row r="93" spans="1:35" ht="19" x14ac:dyDescent="0.25">
      <c r="A93" s="5" t="s">
        <v>78</v>
      </c>
      <c r="B93" s="1" t="s">
        <v>91</v>
      </c>
      <c r="C93" s="1" t="s">
        <v>91</v>
      </c>
      <c r="D93" s="1" t="s">
        <v>91</v>
      </c>
      <c r="E93" s="1" t="s">
        <v>91</v>
      </c>
      <c r="F93" s="1">
        <v>-6573000</v>
      </c>
      <c r="G93" s="1">
        <v>-400000</v>
      </c>
      <c r="H93" s="1">
        <v>-13137000</v>
      </c>
      <c r="I93" s="1">
        <v>-16225000</v>
      </c>
      <c r="J93" s="1" t="s">
        <v>91</v>
      </c>
      <c r="K93" s="1" t="s">
        <v>91</v>
      </c>
      <c r="L93" s="1">
        <v>3782000</v>
      </c>
      <c r="M93" s="1">
        <v>-5200000</v>
      </c>
      <c r="N93" s="1">
        <v>-15598000</v>
      </c>
      <c r="O93" s="1">
        <v>-23144000</v>
      </c>
      <c r="P93" s="1">
        <v>-13823000</v>
      </c>
      <c r="Q93" s="1">
        <v>-35002000</v>
      </c>
      <c r="R93" s="1">
        <v>-17647000</v>
      </c>
      <c r="S93" s="1">
        <v>-16424000</v>
      </c>
      <c r="T93" s="1">
        <v>1771000</v>
      </c>
      <c r="U93" s="1">
        <v>-10309000</v>
      </c>
      <c r="V93" s="1">
        <v>171912000</v>
      </c>
      <c r="W93" s="1">
        <v>29260000</v>
      </c>
      <c r="X93" s="1">
        <v>-5769000</v>
      </c>
      <c r="Y93" s="1">
        <v>-12846000</v>
      </c>
      <c r="Z93" s="1">
        <v>-20870000</v>
      </c>
      <c r="AA93" s="1">
        <v>-9900000</v>
      </c>
      <c r="AH93" s="70" t="s">
        <v>137</v>
      </c>
      <c r="AI93" s="71"/>
    </row>
    <row r="94" spans="1:35" ht="20" x14ac:dyDescent="0.25">
      <c r="A94" s="6" t="s">
        <v>79</v>
      </c>
      <c r="B94" s="10" t="s">
        <v>91</v>
      </c>
      <c r="C94" s="10" t="s">
        <v>91</v>
      </c>
      <c r="D94" s="10">
        <v>-6808000</v>
      </c>
      <c r="E94" s="10">
        <v>56381000</v>
      </c>
      <c r="F94" s="10">
        <v>-151587000</v>
      </c>
      <c r="G94" s="10">
        <v>-50263000</v>
      </c>
      <c r="H94" s="10">
        <v>-130706000</v>
      </c>
      <c r="I94" s="10">
        <v>-348130000</v>
      </c>
      <c r="J94" s="10">
        <v>-367545000</v>
      </c>
      <c r="K94" s="10">
        <v>-544731000</v>
      </c>
      <c r="L94" s="10">
        <v>-185145000</v>
      </c>
      <c r="M94" s="10">
        <v>-64721000</v>
      </c>
      <c r="N94" s="10">
        <v>-744029000</v>
      </c>
      <c r="O94" s="10">
        <v>-529329000</v>
      </c>
      <c r="P94" s="10">
        <v>-590053000</v>
      </c>
      <c r="Q94" s="10">
        <v>178815000</v>
      </c>
      <c r="R94" s="10">
        <v>74793000</v>
      </c>
      <c r="S94" s="10">
        <v>-368944000</v>
      </c>
      <c r="T94" s="10">
        <v>201690000</v>
      </c>
      <c r="U94" s="10">
        <v>161595000</v>
      </c>
      <c r="V94" s="10">
        <v>39521000</v>
      </c>
      <c r="W94" s="10">
        <v>-1752553000</v>
      </c>
      <c r="X94" s="10">
        <v>558846000</v>
      </c>
      <c r="Y94" s="10">
        <v>-119644000</v>
      </c>
      <c r="Z94" s="10">
        <v>-3745130000</v>
      </c>
      <c r="AA94" s="10">
        <v>-328400000</v>
      </c>
      <c r="AH94" s="24" t="s">
        <v>138</v>
      </c>
      <c r="AI94" s="41">
        <f>[1]Treasuries!$C$8</f>
        <v>3.7280000000000001E-2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v>-397213000</v>
      </c>
      <c r="N95" s="1">
        <v>-1787000</v>
      </c>
      <c r="O95" s="1">
        <v>-1940000</v>
      </c>
      <c r="P95" s="1">
        <v>-511000</v>
      </c>
      <c r="Q95" s="1" t="s">
        <v>91</v>
      </c>
      <c r="R95" s="1" t="s">
        <v>91</v>
      </c>
      <c r="S95" s="1" t="s">
        <v>91</v>
      </c>
      <c r="T95" s="1" t="s">
        <v>91</v>
      </c>
      <c r="U95" s="1" t="s">
        <v>91</v>
      </c>
      <c r="V95" s="1" t="s">
        <v>91</v>
      </c>
      <c r="W95" s="1">
        <v>-756128000</v>
      </c>
      <c r="X95" s="1">
        <v>-1250000000</v>
      </c>
      <c r="Y95" s="1">
        <v>-250000000</v>
      </c>
      <c r="Z95" s="1">
        <v>-708083000</v>
      </c>
      <c r="AA95" s="1">
        <v>-265600000</v>
      </c>
      <c r="AH95" s="24" t="s">
        <v>139</v>
      </c>
      <c r="AI95" s="42" cm="1">
        <f t="array" ref="AI95">_FV(A1,"Beta")</f>
        <v>1.399</v>
      </c>
    </row>
    <row r="96" spans="1:35" ht="20" x14ac:dyDescent="0.25">
      <c r="A96" s="5" t="s">
        <v>81</v>
      </c>
      <c r="B96" s="1" t="s">
        <v>91</v>
      </c>
      <c r="C96" s="1" t="s">
        <v>91</v>
      </c>
      <c r="D96" s="1">
        <v>6874000</v>
      </c>
      <c r="E96" s="1" t="s">
        <v>91</v>
      </c>
      <c r="F96" s="1">
        <v>32381000</v>
      </c>
      <c r="G96" s="1">
        <v>22240000</v>
      </c>
      <c r="H96" s="1">
        <v>86536000</v>
      </c>
      <c r="I96" s="1">
        <v>131679000</v>
      </c>
      <c r="J96" s="1">
        <v>163126000</v>
      </c>
      <c r="K96" s="1">
        <v>45645000</v>
      </c>
      <c r="L96" s="1">
        <v>65903000</v>
      </c>
      <c r="M96" s="1">
        <v>92645000</v>
      </c>
      <c r="N96" s="1">
        <v>111645000</v>
      </c>
      <c r="O96" s="1">
        <v>165954000</v>
      </c>
      <c r="P96" s="1" t="s">
        <v>91</v>
      </c>
      <c r="Q96" s="1" t="s">
        <v>91</v>
      </c>
      <c r="R96" s="1" t="s">
        <v>91</v>
      </c>
      <c r="S96" s="1" t="s">
        <v>91</v>
      </c>
      <c r="T96" s="1" t="s">
        <v>91</v>
      </c>
      <c r="U96" s="1" t="s">
        <v>91</v>
      </c>
      <c r="V96" s="1" t="s">
        <v>91</v>
      </c>
      <c r="W96" s="1" t="s">
        <v>91</v>
      </c>
      <c r="X96" s="1" t="s">
        <v>91</v>
      </c>
      <c r="Y96" s="1" t="s">
        <v>91</v>
      </c>
      <c r="Z96" s="1" t="s">
        <v>91</v>
      </c>
      <c r="AA96" s="1" t="s">
        <v>91</v>
      </c>
      <c r="AH96" s="24" t="s">
        <v>140</v>
      </c>
      <c r="AI96" s="41">
        <v>8.4000000000000005E-2</v>
      </c>
    </row>
    <row r="97" spans="1:35" ht="20" x14ac:dyDescent="0.25">
      <c r="A97" s="5" t="s">
        <v>82</v>
      </c>
      <c r="B97" s="1" t="s">
        <v>91</v>
      </c>
      <c r="C97" s="1" t="s">
        <v>91</v>
      </c>
      <c r="D97" s="1" t="s">
        <v>91</v>
      </c>
      <c r="E97" s="1">
        <v>-480000</v>
      </c>
      <c r="F97" s="1">
        <v>-115000</v>
      </c>
      <c r="G97" s="1">
        <v>-5000</v>
      </c>
      <c r="H97" s="1" t="s">
        <v>91</v>
      </c>
      <c r="I97" s="1" t="s">
        <v>91</v>
      </c>
      <c r="J97" s="1" t="s">
        <v>91</v>
      </c>
      <c r="K97" s="1" t="s">
        <v>91</v>
      </c>
      <c r="L97" s="1" t="s">
        <v>91</v>
      </c>
      <c r="M97" s="1" t="s">
        <v>91</v>
      </c>
      <c r="N97" s="1" t="s">
        <v>91</v>
      </c>
      <c r="O97" s="1">
        <v>-87486000</v>
      </c>
      <c r="P97" s="1">
        <v>-1340876000</v>
      </c>
      <c r="Q97" s="1">
        <v>-936935000</v>
      </c>
      <c r="R97" s="1">
        <v>-376285000</v>
      </c>
      <c r="S97" s="1">
        <v>-64962000</v>
      </c>
      <c r="T97" s="1">
        <v>-260875000</v>
      </c>
      <c r="U97" s="1">
        <v>-181564000</v>
      </c>
      <c r="V97" s="1">
        <v>-527574000</v>
      </c>
      <c r="W97" s="1">
        <v>-103974000</v>
      </c>
      <c r="X97" s="1">
        <v>-364272000</v>
      </c>
      <c r="Y97" s="1">
        <v>-25202000</v>
      </c>
      <c r="Z97" s="1" t="s">
        <v>91</v>
      </c>
      <c r="AA97" s="1">
        <v>-115000000</v>
      </c>
      <c r="AH97" s="39" t="s">
        <v>141</v>
      </c>
      <c r="AI97" s="40">
        <f>(AI94)+((AI95)*(AI96-AI94))</f>
        <v>0.10264128</v>
      </c>
    </row>
    <row r="98" spans="1:35"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v>-98761000</v>
      </c>
      <c r="R98" s="1">
        <v>-119449000</v>
      </c>
      <c r="S98" s="1">
        <v>-122801000</v>
      </c>
      <c r="T98" s="1">
        <v>-122821000</v>
      </c>
      <c r="U98" s="1">
        <v>-122292000</v>
      </c>
      <c r="V98" s="1">
        <v>-119251000</v>
      </c>
      <c r="W98" s="1">
        <v>-148081000</v>
      </c>
      <c r="X98" s="1">
        <v>-159573000</v>
      </c>
      <c r="Y98" s="1">
        <v>-160574000</v>
      </c>
      <c r="Z98" s="1">
        <v>-191049000</v>
      </c>
      <c r="AA98" s="1">
        <v>-204400000</v>
      </c>
      <c r="AH98" s="70" t="s">
        <v>142</v>
      </c>
      <c r="AI98" s="71"/>
    </row>
    <row r="99" spans="1:35" ht="20" x14ac:dyDescent="0.25">
      <c r="A99" s="5" t="s">
        <v>84</v>
      </c>
      <c r="B99" s="1" t="s">
        <v>91</v>
      </c>
      <c r="C99" s="1" t="s">
        <v>91</v>
      </c>
      <c r="D99" s="1">
        <v>-1623000</v>
      </c>
      <c r="E99" s="1">
        <v>99435000</v>
      </c>
      <c r="F99" s="1">
        <v>-341000</v>
      </c>
      <c r="G99" s="1">
        <v>-1957000</v>
      </c>
      <c r="H99" s="1">
        <v>-6560000</v>
      </c>
      <c r="I99" s="1">
        <v>-12577000</v>
      </c>
      <c r="J99" s="1">
        <v>-15918000</v>
      </c>
      <c r="K99" s="1">
        <v>381352000</v>
      </c>
      <c r="L99" s="1">
        <v>-10470000</v>
      </c>
      <c r="M99" s="1">
        <v>365000</v>
      </c>
      <c r="N99" s="1">
        <v>677000</v>
      </c>
      <c r="O99" s="1">
        <v>899000</v>
      </c>
      <c r="P99" s="1">
        <v>98021000</v>
      </c>
      <c r="Q99" s="1">
        <v>94895000</v>
      </c>
      <c r="R99" s="1">
        <v>186699000</v>
      </c>
      <c r="S99" s="1">
        <v>72998000</v>
      </c>
      <c r="T99" s="1">
        <v>43857000</v>
      </c>
      <c r="U99" s="1">
        <v>36608000</v>
      </c>
      <c r="V99" s="1">
        <v>110581000</v>
      </c>
      <c r="W99" s="1">
        <v>1857920000</v>
      </c>
      <c r="X99" s="1">
        <v>919896000</v>
      </c>
      <c r="Y99" s="1">
        <v>-161004000</v>
      </c>
      <c r="Z99" s="1">
        <v>3689960000</v>
      </c>
      <c r="AA99" s="1">
        <v>-77900000</v>
      </c>
      <c r="AH99" s="24" t="s">
        <v>143</v>
      </c>
      <c r="AI99" s="25">
        <f>AI86+AI87</f>
        <v>4492100000</v>
      </c>
    </row>
    <row r="100" spans="1:35" ht="20" x14ac:dyDescent="0.25">
      <c r="A100" s="6" t="s">
        <v>85</v>
      </c>
      <c r="B100" s="10" t="s">
        <v>91</v>
      </c>
      <c r="C100" s="10" t="s">
        <v>91</v>
      </c>
      <c r="D100" s="10">
        <v>5251000</v>
      </c>
      <c r="E100" s="10">
        <v>98955000</v>
      </c>
      <c r="F100" s="10">
        <v>31925000</v>
      </c>
      <c r="G100" s="10">
        <v>20278000</v>
      </c>
      <c r="H100" s="10">
        <v>79976000</v>
      </c>
      <c r="I100" s="10">
        <v>119102000</v>
      </c>
      <c r="J100" s="10">
        <v>147208000</v>
      </c>
      <c r="K100" s="10">
        <v>426997000</v>
      </c>
      <c r="L100" s="10">
        <v>55433000</v>
      </c>
      <c r="M100" s="10">
        <v>-304203000</v>
      </c>
      <c r="N100" s="10">
        <v>110535000</v>
      </c>
      <c r="O100" s="10">
        <v>77427000</v>
      </c>
      <c r="P100" s="10">
        <v>-1243366000</v>
      </c>
      <c r="Q100" s="10">
        <v>-940801000</v>
      </c>
      <c r="R100" s="10">
        <v>-309035000</v>
      </c>
      <c r="S100" s="10">
        <v>-114765000</v>
      </c>
      <c r="T100" s="10">
        <v>-339839000</v>
      </c>
      <c r="U100" s="10">
        <v>-267248000</v>
      </c>
      <c r="V100" s="10">
        <v>-536244000</v>
      </c>
      <c r="W100" s="10">
        <v>849737000</v>
      </c>
      <c r="X100" s="10">
        <v>-853949000</v>
      </c>
      <c r="Y100" s="10">
        <v>-596780000</v>
      </c>
      <c r="Z100" s="10">
        <v>2790828000</v>
      </c>
      <c r="AA100" s="10">
        <v>-662900000</v>
      </c>
      <c r="AH100" s="37" t="s">
        <v>144</v>
      </c>
      <c r="AI100" s="38">
        <f>AI99/AI103</f>
        <v>8.1179644819852792E-2</v>
      </c>
    </row>
    <row r="101" spans="1:35"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H101" s="24" t="s">
        <v>145</v>
      </c>
      <c r="AI101" s="43" cm="1">
        <f t="array" ref="AI101">_FV(A1,"Market cap",TRUE)</f>
        <v>50843200000</v>
      </c>
    </row>
    <row r="102" spans="1:35" ht="20" x14ac:dyDescent="0.25">
      <c r="A102" s="6" t="s">
        <v>87</v>
      </c>
      <c r="B102" s="10" t="s">
        <v>91</v>
      </c>
      <c r="C102" s="10" t="s">
        <v>91</v>
      </c>
      <c r="D102" s="10">
        <v>11085000</v>
      </c>
      <c r="E102" s="10">
        <v>167528000</v>
      </c>
      <c r="F102" s="10">
        <v>-69645000</v>
      </c>
      <c r="G102" s="10">
        <v>10833000</v>
      </c>
      <c r="H102" s="10">
        <v>99083000</v>
      </c>
      <c r="I102" s="10">
        <v>-7498000</v>
      </c>
      <c r="J102" s="10">
        <v>181960000</v>
      </c>
      <c r="K102" s="10">
        <v>219577000</v>
      </c>
      <c r="L102" s="10">
        <v>47640000</v>
      </c>
      <c r="M102" s="10">
        <v>311761000</v>
      </c>
      <c r="N102" s="10">
        <v>178019000</v>
      </c>
      <c r="O102" s="10">
        <v>741646000</v>
      </c>
      <c r="P102" s="10">
        <v>-1062172000</v>
      </c>
      <c r="Q102" s="10">
        <v>-32949000</v>
      </c>
      <c r="R102" s="10">
        <v>213797000</v>
      </c>
      <c r="S102" s="10">
        <v>245227000</v>
      </c>
      <c r="T102" s="10">
        <v>67203000</v>
      </c>
      <c r="U102" s="10">
        <v>-464088000</v>
      </c>
      <c r="V102" s="10">
        <v>74390000</v>
      </c>
      <c r="W102" s="10">
        <v>-306072000</v>
      </c>
      <c r="X102" s="10">
        <v>65194000</v>
      </c>
      <c r="Y102" s="10">
        <v>100863000</v>
      </c>
      <c r="Z102" s="10">
        <v>-134934000</v>
      </c>
      <c r="AA102" s="10">
        <v>297467000</v>
      </c>
      <c r="AH102" s="37" t="s">
        <v>146</v>
      </c>
      <c r="AI102" s="38">
        <f>AI101/AI103</f>
        <v>0.91882035518014726</v>
      </c>
    </row>
    <row r="103" spans="1:35" ht="20" x14ac:dyDescent="0.25">
      <c r="A103" s="5" t="s">
        <v>88</v>
      </c>
      <c r="B103" s="1" t="s">
        <v>91</v>
      </c>
      <c r="C103" s="1" t="s">
        <v>91</v>
      </c>
      <c r="D103" s="1">
        <v>5515000</v>
      </c>
      <c r="E103" s="1">
        <v>16600000</v>
      </c>
      <c r="F103" s="1">
        <v>184128000</v>
      </c>
      <c r="G103" s="1">
        <v>114483000</v>
      </c>
      <c r="H103" s="1">
        <v>125316000</v>
      </c>
      <c r="I103" s="1">
        <v>173969000</v>
      </c>
      <c r="J103" s="1">
        <v>166471000</v>
      </c>
      <c r="K103" s="1">
        <v>348431000</v>
      </c>
      <c r="L103" s="1">
        <v>568008000</v>
      </c>
      <c r="M103" s="1">
        <v>615648000</v>
      </c>
      <c r="N103" s="1">
        <v>927409000</v>
      </c>
      <c r="O103" s="1">
        <v>1105428000</v>
      </c>
      <c r="P103" s="1">
        <v>1847074000</v>
      </c>
      <c r="Q103" s="1">
        <v>784902000</v>
      </c>
      <c r="R103" s="1">
        <v>751953000</v>
      </c>
      <c r="S103" s="1">
        <v>965750000</v>
      </c>
      <c r="T103" s="1">
        <v>1210977000</v>
      </c>
      <c r="U103" s="1">
        <v>1278180000</v>
      </c>
      <c r="V103" s="1">
        <v>814092000</v>
      </c>
      <c r="W103" s="1">
        <v>888482000</v>
      </c>
      <c r="X103" s="1">
        <v>582410000</v>
      </c>
      <c r="Y103" s="1">
        <v>647604000</v>
      </c>
      <c r="Z103" s="1">
        <v>748467000</v>
      </c>
      <c r="AA103" s="1">
        <v>613533000</v>
      </c>
      <c r="AH103" s="39" t="s">
        <v>147</v>
      </c>
      <c r="AI103" s="44">
        <f>AI99+AI101</f>
        <v>55335300000</v>
      </c>
    </row>
    <row r="104" spans="1:35" ht="20" thickBot="1" x14ac:dyDescent="0.3">
      <c r="A104" s="7" t="s">
        <v>89</v>
      </c>
      <c r="B104" s="11" t="s">
        <v>91</v>
      </c>
      <c r="C104" s="11" t="s">
        <v>91</v>
      </c>
      <c r="D104" s="11">
        <v>16600000</v>
      </c>
      <c r="E104" s="11">
        <v>184128000</v>
      </c>
      <c r="F104" s="11">
        <v>114483000</v>
      </c>
      <c r="G104" s="11">
        <v>125316000</v>
      </c>
      <c r="H104" s="11">
        <v>224399000</v>
      </c>
      <c r="I104" s="11">
        <v>166471000</v>
      </c>
      <c r="J104" s="11">
        <v>348431000</v>
      </c>
      <c r="K104" s="11">
        <v>568008000</v>
      </c>
      <c r="L104" s="11">
        <v>615648000</v>
      </c>
      <c r="M104" s="11">
        <v>927409000</v>
      </c>
      <c r="N104" s="11">
        <v>1105428000</v>
      </c>
      <c r="O104" s="11">
        <v>1847074000</v>
      </c>
      <c r="P104" s="11">
        <v>784902000</v>
      </c>
      <c r="Q104" s="11">
        <v>751953000</v>
      </c>
      <c r="R104" s="11">
        <v>965750000</v>
      </c>
      <c r="S104" s="11">
        <v>1210977000</v>
      </c>
      <c r="T104" s="11">
        <v>1278180000</v>
      </c>
      <c r="U104" s="11">
        <v>814092000</v>
      </c>
      <c r="V104" s="11">
        <v>888482000</v>
      </c>
      <c r="W104" s="11">
        <v>582410000</v>
      </c>
      <c r="X104" s="11">
        <v>647604000</v>
      </c>
      <c r="Y104" s="11">
        <v>748467000</v>
      </c>
      <c r="Z104" s="11">
        <v>613533000</v>
      </c>
      <c r="AA104" s="11">
        <v>911000000</v>
      </c>
      <c r="AH104" s="70" t="s">
        <v>148</v>
      </c>
      <c r="AI104" s="71"/>
    </row>
    <row r="105" spans="1:35" ht="21" thickTop="1" x14ac:dyDescent="0.25">
      <c r="A105" s="15" t="s">
        <v>108</v>
      </c>
      <c r="D105" s="1">
        <f t="shared" ref="D105:Z105" si="21">(D22*(1-$AF$91))+D77+D88+D81</f>
        <v>10474000</v>
      </c>
      <c r="E105" s="1">
        <f t="shared" si="21"/>
        <v>-236085000</v>
      </c>
      <c r="F105" s="1">
        <f t="shared" si="21"/>
        <v>24179000</v>
      </c>
      <c r="G105" s="1">
        <f t="shared" si="21"/>
        <v>16976000</v>
      </c>
      <c r="H105" s="1">
        <f t="shared" si="21"/>
        <v>64967000</v>
      </c>
      <c r="I105" s="1">
        <f t="shared" si="21"/>
        <v>191598000</v>
      </c>
      <c r="J105" s="1">
        <f t="shared" si="21"/>
        <v>327562000</v>
      </c>
      <c r="K105" s="1">
        <f t="shared" si="21"/>
        <v>-105070000</v>
      </c>
      <c r="L105" s="1">
        <f t="shared" si="21"/>
        <v>-40047000</v>
      </c>
      <c r="M105" s="1">
        <f t="shared" si="21"/>
        <v>481436000</v>
      </c>
      <c r="N105" s="1">
        <f t="shared" si="21"/>
        <v>627874000</v>
      </c>
      <c r="O105" s="1">
        <f t="shared" si="21"/>
        <v>972489000</v>
      </c>
      <c r="P105" s="1">
        <f t="shared" si="21"/>
        <v>539879000</v>
      </c>
      <c r="Q105" s="1">
        <f t="shared" si="21"/>
        <v>507283000</v>
      </c>
      <c r="R105" s="1">
        <f t="shared" si="21"/>
        <v>185842000</v>
      </c>
      <c r="S105" s="1">
        <f t="shared" si="21"/>
        <v>525820000</v>
      </c>
      <c r="T105" s="1">
        <f t="shared" si="21"/>
        <v>-17174000</v>
      </c>
      <c r="U105" s="1">
        <f t="shared" si="21"/>
        <v>-535260000</v>
      </c>
      <c r="V105" s="1">
        <f t="shared" si="21"/>
        <v>434058000</v>
      </c>
      <c r="W105" s="1">
        <f t="shared" si="21"/>
        <v>200204000</v>
      </c>
      <c r="X105" s="1">
        <f t="shared" si="21"/>
        <v>8679000</v>
      </c>
      <c r="Y105" s="1">
        <f t="shared" si="21"/>
        <v>344214000</v>
      </c>
      <c r="Z105" s="1">
        <f t="shared" si="21"/>
        <v>65432000</v>
      </c>
      <c r="AA105" s="1">
        <f>(AA22*(1-$AF$91))+AA77+AA88+AA81</f>
        <v>881300000</v>
      </c>
      <c r="AB105" s="45">
        <f>AA105*(1+$AI$106)</f>
        <v>1013103339.5840116</v>
      </c>
      <c r="AC105" s="45">
        <f t="shared" ref="AC105:AF105" si="22">AB105*(1+$AI$106)</f>
        <v>1164618605.1018689</v>
      </c>
      <c r="AD105" s="45">
        <f t="shared" si="22"/>
        <v>1338793825.2245281</v>
      </c>
      <c r="AE105" s="45">
        <f t="shared" si="22"/>
        <v>1539017922.7838681</v>
      </c>
      <c r="AF105" s="45">
        <f t="shared" si="22"/>
        <v>1769186652.9581132</v>
      </c>
      <c r="AG105" s="46" t="s">
        <v>149</v>
      </c>
      <c r="AH105" s="47" t="s">
        <v>150</v>
      </c>
      <c r="AI105" s="48">
        <f>(AI100*AI92)+(AI102*AI97)</f>
        <v>8.838558062679569E-2</v>
      </c>
    </row>
    <row r="106" spans="1:35" ht="19" x14ac:dyDescent="0.25">
      <c r="A106" s="15" t="s">
        <v>107</v>
      </c>
      <c r="B106" s="1"/>
      <c r="C106" s="16" t="e">
        <f t="shared" ref="C106:X106" si="23">(C107/B107)-1</f>
        <v>#VALUE!</v>
      </c>
      <c r="D106" s="16" t="e">
        <f t="shared" si="23"/>
        <v>#VALUE!</v>
      </c>
      <c r="E106" s="16">
        <f t="shared" si="23"/>
        <v>-0.99468632156324988</v>
      </c>
      <c r="F106" s="16">
        <f t="shared" si="23"/>
        <v>818.25806451612902</v>
      </c>
      <c r="G106" s="16">
        <f t="shared" si="23"/>
        <v>-0.52600700870181516</v>
      </c>
      <c r="H106" s="16">
        <f t="shared" si="23"/>
        <v>3.5333111812593456</v>
      </c>
      <c r="I106" s="16">
        <f t="shared" si="23"/>
        <v>2.2208458550172248</v>
      </c>
      <c r="J106" s="16">
        <f t="shared" si="23"/>
        <v>0.72270834281552965</v>
      </c>
      <c r="K106" s="16">
        <f t="shared" si="23"/>
        <v>-0.50928840114003771</v>
      </c>
      <c r="L106" s="16">
        <f t="shared" si="23"/>
        <v>-0.72598360545408047</v>
      </c>
      <c r="M106" s="16">
        <f t="shared" si="23"/>
        <v>13.791649269311065</v>
      </c>
      <c r="N106" s="16">
        <f t="shared" si="23"/>
        <v>0.25547703414906309</v>
      </c>
      <c r="O106" s="16">
        <f t="shared" si="23"/>
        <v>0.42868611468573636</v>
      </c>
      <c r="P106" s="16">
        <f t="shared" si="23"/>
        <v>-0.38101665291960696</v>
      </c>
      <c r="Q106" s="16">
        <f t="shared" si="23"/>
        <v>-6.4004067928422392E-2</v>
      </c>
      <c r="R106" s="16">
        <f t="shared" si="23"/>
        <v>-0.41871122267511807</v>
      </c>
      <c r="S106" s="16">
        <f t="shared" si="23"/>
        <v>0.78527703484616507</v>
      </c>
      <c r="T106" s="16">
        <f t="shared" si="23"/>
        <v>-0.76963025919117078</v>
      </c>
      <c r="U106" s="16">
        <f t="shared" si="23"/>
        <v>-3.762005333475916</v>
      </c>
      <c r="V106" s="16">
        <f t="shared" si="23"/>
        <v>-2.2727644499508779</v>
      </c>
      <c r="W106" s="16">
        <f t="shared" si="23"/>
        <v>-3.1735348638243233E-2</v>
      </c>
      <c r="X106" s="16">
        <f t="shared" si="23"/>
        <v>-0.4626484685332124</v>
      </c>
      <c r="Y106" s="16">
        <f t="shared" ref="Y106" si="24">(Y107/X107)-1</f>
        <v>1.5497727139850328</v>
      </c>
      <c r="Z106" s="16">
        <f t="shared" ref="Z106" si="25">(Z107/Y107)-1</f>
        <v>-9.391771916976821E-2</v>
      </c>
      <c r="AA106" s="16">
        <f t="shared" ref="AA106" si="26">(AA107/Z107)-1</f>
        <v>0.71230547554990387</v>
      </c>
      <c r="AB106" s="49">
        <v>1433000000</v>
      </c>
      <c r="AC106" s="49">
        <v>1845000000</v>
      </c>
      <c r="AD106" s="49">
        <v>2325000000</v>
      </c>
      <c r="AE106" s="49">
        <v>2951000000</v>
      </c>
      <c r="AF106" s="49">
        <v>3399000000</v>
      </c>
      <c r="AG106" s="46" t="s">
        <v>151</v>
      </c>
      <c r="AH106" s="50" t="s">
        <v>152</v>
      </c>
      <c r="AI106" s="51">
        <f>(SUM(AB4:AF4)/5)</f>
        <v>0.14955558786339673</v>
      </c>
    </row>
    <row r="107" spans="1:35" ht="19" x14ac:dyDescent="0.25">
      <c r="A107" s="14" t="s">
        <v>93</v>
      </c>
      <c r="B107" s="1" t="s">
        <v>91</v>
      </c>
      <c r="C107" s="1" t="s">
        <v>91</v>
      </c>
      <c r="D107" s="1">
        <v>5834000</v>
      </c>
      <c r="E107" s="1">
        <v>31000</v>
      </c>
      <c r="F107" s="1">
        <v>25397000</v>
      </c>
      <c r="G107" s="1">
        <v>12038000</v>
      </c>
      <c r="H107" s="1">
        <v>54572000</v>
      </c>
      <c r="I107" s="1">
        <v>175768000</v>
      </c>
      <c r="J107" s="1">
        <v>302797000</v>
      </c>
      <c r="K107" s="1">
        <v>148586000</v>
      </c>
      <c r="L107" s="1">
        <v>40715000</v>
      </c>
      <c r="M107" s="1">
        <v>602242000</v>
      </c>
      <c r="N107" s="1">
        <v>756101000</v>
      </c>
      <c r="O107" s="1">
        <v>1080231000</v>
      </c>
      <c r="P107" s="1">
        <v>668645000</v>
      </c>
      <c r="Q107" s="1">
        <v>625849000</v>
      </c>
      <c r="R107" s="1">
        <v>363799000</v>
      </c>
      <c r="S107" s="1">
        <v>649482000</v>
      </c>
      <c r="T107" s="1">
        <v>149621000</v>
      </c>
      <c r="U107" s="1">
        <v>-413254000</v>
      </c>
      <c r="V107" s="1">
        <v>525975000</v>
      </c>
      <c r="W107" s="1">
        <v>509283000</v>
      </c>
      <c r="X107" s="1">
        <v>273664000</v>
      </c>
      <c r="Y107" s="1">
        <v>697781000</v>
      </c>
      <c r="Z107" s="1">
        <v>632247000</v>
      </c>
      <c r="AA107" s="1">
        <v>1082600000</v>
      </c>
      <c r="AB107" s="46"/>
      <c r="AC107" s="46"/>
      <c r="AD107" s="46"/>
      <c r="AE107" s="46"/>
      <c r="AF107" s="55">
        <f>AF105*(1+AI107)/(AI108-AI107)</f>
        <v>28609287811.989532</v>
      </c>
      <c r="AG107" s="52" t="s">
        <v>153</v>
      </c>
      <c r="AH107" s="53" t="s">
        <v>154</v>
      </c>
      <c r="AI107" s="54">
        <v>2.5000000000000001E-2</v>
      </c>
    </row>
    <row r="108" spans="1:35"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55">
        <f t="shared" ref="AB108:AE108" si="27">AB107+AB105</f>
        <v>1013103339.5840116</v>
      </c>
      <c r="AC108" s="55">
        <f t="shared" si="27"/>
        <v>1164618605.1018689</v>
      </c>
      <c r="AD108" s="55">
        <f t="shared" si="27"/>
        <v>1338793825.2245281</v>
      </c>
      <c r="AE108" s="55">
        <f t="shared" si="27"/>
        <v>1539017922.7838681</v>
      </c>
      <c r="AF108" s="55">
        <f>AF107+AF105</f>
        <v>30378474464.947647</v>
      </c>
      <c r="AG108" s="52" t="s">
        <v>147</v>
      </c>
      <c r="AH108" s="56" t="s">
        <v>155</v>
      </c>
      <c r="AI108" s="57">
        <f>AI105</f>
        <v>8.838558062679569E-2</v>
      </c>
    </row>
    <row r="109" spans="1:35" ht="19" x14ac:dyDescent="0.25">
      <c r="AB109" s="66" t="s">
        <v>156</v>
      </c>
      <c r="AC109" s="67"/>
    </row>
    <row r="110" spans="1:35" ht="20" x14ac:dyDescent="0.25">
      <c r="AB110" s="58" t="s">
        <v>157</v>
      </c>
      <c r="AC110" s="43">
        <f>NPV(AI108,AB108,AC108,AD108,AE108,AF108)</f>
        <v>23939933098.18927</v>
      </c>
    </row>
    <row r="111" spans="1:35" ht="20" x14ac:dyDescent="0.25">
      <c r="AB111" s="58" t="s">
        <v>158</v>
      </c>
      <c r="AC111" s="43">
        <f>Z40</f>
        <v>613533000</v>
      </c>
    </row>
    <row r="112" spans="1:35" ht="20" x14ac:dyDescent="0.25">
      <c r="AB112" s="58" t="s">
        <v>143</v>
      </c>
      <c r="AC112" s="43">
        <f>AI99</f>
        <v>4492100000</v>
      </c>
    </row>
    <row r="113" spans="28:29" ht="20" x14ac:dyDescent="0.25">
      <c r="AB113" s="58" t="s">
        <v>159</v>
      </c>
      <c r="AC113" s="43">
        <f>AC110+AC111-AC112</f>
        <v>20061366098.18927</v>
      </c>
    </row>
    <row r="114" spans="28:29" ht="20" x14ac:dyDescent="0.25">
      <c r="AB114" s="58" t="s">
        <v>160</v>
      </c>
      <c r="AC114" s="59">
        <f>AA34*(1+(5*AG16))</f>
        <v>1321977478.9923961</v>
      </c>
    </row>
    <row r="115" spans="28:29" ht="20" x14ac:dyDescent="0.25">
      <c r="AB115" s="60" t="s">
        <v>161</v>
      </c>
      <c r="AC115" s="61">
        <f>AC113/AC114</f>
        <v>15.175270696350994</v>
      </c>
    </row>
    <row r="116" spans="28:29" ht="20" x14ac:dyDescent="0.25">
      <c r="AB116" s="58" t="s">
        <v>162</v>
      </c>
      <c r="AC116" s="62" cm="1">
        <f t="array" ref="AC116">_FV(A1,"Price")</f>
        <v>59.12</v>
      </c>
    </row>
    <row r="117" spans="28:29" ht="20" x14ac:dyDescent="0.25">
      <c r="AB117" s="63" t="s">
        <v>163</v>
      </c>
      <c r="AC117" s="64">
        <f>AC115/AC116-1</f>
        <v>-0.74331409512261515</v>
      </c>
    </row>
    <row r="118" spans="28:29" ht="20" x14ac:dyDescent="0.25">
      <c r="AB118" s="63" t="s">
        <v>164</v>
      </c>
      <c r="AC118" s="65" t="str">
        <f>IF(AC115&gt;AC116,"BUY","SELL")</f>
        <v>SELL</v>
      </c>
    </row>
  </sheetData>
  <mergeCells count="6">
    <mergeCell ref="AB109:AC109"/>
    <mergeCell ref="AH83:AI83"/>
    <mergeCell ref="AH84:AI84"/>
    <mergeCell ref="AH93:AI93"/>
    <mergeCell ref="AH98:AI98"/>
    <mergeCell ref="AH104:AI104"/>
  </mergeCells>
  <hyperlinks>
    <hyperlink ref="A1" r:id="rId1" tooltip="https://roic.ai/company/MRVL" display="ROIC.AI | MRV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58057/000089161802002079/0000891618-02-002079-index.html" xr:uid="{00000000-0004-0000-0000-00000D000000}"/>
    <hyperlink ref="F74" r:id="rId11" tooltip="https://www.sec.gov/Archives/edgar/data/1058057/000089161802002079/0000891618-02-002079-index.html" xr:uid="{00000000-0004-0000-0000-00000E000000}"/>
    <hyperlink ref="G36" r:id="rId12" tooltip="https://www.sec.gov/Archives/edgar/data/1058057/000089161803002249/0000891618-03-002249-index.htm" xr:uid="{00000000-0004-0000-0000-000010000000}"/>
    <hyperlink ref="G74" r:id="rId13" tooltip="https://www.sec.gov/Archives/edgar/data/1058057/000089161803002249/0000891618-03-002249-index.htm" xr:uid="{00000000-0004-0000-0000-000011000000}"/>
    <hyperlink ref="H36" r:id="rId14" tooltip="https://sec.gov" xr:uid="{00000000-0004-0000-0000-000013000000}"/>
    <hyperlink ref="H74" r:id="rId15" tooltip="https://sec.gov" xr:uid="{00000000-0004-0000-0000-000014000000}"/>
    <hyperlink ref="I36" r:id="rId16" tooltip="https://www.sec.gov/Archives/edgar/data/1058057/000104746905010205/a2155622z10-k.htm" xr:uid="{00000000-0004-0000-0000-000016000000}"/>
    <hyperlink ref="I74" r:id="rId17" tooltip="https://www.sec.gov/Archives/edgar/data/1058057/000104746905010205/a2155622z10-k.htm" xr:uid="{00000000-0004-0000-0000-000017000000}"/>
    <hyperlink ref="J36" r:id="rId18" tooltip="https://www.sec.gov/Archives/edgar/data/1058057/000110465906025019/a06-5490_110k.htm" xr:uid="{00000000-0004-0000-0000-000019000000}"/>
    <hyperlink ref="J74" r:id="rId19" tooltip="https://www.sec.gov/Archives/edgar/data/1058057/000110465906025019/a06-5490_1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1058057/000119312510073247/0001193125-10-073247-index.html" xr:uid="{00000000-0004-0000-0000-000025000000}"/>
    <hyperlink ref="N74" r:id="rId27" tooltip="https://www.sec.gov/Archives/edgar/data/1058057/000119312510073247/0001193125-10-073247-index.html" xr:uid="{00000000-0004-0000-0000-000026000000}"/>
    <hyperlink ref="O36" r:id="rId28" tooltip="https://www.sec.gov/Archives/edgar/data/1058057/000119312511078410/d10k.htm" xr:uid="{00000000-0004-0000-0000-000028000000}"/>
    <hyperlink ref="O74" r:id="rId29" tooltip="https://www.sec.gov/Archives/edgar/data/1058057/000119312511078410/d10k.htm" xr:uid="{00000000-0004-0000-0000-000029000000}"/>
    <hyperlink ref="P36" r:id="rId30" tooltip="https://www.sec.gov/Archives/edgar/data/1058057/000119312512134488/0001193125-12-134488-index.html" xr:uid="{00000000-0004-0000-0000-00002B000000}"/>
    <hyperlink ref="P74" r:id="rId31" tooltip="https://www.sec.gov/Archives/edgar/data/1058057/000119312512134488/0001193125-12-134488-index.html" xr:uid="{00000000-0004-0000-0000-00002C000000}"/>
    <hyperlink ref="Q36" r:id="rId32" tooltip="https://www.sec.gov/Archives/edgar/data/1058057/000119312513134707/0001193125-13-134707-index.html" xr:uid="{00000000-0004-0000-0000-00002E000000}"/>
    <hyperlink ref="Q74" r:id="rId33" tooltip="https://www.sec.gov/Archives/edgar/data/1058057/000119312513134707/0001193125-13-134707-index.html" xr:uid="{00000000-0004-0000-0000-00002F000000}"/>
    <hyperlink ref="R36" r:id="rId34" tooltip="https://www.sec.gov/Archives/edgar/data/1058057/000119312514118715/d658295d10k.htm" xr:uid="{00000000-0004-0000-0000-000031000000}"/>
    <hyperlink ref="R74" r:id="rId35" tooltip="https://www.sec.gov/Archives/edgar/data/1058057/000119312514118715/d658295d10k.htm" xr:uid="{00000000-0004-0000-0000-000032000000}"/>
    <hyperlink ref="S36" r:id="rId36" tooltip="https://sec.gov" xr:uid="{00000000-0004-0000-0000-000034000000}"/>
    <hyperlink ref="S74" r:id="rId37" tooltip="https://sec.gov" xr:uid="{00000000-0004-0000-0000-000035000000}"/>
    <hyperlink ref="T36" r:id="rId38" tooltip="https://www.sec.gov/Archives/edgar/data/1058057/000119312516653778/d164959d10k.htm" xr:uid="{00000000-0004-0000-0000-000037000000}"/>
    <hyperlink ref="T74" r:id="rId39" tooltip="https://www.sec.gov/Archives/edgar/data/1058057/000119312516653778/d164959d10k.htm" xr:uid="{00000000-0004-0000-0000-000038000000}"/>
    <hyperlink ref="U36" r:id="rId40" tooltip="https://www.sec.gov/Archives/edgar/data/1058057/000162828017002968/0001628280-17-002968-index.html" xr:uid="{00000000-0004-0000-0000-00003A000000}"/>
    <hyperlink ref="U74" r:id="rId41" tooltip="https://www.sec.gov/Archives/edgar/data/1058057/000162828017002968/0001628280-17-002968-index.html" xr:uid="{00000000-0004-0000-0000-00003B000000}"/>
    <hyperlink ref="V36" r:id="rId42" tooltip="https://www.sec.gov/Archives/edgar/data/1058057/000105805718000009/0001058057-18-000009-index.html" xr:uid="{00000000-0004-0000-0000-00003D000000}"/>
    <hyperlink ref="V74" r:id="rId43" tooltip="https://www.sec.gov/Archives/edgar/data/1058057/000105805718000009/0001058057-18-000009-index.html" xr:uid="{00000000-0004-0000-0000-00003E000000}"/>
    <hyperlink ref="W36" r:id="rId44" tooltip="https://www.sec.gov/Archives/edgar/data/1058057/000105805719000010/0001058057-19-000010-index.html" xr:uid="{00000000-0004-0000-0000-000040000000}"/>
    <hyperlink ref="W74" r:id="rId45" tooltip="https://www.sec.gov/Archives/edgar/data/1058057/000105805719000010/0001058057-19-000010-index.html" xr:uid="{00000000-0004-0000-0000-000041000000}"/>
    <hyperlink ref="X36" r:id="rId46" tooltip="https://www.sec.gov/Archives/edgar/data/1058057/000105805720000014/0001058057-20-000014-index.html" xr:uid="{00000000-0004-0000-0000-000043000000}"/>
    <hyperlink ref="X74" r:id="rId47" tooltip="https://www.sec.gov/Archives/edgar/data/1058057/000105805720000014/0001058057-20-000014-index.html" xr:uid="{00000000-0004-0000-0000-000044000000}"/>
    <hyperlink ref="Y36" r:id="rId48" tooltip="https://www.sec.gov/Archives/edgar/data/1058057/000105805721000009/0001058057-21-000009-index.htm" xr:uid="{00000000-0004-0000-0000-000046000000}"/>
    <hyperlink ref="Y74" r:id="rId49" tooltip="https://www.sec.gov/Archives/edgar/data/1058057/000105805721000009/0001058057-21-000009-index.htm" xr:uid="{00000000-0004-0000-0000-000047000000}"/>
    <hyperlink ref="Z36" r:id="rId50" tooltip="https://www.sec.gov/Archives/edgar/data/1835632/000183563222000016/0001835632-22-000016-index.htm" xr:uid="{00000000-0004-0000-0000-000049000000}"/>
    <hyperlink ref="Z74" r:id="rId51" tooltip="https://www.sec.gov/Archives/edgar/data/1835632/000183563222000016/0001835632-22-000016-index.htm" xr:uid="{00000000-0004-0000-0000-00004A000000}"/>
    <hyperlink ref="AA36" r:id="rId52" tooltip="https://www.sec.gov/Archives/edgar/data/1835632/000183563223000013/0001835632-23-000013-index.htm" xr:uid="{00000000-0004-0000-0000-00004C000000}"/>
    <hyperlink ref="AA74" r:id="rId53" tooltip="https://www.sec.gov/Archives/edgar/data/1835632/000183563223000013/0001835632-23-000013-index.htm" xr:uid="{00000000-0004-0000-0000-00004D000000}"/>
    <hyperlink ref="AB1" r:id="rId54" display="https://finbox.com/NASDAQGS:MRVL/explorer/revenue_proj" xr:uid="{6665CC46-85F4-2746-A9A2-3129A42B60E9}"/>
    <hyperlink ref="AG106" r:id="rId55" xr:uid="{023F7AE6-B578-AD4E-A31C-065BFF2B6346}"/>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2023-05-27T15:58:56Z</dcterms:created>
  <dcterms:modified xsi:type="dcterms:W3CDTF">2023-06-23T10:32:41Z</dcterms:modified>
</cp:coreProperties>
</file>