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0DF0AAB2-AFD5-A645-B569-2BEAFA1E7B23}"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R107" i="1" l="1"/>
  <c r="AR108" i="1"/>
  <c r="AQ108" i="1"/>
  <c r="AP108" i="1"/>
  <c r="AO108" i="1"/>
  <c r="AN108" i="1"/>
  <c r="C105" i="1"/>
  <c r="D105" i="1"/>
  <c r="E105" i="1"/>
  <c r="F105" i="1"/>
  <c r="G105" i="1"/>
  <c r="H105" i="1"/>
  <c r="I105" i="1"/>
  <c r="J105" i="1"/>
  <c r="K105" i="1"/>
  <c r="L105" i="1"/>
  <c r="M105" i="1"/>
  <c r="N105" i="1"/>
  <c r="O105" i="1"/>
  <c r="P105" i="1"/>
  <c r="Q105" i="1"/>
  <c r="R105" i="1"/>
  <c r="S105" i="1"/>
  <c r="T105" i="1"/>
  <c r="U105" i="1"/>
  <c r="V105" i="1"/>
  <c r="W105" i="1"/>
  <c r="X105" i="1"/>
  <c r="Y105" i="1"/>
  <c r="Z105" i="1"/>
  <c r="AA105" i="1"/>
  <c r="AB105" i="1"/>
  <c r="AC105" i="1"/>
  <c r="AD105" i="1"/>
  <c r="AE105" i="1"/>
  <c r="AF105" i="1"/>
  <c r="AG105" i="1"/>
  <c r="AH105" i="1"/>
  <c r="AI105" i="1"/>
  <c r="AJ105" i="1"/>
  <c r="AK105" i="1"/>
  <c r="AL105" i="1"/>
  <c r="AM105" i="1"/>
  <c r="AU94" i="1"/>
  <c r="AO116" i="1" a="1"/>
  <c r="AO116" i="1" s="1"/>
  <c r="AO114" i="1"/>
  <c r="AN105" i="1"/>
  <c r="AO105" i="1" s="1"/>
  <c r="AP105" i="1" s="1"/>
  <c r="AQ105" i="1" s="1"/>
  <c r="AR105" i="1" s="1"/>
  <c r="AU101" i="1" a="1"/>
  <c r="AU101" i="1" s="1"/>
  <c r="AV19" i="1" s="1"/>
  <c r="AU95" i="1" a="1"/>
  <c r="AU95" i="1" s="1"/>
  <c r="AO111" i="1"/>
  <c r="AU99" i="1"/>
  <c r="AO112" i="1" s="1"/>
  <c r="AU90" i="1"/>
  <c r="AU91" i="1" s="1"/>
  <c r="AU92" i="1" s="1"/>
  <c r="AU89" i="1"/>
  <c r="AU88" i="1"/>
  <c r="AU87" i="1"/>
  <c r="AU86" i="1"/>
  <c r="AU85" i="1"/>
  <c r="AR30" i="1"/>
  <c r="AQ30" i="1"/>
  <c r="AP30" i="1"/>
  <c r="AO30" i="1"/>
  <c r="AN30" i="1"/>
  <c r="AR29" i="1"/>
  <c r="AQ29" i="1"/>
  <c r="AP29" i="1"/>
  <c r="AO29" i="1"/>
  <c r="AN29" i="1"/>
  <c r="AR21" i="1"/>
  <c r="AQ21" i="1"/>
  <c r="AP21" i="1"/>
  <c r="AO21" i="1"/>
  <c r="AN21" i="1"/>
  <c r="AR20" i="1"/>
  <c r="AQ20" i="1"/>
  <c r="AP20" i="1"/>
  <c r="AO20" i="1"/>
  <c r="AN20" i="1"/>
  <c r="AS19" i="1"/>
  <c r="AS16" i="1"/>
  <c r="AV13" i="1"/>
  <c r="AU13" i="1"/>
  <c r="AT13" i="1"/>
  <c r="AS13" i="1"/>
  <c r="AV10" i="1"/>
  <c r="AU10" i="1"/>
  <c r="AT10" i="1"/>
  <c r="AS10" i="1"/>
  <c r="AV7" i="1"/>
  <c r="AU7" i="1"/>
  <c r="AT7" i="1"/>
  <c r="AS7" i="1"/>
  <c r="AV4" i="1"/>
  <c r="AU4" i="1"/>
  <c r="AT4" i="1"/>
  <c r="AS4" i="1"/>
  <c r="AR4" i="1"/>
  <c r="AQ4" i="1"/>
  <c r="AP4" i="1"/>
  <c r="AO4" i="1"/>
  <c r="AN4" i="1"/>
  <c r="AU106" i="1" s="1"/>
  <c r="AM4" i="1"/>
  <c r="AH9" i="1"/>
  <c r="AI9" i="1"/>
  <c r="AJ9" i="1"/>
  <c r="AK9" i="1"/>
  <c r="AL9" i="1"/>
  <c r="AM9" i="1"/>
  <c r="AH13" i="1"/>
  <c r="AI13" i="1"/>
  <c r="AJ13" i="1"/>
  <c r="AK13" i="1"/>
  <c r="AL13" i="1"/>
  <c r="AM13" i="1"/>
  <c r="AH20" i="1"/>
  <c r="AI20" i="1"/>
  <c r="AJ20" i="1"/>
  <c r="AK20" i="1"/>
  <c r="AL20" i="1"/>
  <c r="AM20" i="1"/>
  <c r="AH29" i="1"/>
  <c r="AI29" i="1"/>
  <c r="AJ29" i="1"/>
  <c r="AK29" i="1"/>
  <c r="AL29" i="1"/>
  <c r="AM29" i="1"/>
  <c r="AH35" i="1"/>
  <c r="AI35" i="1"/>
  <c r="AJ35" i="1"/>
  <c r="AK35" i="1"/>
  <c r="AL35" i="1"/>
  <c r="AM35" i="1"/>
  <c r="AH80" i="1"/>
  <c r="AI80" i="1"/>
  <c r="AJ80" i="1"/>
  <c r="AK80" i="1"/>
  <c r="AL80" i="1"/>
  <c r="AM80" i="1"/>
  <c r="AH89" i="1"/>
  <c r="AI89" i="1"/>
  <c r="AJ89" i="1"/>
  <c r="AK89" i="1"/>
  <c r="AL89" i="1"/>
  <c r="AM89" i="1"/>
  <c r="AH106" i="1"/>
  <c r="AI106" i="1"/>
  <c r="AJ106" i="1"/>
  <c r="AK106" i="1"/>
  <c r="AL106" i="1"/>
  <c r="AM106" i="1"/>
  <c r="AG106" i="1"/>
  <c r="AF106"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U97" i="1" l="1"/>
  <c r="AT19" i="1"/>
  <c r="AU16" i="1"/>
  <c r="AT16" i="1"/>
  <c r="AU19" i="1"/>
  <c r="AV16" i="1"/>
  <c r="AU103" i="1"/>
  <c r="AU100" i="1" s="1"/>
  <c r="AU102" i="1" l="1"/>
  <c r="AU105" i="1" s="1"/>
  <c r="AU108" i="1" s="1"/>
  <c r="AO110" i="1" l="1"/>
  <c r="AO113" i="1" s="1"/>
  <c r="AO115" i="1" s="1"/>
  <c r="AO118" i="1" s="1"/>
  <c r="AO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<sst xmlns="http://schemas.openxmlformats.org/spreadsheetml/2006/main" count="1602" uniqueCount="165">
  <si>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</si>
  <si>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</si>
  <si>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</si>
  <si>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</si>
  <si>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</si>
  <si>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</si>
  <si>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</si>
  <si>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</si>
  <si>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</si>
  <si>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</si>
  <si>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</si>
  <si>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</si>
  <si>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</si>
  <si>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</si>
  <si>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</si>
  <si>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</si>
  <si>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</si>
  <si>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</si>
  <si>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</si>
  <si>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</si>
  <si>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</si>
  <si>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</si>
  <si>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</si>
  <si>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</si>
  <si>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</si>
  <si>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</si>
  <si>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</si>
  <si>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</si>
  <si>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</si>
  <si>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</si>
  <si>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</si>
  <si>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</si>
  <si>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</si>
  <si>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</si>
  <si>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</si>
  <si>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</si>
  <si>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</si>
  <si>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</si>
  <si>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</si>
  <si>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</si>
  <si>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</si>
  <si>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</si>
  <si>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</si>
  <si>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</si>
  <si>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</si>
  <si>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</si>
  <si>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</si>
  <si>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</si>
  <si>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</si>
  <si>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</si>
  <si>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</si>
  <si>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</si>
  <si>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</si>
  <si>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</si>
  <si>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</si>
  <si>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</si>
  <si>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</si>
  <si>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</si>
  <si>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</si>
  <si>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</si>
  <si>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</si>
  <si>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</si>
  <si>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</si>
  <si>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</si>
  <si>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</si>
  <si>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</si>
  <si>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</si>
  <si>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</si>
  <si>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</si>
  <si>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</si>
  <si>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</si>
  <si>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</si>
  <si>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</si>
  <si>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</si>
  <si>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</si>
  <si>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</si>
  <si>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</si>
  <si>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</si>
  <si>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</si>
  <si>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</si>
  <si>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</si>
  <si>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</si>
  <si>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</si>
  <si>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</si>
  <si>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</si>
  <si>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</si>
  <si>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</si>
  <si>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</si>
  <si>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</si>
  <si>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</si>
  <si>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</si>
  <si>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</si>
  <si>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</si>
  <si>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</si>
  <si>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</si>
  <si>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</si>
  <si>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</si>
  <si>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</si>
  <si>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</si>
  <si>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</si>
  <si>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</si>
  <si>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</si>
  <si>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</si>
  <si>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</si>
  <si>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</si>
  <si>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</si>
  <si>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Levered FCF Growth YoY</t>
  </si>
  <si>
    <t>Levered FCF</t>
  </si>
  <si>
    <t>Unlevered FCF</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</si>
  <si>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</si>
  <si>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</si>
  <si>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</si>
  <si>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</si>
  <si>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</si>
  <si>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</si>
  <si>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</si>
  <si>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</si>
  <si>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</si>
  <si>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</si>
  <si>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</si>
  <si>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</si>
  <si>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</si>
  <si>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</si>
  <si>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</si>
  <si>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</si>
  <si>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</si>
  <si>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Forward P/S</t>
  </si>
  <si>
    <t>Forward P/E</t>
  </si>
  <si>
    <t>Forward 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</si>
  <si>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</si>
  <si>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</si>
  <si>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</si>
  <si>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</si>
  <si>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</si>
  <si>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</si>
  <si>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</si>
  <si>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</si>
  <si>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</si>
  <si>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</si>
  <si>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</si>
  <si>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</si>
  <si>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</si>
  <si>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</si>
  <si>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</si>
  <si>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</si>
  <si>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</si>
  <si>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</si>
  <si>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</si>
  <si>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</si>
  <si>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Unlevered FCF Proj</t>
  </si>
  <si>
    <t>WACC</t>
  </si>
  <si>
    <t>Unlevered FCF Forecast</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</si>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</sst>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0.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73">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 fillId="0" borderId="0" xfId="0" applyFont="1" applyAlignment="1">
      <alignment indent="1"/>
    </xf>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167" fontId="11" fillId="0" borderId="11" xfId="0" applyNumberFormat="1" applyFont="1" applyBorder="1" applyAlignment="1">
      <alignment horizontal="center"/>
    </xf>
    <xf numFmtId="167" fontId="11" fillId="0" borderId="5" xfId="0" applyNumberFormat="1" applyFont="1" applyBorder="1" applyAlignment="1">
      <alignment horizontal="center"/>
    </xf>
    <xf numFmtId="164" fontId="13" fillId="0" borderId="2" xfId="0" applyNumberFormat="1" applyFont="1" applyBorder="1"/>
    <xf numFmtId="164" fontId="1" fillId="0" borderId="6" xfId="0" applyNumberFormat="1" applyFont="1" applyBorder="1" applyAlignment="1">
      <alignment horizontal="center"/>
    </xf>
    <xf numFmtId="165" fontId="10" fillId="0" borderId="12"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7" borderId="9" xfId="0" applyFont="1" applyFill="1" applyBorder="1" applyAlignment="1">
      <alignment horizontal="left" vertical="center" wrapText="1"/>
    </xf>
    <xf numFmtId="39" fontId="11" fillId="7" borderId="10" xfId="0" applyNumberFormat="1" applyFont="1" applyFill="1" applyBorder="1"/>
    <xf numFmtId="164" fontId="1" fillId="7" borderId="10" xfId="0" applyNumberFormat="1" applyFont="1" applyFill="1" applyBorder="1"/>
    <xf numFmtId="164" fontId="12" fillId="4" borderId="8" xfId="0" applyNumberFormat="1" applyFont="1" applyFill="1" applyBorder="1"/>
    <xf numFmtId="164" fontId="10" fillId="7" borderId="0" xfId="0" applyNumberFormat="1" applyFont="1" applyFill="1"/>
    <xf numFmtId="0" fontId="0" fillId="7" borderId="0" xfId="0" applyFill="1"/>
    <xf numFmtId="0" fontId="12" fillId="5" borderId="11" xfId="0" applyFont="1" applyFill="1" applyBorder="1" applyAlignment="1">
      <alignment horizontal="left" vertical="center" wrapText="1"/>
    </xf>
    <xf numFmtId="10" fontId="12" fillId="5" borderId="8" xfId="0" applyNumberFormat="1" applyFont="1" applyFill="1" applyBorder="1"/>
    <xf numFmtId="164" fontId="10" fillId="8" borderId="0" xfId="0" applyNumberFormat="1" applyFont="1" applyFill="1"/>
    <xf numFmtId="9" fontId="16" fillId="7" borderId="9" xfId="0" applyNumberFormat="1" applyFont="1" applyFill="1" applyBorder="1" applyAlignment="1">
      <alignment wrapText="1"/>
    </xf>
    <xf numFmtId="10" fontId="1" fillId="7" borderId="10" xfId="0" applyNumberFormat="1" applyFont="1" applyFill="1" applyBorder="1" applyAlignment="1">
      <alignment horizontal="right" vertical="center"/>
    </xf>
    <xf numFmtId="0" fontId="0" fillId="7" borderId="0" xfId="0" applyFill="1" applyAlignment="1">
      <alignment horizontal="left"/>
    </xf>
    <xf numFmtId="0" fontId="16" fillId="8" borderId="9" xfId="0" applyFont="1" applyFill="1" applyBorder="1" applyAlignment="1">
      <alignment wrapText="1"/>
    </xf>
    <xf numFmtId="10" fontId="1" fillId="8" borderId="10" xfId="0" applyNumberFormat="1" applyFont="1" applyFill="1" applyBorder="1" applyAlignment="1">
      <alignment horizontal="right" vertical="center"/>
    </xf>
    <xf numFmtId="164" fontId="1" fillId="7" borderId="0" xfId="0" applyNumberFormat="1" applyFont="1" applyFill="1"/>
    <xf numFmtId="0" fontId="16" fillId="7" borderId="11" xfId="0" applyFont="1" applyFill="1" applyBorder="1"/>
    <xf numFmtId="10" fontId="1" fillId="7" borderId="8" xfId="0" applyNumberFormat="1" applyFont="1" applyFill="1" applyBorder="1" applyAlignment="1">
      <alignment horizontal="right" vertical="center"/>
    </xf>
    <xf numFmtId="164" fontId="1" fillId="7" borderId="9" xfId="0" applyNumberFormat="1" applyFont="1" applyFill="1" applyBorder="1" applyAlignment="1">
      <alignment wrapText="1"/>
    </xf>
    <xf numFmtId="164" fontId="1" fillId="7" borderId="10" xfId="0" applyNumberFormat="1" applyFont="1" applyFill="1" applyBorder="1" applyAlignment="1">
      <alignment wrapText="1"/>
    </xf>
    <xf numFmtId="164" fontId="1" fillId="5" borderId="9" xfId="0" applyNumberFormat="1" applyFont="1" applyFill="1" applyBorder="1" applyAlignment="1">
      <alignment wrapText="1"/>
    </xf>
    <xf numFmtId="168" fontId="12" fillId="5" borderId="10" xfId="0" applyNumberFormat="1" applyFont="1" applyFill="1" applyBorder="1"/>
    <xf numFmtId="168" fontId="1" fillId="7"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4" xfId="0" applyFont="1" applyFill="1" applyBorder="1" applyAlignment="1">
      <alignment horizontal="center"/>
    </xf>
    <xf numFmtId="0" fontId="1" fillId="5" borderId="15" xfId="0" applyFont="1" applyFill="1" applyBorder="1" applyAlignment="1">
      <alignment horizontal="center"/>
    </xf>
    <xf numFmtId="0" fontId="14" fillId="5" borderId="13" xfId="0" applyFont="1" applyFill="1" applyBorder="1" applyAlignment="1">
      <alignment horizontal="center"/>
    </xf>
    <xf numFmtId="0" fontId="15" fillId="5" borderId="7" xfId="0" applyFont="1" applyFill="1" applyBorder="1" applyAlignment="1">
      <alignment horizontal="center"/>
    </xf>
    <xf numFmtId="0" fontId="12" fillId="6" borderId="13"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NOC</a:t>
            </a:r>
            <a:endParaRPr lang="en-US"/>
          </a:p>
        </c:rich>
      </c:tx>
      <c:layout>
        <c:manualLayout>
          <c:xMode val="edge"/>
          <c:yMode val="edge"/>
          <c:x val="0.46512729875707687"/>
          <c:y val="2.1182702757198413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096198347107437E-2"/>
          <c:y val="0.12128274145315936"/>
          <c:w val="0.84821157024793403"/>
          <c:h val="0.72368285472409488"/>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1'!$B$3:$AM$3</c:f>
              <c:numCache>
                <c:formatCode>#,###,,;\(#,###,,\);\ \-\ \-</c:formatCode>
                <c:ptCount val="38"/>
                <c:pt idx="0">
                  <c:v>5056600000</c:v>
                </c:pt>
                <c:pt idx="1">
                  <c:v>5608400000</c:v>
                </c:pt>
                <c:pt idx="2">
                  <c:v>6052500000</c:v>
                </c:pt>
                <c:pt idx="3">
                  <c:v>5797100000</c:v>
                </c:pt>
                <c:pt idx="4">
                  <c:v>5248400000</c:v>
                </c:pt>
                <c:pt idx="5">
                  <c:v>5489800000</c:v>
                </c:pt>
                <c:pt idx="6">
                  <c:v>5694200000</c:v>
                </c:pt>
                <c:pt idx="7">
                  <c:v>5550000000</c:v>
                </c:pt>
                <c:pt idx="8">
                  <c:v>5063000000</c:v>
                </c:pt>
                <c:pt idx="9">
                  <c:v>6711000000</c:v>
                </c:pt>
                <c:pt idx="10">
                  <c:v>6818000000</c:v>
                </c:pt>
                <c:pt idx="11">
                  <c:v>8071000000</c:v>
                </c:pt>
                <c:pt idx="12">
                  <c:v>9153000000</c:v>
                </c:pt>
                <c:pt idx="13">
                  <c:v>8902000000</c:v>
                </c:pt>
                <c:pt idx="14">
                  <c:v>8995000000</c:v>
                </c:pt>
                <c:pt idx="15">
                  <c:v>7618000000</c:v>
                </c:pt>
                <c:pt idx="16">
                  <c:v>13558000000</c:v>
                </c:pt>
                <c:pt idx="17">
                  <c:v>17206000000</c:v>
                </c:pt>
                <c:pt idx="18">
                  <c:v>26206000000</c:v>
                </c:pt>
                <c:pt idx="19">
                  <c:v>29853000000</c:v>
                </c:pt>
                <c:pt idx="20">
                  <c:v>30721000000</c:v>
                </c:pt>
                <c:pt idx="21">
                  <c:v>30148000000</c:v>
                </c:pt>
                <c:pt idx="22">
                  <c:v>32018000000</c:v>
                </c:pt>
                <c:pt idx="23">
                  <c:v>33887000000</c:v>
                </c:pt>
                <c:pt idx="24">
                  <c:v>33755000000</c:v>
                </c:pt>
                <c:pt idx="25">
                  <c:v>34757000000</c:v>
                </c:pt>
                <c:pt idx="26">
                  <c:v>26412000000</c:v>
                </c:pt>
                <c:pt idx="27">
                  <c:v>25218000000</c:v>
                </c:pt>
                <c:pt idx="28">
                  <c:v>24661000000</c:v>
                </c:pt>
                <c:pt idx="29">
                  <c:v>23979000000</c:v>
                </c:pt>
                <c:pt idx="30">
                  <c:v>23526000000</c:v>
                </c:pt>
                <c:pt idx="31">
                  <c:v>24508000000</c:v>
                </c:pt>
                <c:pt idx="32">
                  <c:v>25803000000</c:v>
                </c:pt>
                <c:pt idx="33">
                  <c:v>30095000000</c:v>
                </c:pt>
                <c:pt idx="34">
                  <c:v>33841000000</c:v>
                </c:pt>
                <c:pt idx="35">
                  <c:v>36799000000</c:v>
                </c:pt>
                <c:pt idx="36">
                  <c:v>35667000000</c:v>
                </c:pt>
                <c:pt idx="37">
                  <c:v>36602000000</c:v>
                </c:pt>
              </c:numCache>
            </c:numRef>
          </c:val>
          <c:extLst>
            <c:ext xmlns:c16="http://schemas.microsoft.com/office/drawing/2014/chart" uri="{C3380CC4-5D6E-409C-BE32-E72D297353CC}">
              <c16:uniqueId val="{00000000-6D79-7843-AE57-46CBE2DFB306}"/>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1'!$B$28:$AM$28</c:f>
              <c:numCache>
                <c:formatCode>#,###,,;\(#,###,,\);\ \-\ \-</c:formatCode>
                <c:ptCount val="38"/>
                <c:pt idx="0">
                  <c:v>214400000</c:v>
                </c:pt>
                <c:pt idx="1">
                  <c:v>41200000</c:v>
                </c:pt>
                <c:pt idx="2">
                  <c:v>94200000</c:v>
                </c:pt>
                <c:pt idx="3">
                  <c:v>-30900000</c:v>
                </c:pt>
                <c:pt idx="4">
                  <c:v>-80500000</c:v>
                </c:pt>
                <c:pt idx="5">
                  <c:v>210400000</c:v>
                </c:pt>
                <c:pt idx="6">
                  <c:v>268200000</c:v>
                </c:pt>
                <c:pt idx="7">
                  <c:v>121000000</c:v>
                </c:pt>
                <c:pt idx="8">
                  <c:v>96000000</c:v>
                </c:pt>
                <c:pt idx="9">
                  <c:v>35000000</c:v>
                </c:pt>
                <c:pt idx="10">
                  <c:v>252000000</c:v>
                </c:pt>
                <c:pt idx="11">
                  <c:v>234000000</c:v>
                </c:pt>
                <c:pt idx="12">
                  <c:v>407000000</c:v>
                </c:pt>
                <c:pt idx="13">
                  <c:v>194000000</c:v>
                </c:pt>
                <c:pt idx="14">
                  <c:v>467000000</c:v>
                </c:pt>
                <c:pt idx="15">
                  <c:v>608000000</c:v>
                </c:pt>
                <c:pt idx="16">
                  <c:v>427000000</c:v>
                </c:pt>
                <c:pt idx="17">
                  <c:v>64000000</c:v>
                </c:pt>
                <c:pt idx="18">
                  <c:v>866000000</c:v>
                </c:pt>
                <c:pt idx="19">
                  <c:v>1084000000</c:v>
                </c:pt>
                <c:pt idx="20">
                  <c:v>1400000000</c:v>
                </c:pt>
                <c:pt idx="21">
                  <c:v>1542000000</c:v>
                </c:pt>
                <c:pt idx="22">
                  <c:v>1790000000</c:v>
                </c:pt>
                <c:pt idx="23">
                  <c:v>-1262000000</c:v>
                </c:pt>
                <c:pt idx="24">
                  <c:v>1686000000</c:v>
                </c:pt>
                <c:pt idx="25">
                  <c:v>2053000000</c:v>
                </c:pt>
                <c:pt idx="26">
                  <c:v>2118000000</c:v>
                </c:pt>
                <c:pt idx="27">
                  <c:v>1978000000</c:v>
                </c:pt>
                <c:pt idx="28">
                  <c:v>1952000000</c:v>
                </c:pt>
                <c:pt idx="29">
                  <c:v>2069000000</c:v>
                </c:pt>
                <c:pt idx="30">
                  <c:v>1990000000</c:v>
                </c:pt>
                <c:pt idx="31">
                  <c:v>2200000000</c:v>
                </c:pt>
                <c:pt idx="32">
                  <c:v>2015000000</c:v>
                </c:pt>
                <c:pt idx="33">
                  <c:v>3229000000</c:v>
                </c:pt>
                <c:pt idx="34">
                  <c:v>2248000000</c:v>
                </c:pt>
                <c:pt idx="35">
                  <c:v>3189000000</c:v>
                </c:pt>
                <c:pt idx="36">
                  <c:v>7005000000</c:v>
                </c:pt>
                <c:pt idx="37">
                  <c:v>4896000000</c:v>
                </c:pt>
              </c:numCache>
            </c:numRef>
          </c:val>
          <c:extLst>
            <c:ext xmlns:c16="http://schemas.microsoft.com/office/drawing/2014/chart" uri="{C3380CC4-5D6E-409C-BE32-E72D297353CC}">
              <c16:uniqueId val="{00000001-6D79-7843-AE57-46CBE2DFB306}"/>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1'!$B$107:$AM$107</c:f>
              <c:numCache>
                <c:formatCode>#,###,,;\(#,###,,\);\ \-\ \-</c:formatCode>
                <c:ptCount val="38"/>
                <c:pt idx="0">
                  <c:v>0</c:v>
                </c:pt>
                <c:pt idx="1">
                  <c:v>0</c:v>
                </c:pt>
                <c:pt idx="2">
                  <c:v>0</c:v>
                </c:pt>
                <c:pt idx="3">
                  <c:v>0</c:v>
                </c:pt>
                <c:pt idx="4">
                  <c:v>-108200000</c:v>
                </c:pt>
                <c:pt idx="5">
                  <c:v>144900000</c:v>
                </c:pt>
                <c:pt idx="6">
                  <c:v>492000000</c:v>
                </c:pt>
                <c:pt idx="7">
                  <c:v>161000000</c:v>
                </c:pt>
                <c:pt idx="8">
                  <c:v>246000000</c:v>
                </c:pt>
                <c:pt idx="9">
                  <c:v>307000000</c:v>
                </c:pt>
                <c:pt idx="10">
                  <c:v>611000000</c:v>
                </c:pt>
                <c:pt idx="11">
                  <c:v>507000000</c:v>
                </c:pt>
                <c:pt idx="12">
                  <c:v>492000000</c:v>
                </c:pt>
                <c:pt idx="13">
                  <c:v>-17000000</c:v>
                </c:pt>
                <c:pt idx="14">
                  <c:v>774000000</c:v>
                </c:pt>
                <c:pt idx="15">
                  <c:v>736000000</c:v>
                </c:pt>
                <c:pt idx="16">
                  <c:v>424000000</c:v>
                </c:pt>
                <c:pt idx="17">
                  <c:v>1151000000</c:v>
                </c:pt>
                <c:pt idx="18">
                  <c:v>97000000</c:v>
                </c:pt>
                <c:pt idx="19">
                  <c:v>1264000000</c:v>
                </c:pt>
                <c:pt idx="20">
                  <c:v>1803000000</c:v>
                </c:pt>
                <c:pt idx="21">
                  <c:v>1019000000</c:v>
                </c:pt>
                <c:pt idx="22">
                  <c:v>2205000000</c:v>
                </c:pt>
                <c:pt idx="23">
                  <c:v>2530000000</c:v>
                </c:pt>
                <c:pt idx="24">
                  <c:v>1411000000</c:v>
                </c:pt>
                <c:pt idx="25">
                  <c:v>1677000000</c:v>
                </c:pt>
                <c:pt idx="26">
                  <c:v>1627000000</c:v>
                </c:pt>
                <c:pt idx="27">
                  <c:v>2309000000</c:v>
                </c:pt>
                <c:pt idx="28">
                  <c:v>2119000000</c:v>
                </c:pt>
                <c:pt idx="29">
                  <c:v>2032000000</c:v>
                </c:pt>
                <c:pt idx="30">
                  <c:v>1691000000</c:v>
                </c:pt>
                <c:pt idx="31">
                  <c:v>1893000000</c:v>
                </c:pt>
                <c:pt idx="32">
                  <c:v>1685000000</c:v>
                </c:pt>
                <c:pt idx="33">
                  <c:v>2578000000</c:v>
                </c:pt>
                <c:pt idx="34">
                  <c:v>3033000000</c:v>
                </c:pt>
                <c:pt idx="35">
                  <c:v>2885000000</c:v>
                </c:pt>
                <c:pt idx="36">
                  <c:v>2152000000</c:v>
                </c:pt>
                <c:pt idx="37">
                  <c:v>1466000000</c:v>
                </c:pt>
              </c:numCache>
            </c:numRef>
          </c:val>
          <c:extLst>
            <c:ext xmlns:c16="http://schemas.microsoft.com/office/drawing/2014/chart" uri="{C3380CC4-5D6E-409C-BE32-E72D297353CC}">
              <c16:uniqueId val="{00000002-6D79-7843-AE57-46CBE2DFB306}"/>
            </c:ext>
          </c:extLst>
        </c:ser>
        <c:dLbls>
          <c:showLegendKey val="0"/>
          <c:showVal val="0"/>
          <c:showCatName val="0"/>
          <c:showSerName val="0"/>
          <c:showPercent val="0"/>
          <c:showBubbleSize val="0"/>
        </c:dLbls>
        <c:gapWidth val="100"/>
        <c:overlap val="-24"/>
        <c:axId val="1320990095"/>
        <c:axId val="1320991823"/>
      </c:barChart>
      <c:catAx>
        <c:axId val="132099009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320991823"/>
        <c:crosses val="autoZero"/>
        <c:auto val="1"/>
        <c:lblAlgn val="ctr"/>
        <c:lblOffset val="100"/>
        <c:noMultiLvlLbl val="0"/>
      </c:catAx>
      <c:valAx>
        <c:axId val="1320991823"/>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320990095"/>
        <c:crosses val="autoZero"/>
        <c:crossBetween val="between"/>
      </c:valAx>
      <c:spPr>
        <a:noFill/>
        <a:ln>
          <a:noFill/>
        </a:ln>
        <a:effectLst/>
      </c:spPr>
    </c:plotArea>
    <c:legend>
      <c:legendPos val="b"/>
      <c:layout>
        <c:manualLayout>
          <c:xMode val="edge"/>
          <c:yMode val="edge"/>
          <c:x val="0.3431097806989003"/>
          <c:y val="0.91880316061492473"/>
          <c:w val="0.31378033448298304"/>
          <c:h val="4.824596842943324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15874</xdr:colOff>
      <xdr:row>108</xdr:row>
      <xdr:rowOff>17463</xdr:rowOff>
    </xdr:from>
    <xdr:to>
      <xdr:col>46</xdr:col>
      <xdr:colOff>1603374</xdr:colOff>
      <xdr:row>132</xdr:row>
      <xdr:rowOff>0</xdr:rowOff>
    </xdr:to>
    <xdr:graphicFrame macro="">
      <xdr:nvGraphicFramePr>
        <xdr:cNvPr id="2" name="Chart 1">
          <a:extLst>
            <a:ext uri="{FF2B5EF4-FFF2-40B4-BE49-F238E27FC236}">
              <a16:creationId xmlns:a16="http://schemas.microsoft.com/office/drawing/2014/main" id="{E757AB27-E603-8234-CB55-B76FEE0CE8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My Holdings"/>
      <sheetName val="To Be Modeled"/>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row r="8">
          <cell r="C8">
            <v>3.7450000000000004E-2</v>
          </cell>
        </row>
      </sheetData>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https://www.bing.com/financeapi/forcetrigger?t=a1yngh&amp;q=XNYS%3aNOC&amp;form=skydnc</v>
    <v>Learn more on Bing</v>
  </rv>
  <rv s="1">
    <v>0</v>
    <v>NORTHROP GRUMMAN CORPORATION (XNYS:NOC)</v>
    <v>2</v>
    <v>3</v>
    <v>Finance</v>
    <v>4</v>
    <v>en-US</v>
    <v>a1yngh</v>
    <v>268435456</v>
    <v>1</v>
    <v>Powered by Refinitiv</v>
    <v>556.27</v>
    <v>429.1</v>
    <v>0.50549999999999995</v>
    <v>-0.75</v>
    <v>-1.6509999999999999E-3</v>
    <v>0.04</v>
    <v>8.8200000000000003E-5</v>
    <v>USD</v>
    <v>Northrop Grumman Corporation is a global aerospace and defense technology company. The Company operates through four segments: Aeronautics Systems, Defense Systems, Mission Systems and Space Systems. The Aeronautics Systems segment is engaged in the design, development, production, integration, sustainment and modernization of advanced aircraft systems for the United States Air Force, the United States Navy, other United States government agencies, and international customers. The Defense Systems segment is engaged in the design, development, production, integration, sustainment and modernization of weapon and mission systems for United States military and civilian agency customers, and a range of international customers. The Mission Systems segment is engaged in advanced mission solutions and multifunction systems. The Space Systems segment is engaged in the design, development, integration, production and operation of space, missile defense, launch and strategic missile systems.</v>
    <v>95000</v>
    <v>New York Stock Exchange</v>
    <v>XNYS</v>
    <v>XNYS</v>
    <v>C/O NORTHROP GRUMMAN CORP, 2980 FAIRVIEW PARK DRIVE, FALLS CHURCH, VA, 22042 US</v>
    <v>453.96</v>
    <v>Aerospace &amp; Defense</v>
    <v>Stock</v>
    <v>45089.99459208281</v>
    <v>0</v>
    <v>448.23500000000001</v>
    <v>68869756494</v>
    <v>NORTHROP GRUMMAN CORPORATION</v>
    <v>NORTHROP GRUMMAN CORPORATION</v>
    <v>453.96</v>
    <v>14.677899999999999</v>
    <v>454.26</v>
    <v>453.51</v>
    <v>453.55</v>
    <v>151859400</v>
    <v>NOC</v>
    <v>NORTHROP GRUMMAN CORPORATION (XNYS:NOC)</v>
    <v>781848</v>
    <v>697029</v>
    <v>2010</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1133421/000119312506034521/0001193125-06-034521-index.htm" TargetMode="External"/><Relationship Id="rId47" Type="http://schemas.openxmlformats.org/officeDocument/2006/relationships/hyperlink" Target="https://www.sec.gov/Archives/edgar/data/1133421/000095012408000713/0000950124-08-000713-index.htm" TargetMode="External"/><Relationship Id="rId63" Type="http://schemas.openxmlformats.org/officeDocument/2006/relationships/hyperlink" Target="https://www.sec.gov/Archives/edgar/data/1133421/000113342116000065/0001133421-16-000065-index.htm" TargetMode="External"/><Relationship Id="rId68" Type="http://schemas.openxmlformats.org/officeDocument/2006/relationships/hyperlink" Target="https://www.sec.gov/Archives/edgar/data/1133421/000113342119000007/0001133421-19-000007-index.htm"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sec.gov/" TargetMode="External"/><Relationship Id="rId37" Type="http://schemas.openxmlformats.org/officeDocument/2006/relationships/hyperlink" Target="https://www.sec.gov/Archives/edgar/data/1133421/000089843003002012/0000898430-03-002012-index.htm" TargetMode="External"/><Relationship Id="rId40" Type="http://schemas.openxmlformats.org/officeDocument/2006/relationships/hyperlink" Target="https://www.sec.gov/Archives/edgar/data/1133421/000119312505041833/0001193125-05-041833-index.htm" TargetMode="External"/><Relationship Id="rId45" Type="http://schemas.openxmlformats.org/officeDocument/2006/relationships/hyperlink" Target="https://www.sec.gov/Archives/edgar/data/1133421/000095012407000990/0000950124-07-000990-index.htm" TargetMode="External"/><Relationship Id="rId53" Type="http://schemas.openxmlformats.org/officeDocument/2006/relationships/hyperlink" Target="https://www.sec.gov/Archives/edgar/data/1133421/000095012311010835/0000950123-11-010835-index.htm" TargetMode="External"/><Relationship Id="rId58" Type="http://schemas.openxmlformats.org/officeDocument/2006/relationships/hyperlink" Target="https://www.sec.gov/Archives/edgar/data/1133421/000113342114000006/0001133421-14-000006-index.htm" TargetMode="External"/><Relationship Id="rId66" Type="http://schemas.openxmlformats.org/officeDocument/2006/relationships/hyperlink" Target="https://www.sec.gov/Archives/edgar/data/1133421/000113342118000005/0001133421-18-000005-index.htm" TargetMode="External"/><Relationship Id="rId74" Type="http://schemas.openxmlformats.org/officeDocument/2006/relationships/hyperlink" Target="https://www.sec.gov/Archives/edgar/data/1133421/000113342122000004/0001133421-22-000004-index.htm" TargetMode="External"/><Relationship Id="rId79" Type="http://schemas.openxmlformats.org/officeDocument/2006/relationships/hyperlink" Target="https://finbox.com/NYSE:NOC/explorer/fcf_unlev_proj/" TargetMode="External"/><Relationship Id="rId5" Type="http://schemas.openxmlformats.org/officeDocument/2006/relationships/hyperlink" Target="https://sec.gov/" TargetMode="External"/><Relationship Id="rId61" Type="http://schemas.openxmlformats.org/officeDocument/2006/relationships/hyperlink" Target="https://www.sec.gov/Archives/edgar/data/1133421/000113342115000008/0001133421-15-000008-index.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1133421/000089843002000975/0000898430-02-000975-index.htm" TargetMode="External"/><Relationship Id="rId43" Type="http://schemas.openxmlformats.org/officeDocument/2006/relationships/hyperlink" Target="https://www.sec.gov/Archives/edgar/data/1133421/000119312506034521/0001193125-06-034521-index.htm" TargetMode="External"/><Relationship Id="rId48" Type="http://schemas.openxmlformats.org/officeDocument/2006/relationships/hyperlink" Target="https://www.sec.gov/Archives/edgar/data/1133421/000095013409002265/0000950134-09-002265-index.htm" TargetMode="External"/><Relationship Id="rId56" Type="http://schemas.openxmlformats.org/officeDocument/2006/relationships/hyperlink" Target="https://www.sec.gov/Archives/edgar/data/1133421/000113342113000007/0001133421-13-000007-index.htm" TargetMode="External"/><Relationship Id="rId64" Type="http://schemas.openxmlformats.org/officeDocument/2006/relationships/hyperlink" Target="https://www.sec.gov/Archives/edgar/data/1133421/000113342117000008/0001133421-17-000008-index.htm" TargetMode="External"/><Relationship Id="rId69" Type="http://schemas.openxmlformats.org/officeDocument/2006/relationships/hyperlink" Target="https://www.sec.gov/Archives/edgar/data/1133421/000113342119000007/0001133421-19-000007-index.htm" TargetMode="External"/><Relationship Id="rId77" Type="http://schemas.openxmlformats.org/officeDocument/2006/relationships/hyperlink" Target="https://www.sec.gov/Archives/edgar/data/1133421/000113342123000006/0001133421-23-000006-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1133421/000095012310010126/0000950123-10-010126-index.htm" TargetMode="External"/><Relationship Id="rId72" Type="http://schemas.openxmlformats.org/officeDocument/2006/relationships/hyperlink" Target="https://www.sec.gov/Archives/edgar/data/1133421/000113342121000006/0001133421-21-000006-index.htm" TargetMode="External"/><Relationship Id="rId80" Type="http://schemas.openxmlformats.org/officeDocument/2006/relationships/drawing" Target="../drawings/drawing1.xm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sec.gov/" TargetMode="External"/><Relationship Id="rId38" Type="http://schemas.openxmlformats.org/officeDocument/2006/relationships/hyperlink" Target="https://www.sec.gov/Archives/edgar/data/1133421/000119312504038360/0001193125-04-038360-index.htm" TargetMode="External"/><Relationship Id="rId46" Type="http://schemas.openxmlformats.org/officeDocument/2006/relationships/hyperlink" Target="https://www.sec.gov/Archives/edgar/data/1133421/000095012408000713/0000950124-08-000713-index.htm" TargetMode="External"/><Relationship Id="rId59" Type="http://schemas.openxmlformats.org/officeDocument/2006/relationships/hyperlink" Target="https://www.sec.gov/Archives/edgar/data/1133421/000113342114000006/0001133421-14-000006-index.htm" TargetMode="External"/><Relationship Id="rId67" Type="http://schemas.openxmlformats.org/officeDocument/2006/relationships/hyperlink" Target="https://www.sec.gov/Archives/edgar/data/1133421/000113342118000005/0001133421-18-000005-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1133421/000119312505041833/0001193125-05-041833-index.htm" TargetMode="External"/><Relationship Id="rId54" Type="http://schemas.openxmlformats.org/officeDocument/2006/relationships/hyperlink" Target="https://www.sec.gov/Archives/edgar/data/1133421/000119312512045323/0001193125-12-045323-index.htm" TargetMode="External"/><Relationship Id="rId62" Type="http://schemas.openxmlformats.org/officeDocument/2006/relationships/hyperlink" Target="https://www.sec.gov/Archives/edgar/data/1133421/000113342116000065/0001133421-16-000065-index.htm" TargetMode="External"/><Relationship Id="rId70" Type="http://schemas.openxmlformats.org/officeDocument/2006/relationships/hyperlink" Target="https://www.sec.gov/Archives/edgar/data/1133421/000113342120000006/0001133421-20-000006-index.htm" TargetMode="External"/><Relationship Id="rId75" Type="http://schemas.openxmlformats.org/officeDocument/2006/relationships/hyperlink" Target="https://www.sec.gov/Archives/edgar/data/1133421/000113342122000004/0001133421-22-000004-index.htm" TargetMode="External"/><Relationship Id="rId1" Type="http://schemas.openxmlformats.org/officeDocument/2006/relationships/hyperlink" Target="https://roic.ai/company/NOC"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1133421/000089843003002012/0000898430-03-002012-index.htm" TargetMode="External"/><Relationship Id="rId49" Type="http://schemas.openxmlformats.org/officeDocument/2006/relationships/hyperlink" Target="https://www.sec.gov/Archives/edgar/data/1133421/000095013409002265/0000950134-09-002265-index.htm" TargetMode="External"/><Relationship Id="rId57" Type="http://schemas.openxmlformats.org/officeDocument/2006/relationships/hyperlink" Target="https://www.sec.gov/Archives/edgar/data/1133421/000113342113000007/0001133421-13-000007-index.htm"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1133421/000095012407000990/0000950124-07-000990-index.htm" TargetMode="External"/><Relationship Id="rId52" Type="http://schemas.openxmlformats.org/officeDocument/2006/relationships/hyperlink" Target="https://www.sec.gov/Archives/edgar/data/1133421/000095012311010835/0000950123-11-010835-index.htm" TargetMode="External"/><Relationship Id="rId60" Type="http://schemas.openxmlformats.org/officeDocument/2006/relationships/hyperlink" Target="https://www.sec.gov/Archives/edgar/data/1133421/000113342115000008/0001133421-15-000008-index.htm" TargetMode="External"/><Relationship Id="rId65" Type="http://schemas.openxmlformats.org/officeDocument/2006/relationships/hyperlink" Target="https://www.sec.gov/Archives/edgar/data/1133421/000113342117000008/0001133421-17-000008-index.htm" TargetMode="External"/><Relationship Id="rId73" Type="http://schemas.openxmlformats.org/officeDocument/2006/relationships/hyperlink" Target="https://www.sec.gov/Archives/edgar/data/1133421/000113342121000006/0001133421-21-000006-index.htm" TargetMode="External"/><Relationship Id="rId78" Type="http://schemas.openxmlformats.org/officeDocument/2006/relationships/hyperlink" Target="https://finbox.com/NYSE:NOC/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1133421/000119312504038360/0001193125-04-038360-index.htm" TargetMode="External"/><Relationship Id="rId34" Type="http://schemas.openxmlformats.org/officeDocument/2006/relationships/hyperlink" Target="https://www.sec.gov/Archives/edgar/data/1133421/000089843002000975/0000898430-02-000975-index.htm" TargetMode="External"/><Relationship Id="rId50" Type="http://schemas.openxmlformats.org/officeDocument/2006/relationships/hyperlink" Target="https://www.sec.gov/Archives/edgar/data/1133421/000095012310010126/0000950123-10-010126-index.htm" TargetMode="External"/><Relationship Id="rId55" Type="http://schemas.openxmlformats.org/officeDocument/2006/relationships/hyperlink" Target="https://www.sec.gov/Archives/edgar/data/1133421/000119312512045323/0001193125-12-045323-index.htm" TargetMode="External"/><Relationship Id="rId76" Type="http://schemas.openxmlformats.org/officeDocument/2006/relationships/hyperlink" Target="https://www.sec.gov/Archives/edgar/data/1133421/000113342123000006/0001133421-23-000006-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1133421/000113342120000006/0001133421-20-000006-index.htm"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70" zoomScaleNormal="70" workbookViewId="0">
      <pane xSplit="1" ySplit="1" topLeftCell="AG84" activePane="bottomRight" state="frozen"/>
      <selection pane="topRight"/>
      <selection pane="bottomLeft"/>
      <selection pane="bottomRight" activeCell="AO100" sqref="AO100"/>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6">
        <v>2023</v>
      </c>
      <c r="AO1" s="26">
        <v>2024</v>
      </c>
      <c r="AP1" s="26">
        <v>2025</v>
      </c>
      <c r="AQ1" s="26">
        <v>2026</v>
      </c>
      <c r="AR1" s="26">
        <v>2027</v>
      </c>
    </row>
    <row r="2" spans="1:4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t="s">
        <v>90</v>
      </c>
      <c r="AQ2" s="9"/>
      <c r="AR2" s="9"/>
    </row>
    <row r="3" spans="1:48" ht="40" x14ac:dyDescent="0.25">
      <c r="A3" s="5" t="s">
        <v>1</v>
      </c>
      <c r="B3" s="1">
        <v>5056600000</v>
      </c>
      <c r="C3" s="1">
        <v>5608400000</v>
      </c>
      <c r="D3" s="1">
        <v>6052500000</v>
      </c>
      <c r="E3" s="1">
        <v>5797100000</v>
      </c>
      <c r="F3" s="1">
        <v>5248400000</v>
      </c>
      <c r="G3" s="1">
        <v>5489800000</v>
      </c>
      <c r="H3" s="1">
        <v>5694200000</v>
      </c>
      <c r="I3" s="1">
        <v>5550000000</v>
      </c>
      <c r="J3" s="1">
        <v>5063000000</v>
      </c>
      <c r="K3" s="1">
        <v>6711000000</v>
      </c>
      <c r="L3" s="1">
        <v>6818000000</v>
      </c>
      <c r="M3" s="1">
        <v>8071000000</v>
      </c>
      <c r="N3" s="1">
        <v>9153000000</v>
      </c>
      <c r="O3" s="1">
        <v>8902000000</v>
      </c>
      <c r="P3" s="1">
        <v>8995000000</v>
      </c>
      <c r="Q3" s="1">
        <v>7618000000</v>
      </c>
      <c r="R3" s="1">
        <v>13558000000</v>
      </c>
      <c r="S3" s="1">
        <v>17206000000</v>
      </c>
      <c r="T3" s="1">
        <v>26206000000</v>
      </c>
      <c r="U3" s="1">
        <v>29853000000</v>
      </c>
      <c r="V3" s="1">
        <v>30721000000</v>
      </c>
      <c r="W3" s="1">
        <v>30148000000</v>
      </c>
      <c r="X3" s="1">
        <v>32018000000</v>
      </c>
      <c r="Y3" s="1">
        <v>33887000000</v>
      </c>
      <c r="Z3" s="1">
        <v>33755000000</v>
      </c>
      <c r="AA3" s="1">
        <v>34757000000</v>
      </c>
      <c r="AB3" s="1">
        <v>26412000000</v>
      </c>
      <c r="AC3" s="1">
        <v>25218000000</v>
      </c>
      <c r="AD3" s="1">
        <v>24661000000</v>
      </c>
      <c r="AE3" s="1">
        <v>23979000000</v>
      </c>
      <c r="AF3" s="1">
        <v>23526000000</v>
      </c>
      <c r="AG3" s="1">
        <v>24508000000</v>
      </c>
      <c r="AH3" s="1">
        <v>25803000000</v>
      </c>
      <c r="AI3" s="1">
        <v>30095000000</v>
      </c>
      <c r="AJ3" s="1">
        <v>33841000000</v>
      </c>
      <c r="AK3" s="1">
        <v>36799000000</v>
      </c>
      <c r="AL3" s="1">
        <v>35667000000</v>
      </c>
      <c r="AM3" s="1">
        <v>36602000000</v>
      </c>
      <c r="AN3" s="27">
        <v>38393000000</v>
      </c>
      <c r="AO3" s="27">
        <v>40495000000</v>
      </c>
      <c r="AP3" s="27">
        <v>42775000000</v>
      </c>
      <c r="AQ3" s="27">
        <v>45475000000</v>
      </c>
      <c r="AR3" s="27">
        <v>48062000000</v>
      </c>
      <c r="AS3" s="18" t="s">
        <v>109</v>
      </c>
      <c r="AT3" s="19" t="s">
        <v>110</v>
      </c>
      <c r="AU3" s="19" t="s">
        <v>111</v>
      </c>
      <c r="AV3" s="19" t="s">
        <v>112</v>
      </c>
    </row>
    <row r="4" spans="1:48" ht="19" x14ac:dyDescent="0.25">
      <c r="A4" s="14" t="s">
        <v>93</v>
      </c>
      <c r="B4" s="1"/>
      <c r="C4" s="15">
        <f>(C3/B3)-1</f>
        <v>0.10912470830202103</v>
      </c>
      <c r="D4" s="15">
        <f>(D3/C3)-1</f>
        <v>7.9184794237215694E-2</v>
      </c>
      <c r="E4" s="15">
        <f>(E3/D3)-1</f>
        <v>-4.2197439074762477E-2</v>
      </c>
      <c r="F4" s="15">
        <f t="shared" ref="F4:AR4" si="0">(F3/E3)-1</f>
        <v>-9.4650773662693366E-2</v>
      </c>
      <c r="G4" s="15">
        <f t="shared" si="0"/>
        <v>4.5994969895587268E-2</v>
      </c>
      <c r="H4" s="16">
        <f t="shared" si="0"/>
        <v>3.7232686072352417E-2</v>
      </c>
      <c r="I4" s="16">
        <f t="shared" si="0"/>
        <v>-2.532401390888972E-2</v>
      </c>
      <c r="J4" s="16">
        <f t="shared" si="0"/>
        <v>-8.774774774774774E-2</v>
      </c>
      <c r="K4" s="16">
        <f t="shared" si="0"/>
        <v>0.3254987161761802</v>
      </c>
      <c r="L4" s="16">
        <f t="shared" si="0"/>
        <v>1.5943972582327604E-2</v>
      </c>
      <c r="M4" s="16">
        <f t="shared" si="0"/>
        <v>0.18377823408624239</v>
      </c>
      <c r="N4" s="16">
        <f t="shared" si="0"/>
        <v>0.13406021558666836</v>
      </c>
      <c r="O4" s="16">
        <f t="shared" si="0"/>
        <v>-2.7422702938927124E-2</v>
      </c>
      <c r="P4" s="16">
        <f t="shared" si="0"/>
        <v>1.044709054145132E-2</v>
      </c>
      <c r="Q4" s="16">
        <f t="shared" si="0"/>
        <v>-0.15308504724847138</v>
      </c>
      <c r="R4" s="16">
        <f t="shared" si="0"/>
        <v>0.77973221317931207</v>
      </c>
      <c r="S4" s="16">
        <f t="shared" si="0"/>
        <v>0.26906623395781093</v>
      </c>
      <c r="T4" s="16">
        <f t="shared" si="0"/>
        <v>0.52307334650703252</v>
      </c>
      <c r="U4" s="16">
        <f t="shared" si="0"/>
        <v>0.13916660306799966</v>
      </c>
      <c r="V4" s="16">
        <f t="shared" si="0"/>
        <v>2.9075804776739433E-2</v>
      </c>
      <c r="W4" s="16">
        <f t="shared" si="0"/>
        <v>-1.8651736597115942E-2</v>
      </c>
      <c r="X4" s="16">
        <f t="shared" si="0"/>
        <v>6.2027331829640486E-2</v>
      </c>
      <c r="Y4" s="16">
        <f t="shared" si="0"/>
        <v>5.8373414954088432E-2</v>
      </c>
      <c r="Z4" s="16">
        <f t="shared" si="0"/>
        <v>-3.8952990822439526E-3</v>
      </c>
      <c r="AA4" s="16">
        <f t="shared" si="0"/>
        <v>2.9684491186490858E-2</v>
      </c>
      <c r="AB4" s="16">
        <f t="shared" si="0"/>
        <v>-0.24009552032684067</v>
      </c>
      <c r="AC4" s="16">
        <f t="shared" si="0"/>
        <v>-4.520672421626537E-2</v>
      </c>
      <c r="AD4" s="16">
        <f t="shared" si="0"/>
        <v>-2.208739789039571E-2</v>
      </c>
      <c r="AE4" s="16">
        <f t="shared" si="0"/>
        <v>-2.7655001824743564E-2</v>
      </c>
      <c r="AF4" s="16">
        <f t="shared" si="0"/>
        <v>-1.8891530088827713E-2</v>
      </c>
      <c r="AG4" s="16">
        <f t="shared" si="0"/>
        <v>4.174105245260562E-2</v>
      </c>
      <c r="AH4" s="16">
        <f t="shared" si="0"/>
        <v>5.2839889015831476E-2</v>
      </c>
      <c r="AI4" s="16">
        <f t="shared" si="0"/>
        <v>0.16633724760686741</v>
      </c>
      <c r="AJ4" s="16">
        <f t="shared" si="0"/>
        <v>0.12447250373816243</v>
      </c>
      <c r="AK4" s="16">
        <f t="shared" si="0"/>
        <v>8.7408764516414994E-2</v>
      </c>
      <c r="AL4" s="16">
        <f t="shared" si="0"/>
        <v>-3.0761705481127222E-2</v>
      </c>
      <c r="AM4" s="16">
        <f t="shared" si="0"/>
        <v>2.6214708273754495E-2</v>
      </c>
      <c r="AN4" s="16">
        <f t="shared" si="0"/>
        <v>4.8931752363258862E-2</v>
      </c>
      <c r="AO4" s="16">
        <f t="shared" si="0"/>
        <v>5.4749563722553685E-2</v>
      </c>
      <c r="AP4" s="16">
        <f t="shared" si="0"/>
        <v>5.6303247314483329E-2</v>
      </c>
      <c r="AQ4" s="16">
        <f t="shared" si="0"/>
        <v>6.3120981881940486E-2</v>
      </c>
      <c r="AR4" s="16">
        <f t="shared" si="0"/>
        <v>5.6888400219901047E-2</v>
      </c>
      <c r="AS4" s="17">
        <f>(AM4+AL4+AK4)/3</f>
        <v>2.7620589103014088E-2</v>
      </c>
      <c r="AT4" s="17">
        <f>(AM20+AL20+AK20)/3</f>
        <v>0.33385670399665024</v>
      </c>
      <c r="AU4" s="17">
        <f>(AM29+AL29+AK29)/3</f>
        <v>0.43804566688594199</v>
      </c>
      <c r="AV4" s="17">
        <f>(AM106+AL106+AK106)/3</f>
        <v>-0.20721419851571163</v>
      </c>
    </row>
    <row r="5" spans="1:48" ht="19" x14ac:dyDescent="0.25">
      <c r="A5" s="5" t="s">
        <v>2</v>
      </c>
      <c r="B5" s="1">
        <v>4012000000</v>
      </c>
      <c r="C5" s="1">
        <v>4760300000</v>
      </c>
      <c r="D5" s="1">
        <v>5110900000</v>
      </c>
      <c r="E5" s="1">
        <v>5016800000</v>
      </c>
      <c r="F5" s="1">
        <v>4471300000</v>
      </c>
      <c r="G5" s="1">
        <v>4561100000</v>
      </c>
      <c r="H5" s="1">
        <v>4640000000</v>
      </c>
      <c r="I5" s="1">
        <v>4708000000</v>
      </c>
      <c r="J5" s="1">
        <v>4148000000</v>
      </c>
      <c r="K5" s="1">
        <v>5210000000</v>
      </c>
      <c r="L5" s="1">
        <v>5039000000</v>
      </c>
      <c r="M5" s="1">
        <v>5849000000</v>
      </c>
      <c r="N5" s="1">
        <v>6622000000</v>
      </c>
      <c r="O5" s="1">
        <v>6537000000</v>
      </c>
      <c r="P5" s="1">
        <v>6463000000</v>
      </c>
      <c r="Q5" s="1">
        <v>5065000000</v>
      </c>
      <c r="R5" s="1">
        <v>11219000000</v>
      </c>
      <c r="S5" s="1">
        <v>14104000000</v>
      </c>
      <c r="T5" s="1">
        <v>22322000000</v>
      </c>
      <c r="U5" s="1">
        <v>25135000000</v>
      </c>
      <c r="V5" s="1">
        <v>25590000000</v>
      </c>
      <c r="W5" s="1">
        <v>24660000000</v>
      </c>
      <c r="X5" s="1">
        <v>25804000000</v>
      </c>
      <c r="Y5" s="1">
        <v>27698000000</v>
      </c>
      <c r="Z5" s="1">
        <v>28130000000</v>
      </c>
      <c r="AA5" s="1">
        <v>28609000000</v>
      </c>
      <c r="AB5" s="1">
        <v>20786000000</v>
      </c>
      <c r="AC5" s="1">
        <v>19638000000</v>
      </c>
      <c r="AD5" s="1">
        <v>19282000000</v>
      </c>
      <c r="AE5" s="1">
        <v>18378000000</v>
      </c>
      <c r="AF5" s="1">
        <v>17884000000</v>
      </c>
      <c r="AG5" s="1">
        <v>18731000000</v>
      </c>
      <c r="AH5" s="1">
        <v>19849000000</v>
      </c>
      <c r="AI5" s="1">
        <v>23304000000</v>
      </c>
      <c r="AJ5" s="1">
        <v>26582000000</v>
      </c>
      <c r="AK5" s="1">
        <v>29321000000</v>
      </c>
      <c r="AL5" s="1">
        <v>28399000000</v>
      </c>
      <c r="AM5" s="1">
        <v>29128000000</v>
      </c>
    </row>
    <row r="6" spans="1:48" ht="20" x14ac:dyDescent="0.25">
      <c r="A6" s="6" t="s">
        <v>3</v>
      </c>
      <c r="B6" s="10">
        <v>1044600000</v>
      </c>
      <c r="C6" s="10">
        <v>848100000</v>
      </c>
      <c r="D6" s="10">
        <v>941600000</v>
      </c>
      <c r="E6" s="10">
        <v>780300000</v>
      </c>
      <c r="F6" s="10">
        <v>777100000</v>
      </c>
      <c r="G6" s="10">
        <v>928700000</v>
      </c>
      <c r="H6" s="10">
        <v>1054200000</v>
      </c>
      <c r="I6" s="10">
        <v>842000000</v>
      </c>
      <c r="J6" s="10">
        <v>915000000</v>
      </c>
      <c r="K6" s="10">
        <v>1501000000</v>
      </c>
      <c r="L6" s="10">
        <v>1779000000</v>
      </c>
      <c r="M6" s="10">
        <v>2222000000</v>
      </c>
      <c r="N6" s="10">
        <v>2531000000</v>
      </c>
      <c r="O6" s="10">
        <v>2365000000</v>
      </c>
      <c r="P6" s="10">
        <v>2532000000</v>
      </c>
      <c r="Q6" s="10">
        <v>2553000000</v>
      </c>
      <c r="R6" s="10">
        <v>2339000000</v>
      </c>
      <c r="S6" s="10">
        <v>3102000000</v>
      </c>
      <c r="T6" s="10">
        <v>3884000000</v>
      </c>
      <c r="U6" s="10">
        <v>4718000000</v>
      </c>
      <c r="V6" s="10">
        <v>5131000000</v>
      </c>
      <c r="W6" s="10">
        <v>5488000000</v>
      </c>
      <c r="X6" s="10">
        <v>6214000000</v>
      </c>
      <c r="Y6" s="10">
        <v>6189000000</v>
      </c>
      <c r="Z6" s="10">
        <v>5625000000</v>
      </c>
      <c r="AA6" s="10">
        <v>6148000000</v>
      </c>
      <c r="AB6" s="10">
        <v>5626000000</v>
      </c>
      <c r="AC6" s="10">
        <v>5580000000</v>
      </c>
      <c r="AD6" s="10">
        <v>5379000000</v>
      </c>
      <c r="AE6" s="10">
        <v>5601000000</v>
      </c>
      <c r="AF6" s="10">
        <v>5642000000</v>
      </c>
      <c r="AG6" s="10">
        <v>5777000000</v>
      </c>
      <c r="AH6" s="10">
        <v>5954000000</v>
      </c>
      <c r="AI6" s="10">
        <v>6791000000</v>
      </c>
      <c r="AJ6" s="10">
        <v>7259000000</v>
      </c>
      <c r="AK6" s="10">
        <v>7478000000</v>
      </c>
      <c r="AL6" s="10">
        <v>7268000000</v>
      </c>
      <c r="AM6" s="10">
        <v>7474000000</v>
      </c>
      <c r="AS6" s="18" t="s">
        <v>113</v>
      </c>
      <c r="AT6" s="19" t="s">
        <v>114</v>
      </c>
      <c r="AU6" s="19" t="s">
        <v>115</v>
      </c>
      <c r="AV6" s="19" t="s">
        <v>116</v>
      </c>
    </row>
    <row r="7" spans="1:48" ht="19" x14ac:dyDescent="0.25">
      <c r="A7" s="5" t="s">
        <v>4</v>
      </c>
      <c r="B7" s="2">
        <v>0.20660000000000001</v>
      </c>
      <c r="C7" s="2">
        <v>0.1512</v>
      </c>
      <c r="D7" s="2">
        <v>0.15559999999999999</v>
      </c>
      <c r="E7" s="2">
        <v>0.1346</v>
      </c>
      <c r="F7" s="2">
        <v>0.14810000000000001</v>
      </c>
      <c r="G7" s="2">
        <v>0.16919999999999999</v>
      </c>
      <c r="H7" s="2">
        <v>0.18509999999999999</v>
      </c>
      <c r="I7" s="2">
        <v>0.1517</v>
      </c>
      <c r="J7" s="2">
        <v>0.1807</v>
      </c>
      <c r="K7" s="2">
        <v>0.22370000000000001</v>
      </c>
      <c r="L7" s="2">
        <v>0.26090000000000002</v>
      </c>
      <c r="M7" s="2">
        <v>0.27529999999999999</v>
      </c>
      <c r="N7" s="2">
        <v>0.27650000000000002</v>
      </c>
      <c r="O7" s="2">
        <v>0.26569999999999999</v>
      </c>
      <c r="P7" s="2">
        <v>0.28149999999999997</v>
      </c>
      <c r="Q7" s="2">
        <v>0.33510000000000001</v>
      </c>
      <c r="R7" s="2">
        <v>0.17249999999999999</v>
      </c>
      <c r="S7" s="2">
        <v>0.18029999999999999</v>
      </c>
      <c r="T7" s="2">
        <v>0.1482</v>
      </c>
      <c r="U7" s="2">
        <v>0.158</v>
      </c>
      <c r="V7" s="2">
        <v>0.16700000000000001</v>
      </c>
      <c r="W7" s="2">
        <v>0.182</v>
      </c>
      <c r="X7" s="2">
        <v>0.19409999999999999</v>
      </c>
      <c r="Y7" s="2">
        <v>0.18260000000000001</v>
      </c>
      <c r="Z7" s="2">
        <v>0.1666</v>
      </c>
      <c r="AA7" s="2">
        <v>0.1769</v>
      </c>
      <c r="AB7" s="2">
        <v>0.21299999999999999</v>
      </c>
      <c r="AC7" s="2">
        <v>0.2213</v>
      </c>
      <c r="AD7" s="2">
        <v>0.21809999999999999</v>
      </c>
      <c r="AE7" s="2">
        <v>0.2336</v>
      </c>
      <c r="AF7" s="2">
        <v>0.23980000000000001</v>
      </c>
      <c r="AG7" s="2">
        <v>0.23569999999999999</v>
      </c>
      <c r="AH7" s="2">
        <v>0.23069999999999999</v>
      </c>
      <c r="AI7" s="2">
        <v>0.22570000000000001</v>
      </c>
      <c r="AJ7" s="2">
        <v>0.2145</v>
      </c>
      <c r="AK7" s="2">
        <v>0.20319999999999999</v>
      </c>
      <c r="AL7" s="2">
        <v>0.20380000000000001</v>
      </c>
      <c r="AM7" s="2">
        <v>0.20419999999999999</v>
      </c>
      <c r="AS7" s="17">
        <f>AM7</f>
        <v>0.20419999999999999</v>
      </c>
      <c r="AT7" s="20">
        <f>AM21</f>
        <v>0.2099</v>
      </c>
      <c r="AU7" s="20">
        <f>AM30</f>
        <v>0.1338</v>
      </c>
      <c r="AV7" s="20">
        <f>AM107/AM3</f>
        <v>4.005245614993716E-2</v>
      </c>
    </row>
    <row r="8" spans="1:48"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row>
    <row r="9" spans="1:48" ht="19" customHeight="1" x14ac:dyDescent="0.25">
      <c r="A9" s="14" t="s">
        <v>94</v>
      </c>
      <c r="B9" s="15">
        <f>B8/B3</f>
        <v>0</v>
      </c>
      <c r="C9" s="15">
        <f t="shared" ref="C9:AM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Y9" s="15">
        <f t="shared" si="1"/>
        <v>0</v>
      </c>
      <c r="Z9" s="15">
        <f t="shared" si="1"/>
        <v>0</v>
      </c>
      <c r="AA9" s="15">
        <f t="shared" si="1"/>
        <v>0</v>
      </c>
      <c r="AB9" s="15">
        <f t="shared" si="1"/>
        <v>0</v>
      </c>
      <c r="AC9" s="15">
        <f t="shared" si="1"/>
        <v>0</v>
      </c>
      <c r="AD9" s="15">
        <f t="shared" si="1"/>
        <v>0</v>
      </c>
      <c r="AE9" s="15">
        <f t="shared" si="1"/>
        <v>0</v>
      </c>
      <c r="AF9" s="15">
        <f t="shared" si="1"/>
        <v>0</v>
      </c>
      <c r="AG9" s="15">
        <f t="shared" si="1"/>
        <v>0</v>
      </c>
      <c r="AH9" s="15">
        <f t="shared" si="1"/>
        <v>0</v>
      </c>
      <c r="AI9" s="15">
        <f t="shared" si="1"/>
        <v>0</v>
      </c>
      <c r="AJ9" s="15">
        <f t="shared" si="1"/>
        <v>0</v>
      </c>
      <c r="AK9" s="15">
        <f t="shared" si="1"/>
        <v>0</v>
      </c>
      <c r="AL9" s="15">
        <f t="shared" si="1"/>
        <v>0</v>
      </c>
      <c r="AM9" s="15">
        <f t="shared" si="1"/>
        <v>0</v>
      </c>
      <c r="AS9" s="18" t="s">
        <v>95</v>
      </c>
      <c r="AT9" s="19" t="s">
        <v>96</v>
      </c>
      <c r="AU9" s="19" t="s">
        <v>97</v>
      </c>
      <c r="AV9" s="19" t="s">
        <v>98</v>
      </c>
    </row>
    <row r="10" spans="1:48"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v>1335000000</v>
      </c>
      <c r="S10" s="1">
        <v>1711000000</v>
      </c>
      <c r="T10" s="1">
        <v>2346000000</v>
      </c>
      <c r="U10" s="1">
        <v>2712000000</v>
      </c>
      <c r="V10" s="1">
        <v>2953000000</v>
      </c>
      <c r="W10" s="1">
        <v>3034000000</v>
      </c>
      <c r="X10" s="1">
        <v>3208000000</v>
      </c>
      <c r="Y10" s="1">
        <v>3240000000</v>
      </c>
      <c r="Z10" s="1">
        <v>3142000000</v>
      </c>
      <c r="AA10" s="1">
        <v>3078000000</v>
      </c>
      <c r="AB10" s="1">
        <v>2350000000</v>
      </c>
      <c r="AC10" s="1">
        <v>2450000000</v>
      </c>
      <c r="AD10" s="1">
        <v>2256000000</v>
      </c>
      <c r="AE10" s="1">
        <v>2405000000</v>
      </c>
      <c r="AF10" s="1">
        <v>2566000000</v>
      </c>
      <c r="AG10" s="1">
        <v>2584000000</v>
      </c>
      <c r="AH10" s="1">
        <v>2655000000</v>
      </c>
      <c r="AI10" s="1">
        <v>3011000000</v>
      </c>
      <c r="AJ10" s="1">
        <v>3290000000</v>
      </c>
      <c r="AK10" s="1">
        <v>3413000000</v>
      </c>
      <c r="AL10" s="1">
        <v>3597000000</v>
      </c>
      <c r="AM10" s="1">
        <v>3873000000</v>
      </c>
      <c r="AS10" s="17">
        <f>AM9</f>
        <v>0</v>
      </c>
      <c r="AT10" s="20">
        <f>AM13</f>
        <v>0.10581388995136878</v>
      </c>
      <c r="AU10" s="20">
        <f>AM80</f>
        <v>2.7047702311349107E-3</v>
      </c>
      <c r="AV10" s="20">
        <f>AM89</f>
        <v>3.9205507895743404E-2</v>
      </c>
    </row>
    <row r="11" spans="1:48"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c r="AE11" s="1" t="s">
        <v>91</v>
      </c>
      <c r="AF11" s="1" t="s">
        <v>91</v>
      </c>
      <c r="AG11" s="1" t="s">
        <v>91</v>
      </c>
      <c r="AH11" s="1" t="s">
        <v>91</v>
      </c>
      <c r="AI11" s="1" t="s">
        <v>91</v>
      </c>
      <c r="AJ11" s="1" t="s">
        <v>91</v>
      </c>
      <c r="AK11" s="1" t="s">
        <v>91</v>
      </c>
      <c r="AL11" s="1" t="s">
        <v>91</v>
      </c>
      <c r="AM11" s="1" t="s">
        <v>91</v>
      </c>
    </row>
    <row r="12" spans="1:48" ht="20" x14ac:dyDescent="0.25">
      <c r="A12" s="5" t="s">
        <v>8</v>
      </c>
      <c r="B12" s="1">
        <v>543400000</v>
      </c>
      <c r="C12" s="1">
        <v>551700000</v>
      </c>
      <c r="D12" s="1">
        <v>527600000</v>
      </c>
      <c r="E12" s="1">
        <v>514300000</v>
      </c>
      <c r="F12" s="1">
        <v>533200000</v>
      </c>
      <c r="G12" s="1">
        <v>450500000</v>
      </c>
      <c r="H12" s="1">
        <v>531400000</v>
      </c>
      <c r="I12" s="1">
        <v>455000000</v>
      </c>
      <c r="J12" s="1">
        <v>485000000</v>
      </c>
      <c r="K12" s="1">
        <v>1035000000</v>
      </c>
      <c r="L12" s="1">
        <v>963000000</v>
      </c>
      <c r="M12" s="1">
        <v>1197000000</v>
      </c>
      <c r="N12" s="1">
        <v>1233000000</v>
      </c>
      <c r="O12" s="1">
        <v>1216000000</v>
      </c>
      <c r="P12" s="1">
        <v>1174000000</v>
      </c>
      <c r="Q12" s="1">
        <v>1074000000</v>
      </c>
      <c r="R12" s="1">
        <v>1335000000</v>
      </c>
      <c r="S12" s="1">
        <v>1711000000</v>
      </c>
      <c r="T12" s="1">
        <v>2346000000</v>
      </c>
      <c r="U12" s="1">
        <v>2712000000</v>
      </c>
      <c r="V12" s="1">
        <v>2953000000</v>
      </c>
      <c r="W12" s="1">
        <v>3034000000</v>
      </c>
      <c r="X12" s="1">
        <v>3208000000</v>
      </c>
      <c r="Y12" s="1">
        <v>3240000000</v>
      </c>
      <c r="Z12" s="1">
        <v>3142000000</v>
      </c>
      <c r="AA12" s="1">
        <v>3078000000</v>
      </c>
      <c r="AB12" s="1">
        <v>2350000000</v>
      </c>
      <c r="AC12" s="1">
        <v>2450000000</v>
      </c>
      <c r="AD12" s="1">
        <v>2256000000</v>
      </c>
      <c r="AE12" s="1">
        <v>2405000000</v>
      </c>
      <c r="AF12" s="1">
        <v>2566000000</v>
      </c>
      <c r="AG12" s="1">
        <v>2584000000</v>
      </c>
      <c r="AH12" s="1">
        <v>2655000000</v>
      </c>
      <c r="AI12" s="1">
        <v>3011000000</v>
      </c>
      <c r="AJ12" s="1">
        <v>3290000000</v>
      </c>
      <c r="AK12" s="1">
        <v>3413000000</v>
      </c>
      <c r="AL12" s="1">
        <v>3597000000</v>
      </c>
      <c r="AM12" s="1">
        <v>3873000000</v>
      </c>
      <c r="AS12" s="18" t="s">
        <v>117</v>
      </c>
      <c r="AT12" s="19" t="s">
        <v>118</v>
      </c>
      <c r="AU12" s="19" t="s">
        <v>119</v>
      </c>
      <c r="AV12" s="19" t="s">
        <v>120</v>
      </c>
    </row>
    <row r="13" spans="1:48" ht="19" x14ac:dyDescent="0.25">
      <c r="A13" s="14" t="s">
        <v>99</v>
      </c>
      <c r="B13" s="15">
        <f>B12/B3</f>
        <v>0.10746351303247241</v>
      </c>
      <c r="C13" s="15">
        <f t="shared" ref="C13:AM13" si="2">C12/C3</f>
        <v>9.8370301690321654E-2</v>
      </c>
      <c r="D13" s="15">
        <f t="shared" si="2"/>
        <v>8.7170590665014452E-2</v>
      </c>
      <c r="E13" s="15">
        <f t="shared" si="2"/>
        <v>8.8716772179193049E-2</v>
      </c>
      <c r="F13" s="15">
        <f t="shared" si="2"/>
        <v>0.10159286639737825</v>
      </c>
      <c r="G13" s="15">
        <f t="shared" si="2"/>
        <v>8.2061277277860764E-2</v>
      </c>
      <c r="H13" s="15">
        <f t="shared" si="2"/>
        <v>9.3323030452038921E-2</v>
      </c>
      <c r="I13" s="15">
        <f t="shared" si="2"/>
        <v>8.1981981981981977E-2</v>
      </c>
      <c r="J13" s="15">
        <f t="shared" si="2"/>
        <v>9.5793008097965635E-2</v>
      </c>
      <c r="K13" s="15">
        <f t="shared" si="2"/>
        <v>0.15422440768886903</v>
      </c>
      <c r="L13" s="15">
        <f t="shared" si="2"/>
        <v>0.14124376650044002</v>
      </c>
      <c r="M13" s="15">
        <f t="shared" si="2"/>
        <v>0.14830875975715524</v>
      </c>
      <c r="N13" s="15">
        <f t="shared" si="2"/>
        <v>0.13470993117010815</v>
      </c>
      <c r="O13" s="15">
        <f t="shared" si="2"/>
        <v>0.13659851718714897</v>
      </c>
      <c r="P13" s="15">
        <f t="shared" si="2"/>
        <v>0.13051695386325737</v>
      </c>
      <c r="Q13" s="15">
        <f t="shared" si="2"/>
        <v>0.14098188500918876</v>
      </c>
      <c r="R13" s="15">
        <f t="shared" si="2"/>
        <v>9.8465850420415987E-2</v>
      </c>
      <c r="S13" s="15">
        <f t="shared" si="2"/>
        <v>9.9442055097059168E-2</v>
      </c>
      <c r="T13" s="15">
        <f t="shared" si="2"/>
        <v>8.9521483629703122E-2</v>
      </c>
      <c r="U13" s="15">
        <f t="shared" si="2"/>
        <v>9.084514119184002E-2</v>
      </c>
      <c r="V13" s="15">
        <f t="shared" si="2"/>
        <v>9.6123173073793172E-2</v>
      </c>
      <c r="W13" s="15">
        <f t="shared" si="2"/>
        <v>0.1006368581663792</v>
      </c>
      <c r="X13" s="15">
        <f t="shared" si="2"/>
        <v>0.10019364107689424</v>
      </c>
      <c r="Y13" s="15">
        <f t="shared" si="2"/>
        <v>9.5611886564169149E-2</v>
      </c>
      <c r="Z13" s="15">
        <f t="shared" si="2"/>
        <v>9.3082506295363646E-2</v>
      </c>
      <c r="AA13" s="15">
        <f t="shared" si="2"/>
        <v>8.8557700607071951E-2</v>
      </c>
      <c r="AB13" s="15">
        <f t="shared" si="2"/>
        <v>8.8974708465848859E-2</v>
      </c>
      <c r="AC13" s="15">
        <f t="shared" si="2"/>
        <v>9.7152827345546838E-2</v>
      </c>
      <c r="AD13" s="15">
        <f t="shared" si="2"/>
        <v>9.1480475244312881E-2</v>
      </c>
      <c r="AE13" s="15">
        <f t="shared" si="2"/>
        <v>0.10029609241419575</v>
      </c>
      <c r="AF13" s="15">
        <f t="shared" si="2"/>
        <v>0.1090708152682139</v>
      </c>
      <c r="AG13" s="15">
        <f t="shared" si="2"/>
        <v>0.10543496001305697</v>
      </c>
      <c r="AH13" s="15">
        <f t="shared" si="2"/>
        <v>0.1028950122078828</v>
      </c>
      <c r="AI13" s="15">
        <f t="shared" si="2"/>
        <v>0.10004984216647284</v>
      </c>
      <c r="AJ13" s="15">
        <f t="shared" si="2"/>
        <v>9.7219349310008571E-2</v>
      </c>
      <c r="AK13" s="15">
        <f t="shared" si="2"/>
        <v>9.2747085518628217E-2</v>
      </c>
      <c r="AL13" s="15">
        <f t="shared" si="2"/>
        <v>0.10084952477079653</v>
      </c>
      <c r="AM13" s="15">
        <f t="shared" si="2"/>
        <v>0.10581388995136878</v>
      </c>
      <c r="AS13" s="17">
        <f>AM28/AM72</f>
        <v>0.31974921630094044</v>
      </c>
      <c r="AT13" s="20">
        <f>AM28/AM54</f>
        <v>0.11189578333904697</v>
      </c>
      <c r="AU13" s="20">
        <f>AM22/(AM72+AM56+AM61)</f>
        <v>0.11998134141871855</v>
      </c>
      <c r="AV13" s="21">
        <f>AM67/AM72</f>
        <v>1.8575626959247649</v>
      </c>
    </row>
    <row r="14" spans="1:48" ht="19" x14ac:dyDescent="0.25">
      <c r="A14" s="5" t="s">
        <v>9</v>
      </c>
      <c r="B14" s="1">
        <v>193400000</v>
      </c>
      <c r="C14" s="1">
        <v>225600000</v>
      </c>
      <c r="D14" s="1">
        <v>246800000</v>
      </c>
      <c r="E14" s="1">
        <v>240800000</v>
      </c>
      <c r="F14" s="1">
        <v>220600000</v>
      </c>
      <c r="G14" s="1">
        <v>186600000</v>
      </c>
      <c r="H14" s="1">
        <v>171300000</v>
      </c>
      <c r="I14" s="1">
        <v>158000000</v>
      </c>
      <c r="J14" s="1">
        <v>211000000</v>
      </c>
      <c r="K14" s="1">
        <v>267000000</v>
      </c>
      <c r="L14" s="1">
        <v>280000000</v>
      </c>
      <c r="M14" s="1">
        <v>367000000</v>
      </c>
      <c r="N14" s="1">
        <v>418000000</v>
      </c>
      <c r="O14" s="1">
        <v>393000000</v>
      </c>
      <c r="P14" s="1">
        <v>389000000</v>
      </c>
      <c r="Q14" s="1">
        <v>381000000</v>
      </c>
      <c r="R14" s="1" t="s">
        <v>91</v>
      </c>
      <c r="S14" s="1" t="s">
        <v>91</v>
      </c>
      <c r="T14" s="1" t="s">
        <v>91</v>
      </c>
      <c r="U14" s="1">
        <v>-35000000</v>
      </c>
      <c r="V14" s="1" t="s">
        <v>91</v>
      </c>
      <c r="W14" s="1" t="s">
        <v>91</v>
      </c>
      <c r="X14" s="1" t="s">
        <v>91</v>
      </c>
      <c r="Y14" s="1">
        <v>3060000000</v>
      </c>
      <c r="Z14" s="1" t="s">
        <v>91</v>
      </c>
      <c r="AA14" s="1" t="s">
        <v>91</v>
      </c>
      <c r="AB14" s="1" t="s">
        <v>91</v>
      </c>
      <c r="AC14" s="1" t="s">
        <v>91</v>
      </c>
      <c r="AD14" s="1" t="s">
        <v>91</v>
      </c>
      <c r="AE14" s="1" t="s">
        <v>91</v>
      </c>
      <c r="AF14" s="1" t="s">
        <v>91</v>
      </c>
      <c r="AG14" s="1" t="s">
        <v>91</v>
      </c>
      <c r="AH14" s="1" t="s">
        <v>91</v>
      </c>
      <c r="AI14" s="1" t="s">
        <v>91</v>
      </c>
      <c r="AJ14" s="1" t="s">
        <v>91</v>
      </c>
      <c r="AK14" s="1" t="s">
        <v>91</v>
      </c>
      <c r="AL14" s="1" t="s">
        <v>91</v>
      </c>
      <c r="AM14" s="1" t="s">
        <v>91</v>
      </c>
    </row>
    <row r="15" spans="1:48" ht="20" x14ac:dyDescent="0.25">
      <c r="A15" s="5" t="s">
        <v>10</v>
      </c>
      <c r="B15" s="1">
        <v>736800000</v>
      </c>
      <c r="C15" s="1">
        <v>777300000</v>
      </c>
      <c r="D15" s="1">
        <v>774400000</v>
      </c>
      <c r="E15" s="1">
        <v>755100000</v>
      </c>
      <c r="F15" s="1">
        <v>753800000</v>
      </c>
      <c r="G15" s="1">
        <v>637100000</v>
      </c>
      <c r="H15" s="1">
        <v>702700000</v>
      </c>
      <c r="I15" s="1">
        <v>613000000</v>
      </c>
      <c r="J15" s="1">
        <v>696000000</v>
      </c>
      <c r="K15" s="1">
        <v>1302000000</v>
      </c>
      <c r="L15" s="1">
        <v>1243000000</v>
      </c>
      <c r="M15" s="1">
        <v>1564000000</v>
      </c>
      <c r="N15" s="1">
        <v>1651000000</v>
      </c>
      <c r="O15" s="1">
        <v>1609000000</v>
      </c>
      <c r="P15" s="1">
        <v>1563000000</v>
      </c>
      <c r="Q15" s="1">
        <v>1455000000</v>
      </c>
      <c r="R15" s="1">
        <v>1335000000</v>
      </c>
      <c r="S15" s="1">
        <v>1711000000</v>
      </c>
      <c r="T15" s="1">
        <v>2346000000</v>
      </c>
      <c r="U15" s="1">
        <v>2677000000</v>
      </c>
      <c r="V15" s="1">
        <v>2953000000</v>
      </c>
      <c r="W15" s="1">
        <v>3034000000</v>
      </c>
      <c r="X15" s="1">
        <v>3208000000</v>
      </c>
      <c r="Y15" s="1">
        <v>6300000000</v>
      </c>
      <c r="Z15" s="1">
        <v>3142000000</v>
      </c>
      <c r="AA15" s="1">
        <v>3078000000</v>
      </c>
      <c r="AB15" s="1">
        <v>2350000000</v>
      </c>
      <c r="AC15" s="1">
        <v>2450000000</v>
      </c>
      <c r="AD15" s="1">
        <v>2256000000</v>
      </c>
      <c r="AE15" s="1">
        <v>2405000000</v>
      </c>
      <c r="AF15" s="1">
        <v>2566000000</v>
      </c>
      <c r="AG15" s="1">
        <v>2584000000</v>
      </c>
      <c r="AH15" s="1">
        <v>2655000000</v>
      </c>
      <c r="AI15" s="1">
        <v>3011000000</v>
      </c>
      <c r="AJ15" s="1">
        <v>3290000000</v>
      </c>
      <c r="AK15" s="1">
        <v>3413000000</v>
      </c>
      <c r="AL15" s="1">
        <v>3597000000</v>
      </c>
      <c r="AM15" s="1">
        <v>3873000000</v>
      </c>
      <c r="AS15" s="18" t="s">
        <v>121</v>
      </c>
      <c r="AT15" s="19" t="s">
        <v>122</v>
      </c>
      <c r="AU15" s="19" t="s">
        <v>123</v>
      </c>
      <c r="AV15" s="19" t="s">
        <v>124</v>
      </c>
    </row>
    <row r="16" spans="1:48" ht="19" x14ac:dyDescent="0.25">
      <c r="A16" s="5" t="s">
        <v>11</v>
      </c>
      <c r="B16" s="1">
        <v>4748800000</v>
      </c>
      <c r="C16" s="1">
        <v>5537600000</v>
      </c>
      <c r="D16" s="1">
        <v>5885300000</v>
      </c>
      <c r="E16" s="1">
        <v>5771900000</v>
      </c>
      <c r="F16" s="1">
        <v>5225100000</v>
      </c>
      <c r="G16" s="1">
        <v>5198200000</v>
      </c>
      <c r="H16" s="1">
        <v>5342700000</v>
      </c>
      <c r="I16" s="1">
        <v>5321000000</v>
      </c>
      <c r="J16" s="1">
        <v>4844000000</v>
      </c>
      <c r="K16" s="1">
        <v>6512000000</v>
      </c>
      <c r="L16" s="1">
        <v>6282000000</v>
      </c>
      <c r="M16" s="1">
        <v>7413000000</v>
      </c>
      <c r="N16" s="1">
        <v>8273000000</v>
      </c>
      <c r="O16" s="1">
        <v>8146000000</v>
      </c>
      <c r="P16" s="1">
        <v>8026000000</v>
      </c>
      <c r="Q16" s="1">
        <v>6520000000</v>
      </c>
      <c r="R16" s="1">
        <v>12554000000</v>
      </c>
      <c r="S16" s="1">
        <v>15815000000</v>
      </c>
      <c r="T16" s="1">
        <v>24668000000</v>
      </c>
      <c r="U16" s="1">
        <v>27812000000</v>
      </c>
      <c r="V16" s="1">
        <v>28543000000</v>
      </c>
      <c r="W16" s="1">
        <v>27694000000</v>
      </c>
      <c r="X16" s="1">
        <v>29012000000</v>
      </c>
      <c r="Y16" s="1">
        <v>33998000000</v>
      </c>
      <c r="Z16" s="1">
        <v>31272000000</v>
      </c>
      <c r="AA16" s="1">
        <v>31687000000</v>
      </c>
      <c r="AB16" s="1">
        <v>23136000000</v>
      </c>
      <c r="AC16" s="1">
        <v>22088000000</v>
      </c>
      <c r="AD16" s="1">
        <v>21538000000</v>
      </c>
      <c r="AE16" s="1">
        <v>20783000000</v>
      </c>
      <c r="AF16" s="1">
        <v>20450000000</v>
      </c>
      <c r="AG16" s="1">
        <v>21315000000</v>
      </c>
      <c r="AH16" s="1">
        <v>22504000000</v>
      </c>
      <c r="AI16" s="1">
        <v>26315000000</v>
      </c>
      <c r="AJ16" s="1">
        <v>29872000000</v>
      </c>
      <c r="AK16" s="1">
        <v>32734000000</v>
      </c>
      <c r="AL16" s="1">
        <v>31996000000</v>
      </c>
      <c r="AM16" s="1">
        <v>33001000000</v>
      </c>
      <c r="AS16" s="28">
        <f>(AM35+AL35+AK35+AJ35+AI35)/5</f>
        <v>-2.3808591136270735E-2</v>
      </c>
      <c r="AT16" s="29">
        <f>AU101/AM3</f>
        <v>1.8815845170755696</v>
      </c>
      <c r="AU16" s="29">
        <f>AU101/AM28</f>
        <v>14.066535231617648</v>
      </c>
      <c r="AV16" s="30">
        <f>AU101/AM107</f>
        <v>46.978005793997269</v>
      </c>
    </row>
    <row r="17" spans="1:48"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t="s">
        <v>91</v>
      </c>
      <c r="W17" s="1" t="s">
        <v>91</v>
      </c>
      <c r="X17" s="1" t="s">
        <v>91</v>
      </c>
      <c r="Y17" s="1" t="s">
        <v>91</v>
      </c>
      <c r="Z17" s="1">
        <v>281000000</v>
      </c>
      <c r="AA17" s="1">
        <v>281000000</v>
      </c>
      <c r="AB17" s="1">
        <v>221000000</v>
      </c>
      <c r="AC17" s="1">
        <v>212000000</v>
      </c>
      <c r="AD17" s="1">
        <v>257000000</v>
      </c>
      <c r="AE17" s="1">
        <v>282000000</v>
      </c>
      <c r="AF17" s="1">
        <v>301000000</v>
      </c>
      <c r="AG17" s="1">
        <v>301000000</v>
      </c>
      <c r="AH17" s="1">
        <v>360000000</v>
      </c>
      <c r="AI17" s="1">
        <v>562000000</v>
      </c>
      <c r="AJ17" s="1">
        <v>528000000</v>
      </c>
      <c r="AK17" s="1">
        <v>593000000</v>
      </c>
      <c r="AL17" s="1">
        <v>556000000</v>
      </c>
      <c r="AM17" s="1">
        <v>506000000</v>
      </c>
    </row>
    <row r="18" spans="1:48" ht="20" x14ac:dyDescent="0.25">
      <c r="A18" s="5" t="s">
        <v>13</v>
      </c>
      <c r="B18" s="1">
        <v>193400000</v>
      </c>
      <c r="C18" s="1">
        <v>225600000</v>
      </c>
      <c r="D18" s="1">
        <v>246800000</v>
      </c>
      <c r="E18" s="1">
        <v>240800000</v>
      </c>
      <c r="F18" s="1">
        <v>220600000</v>
      </c>
      <c r="G18" s="1">
        <v>186600000</v>
      </c>
      <c r="H18" s="1">
        <v>171300000</v>
      </c>
      <c r="I18" s="1">
        <v>158000000</v>
      </c>
      <c r="J18" s="1">
        <v>211000000</v>
      </c>
      <c r="K18" s="1">
        <v>267000000</v>
      </c>
      <c r="L18" s="1">
        <v>280000000</v>
      </c>
      <c r="M18" s="1">
        <v>367000000</v>
      </c>
      <c r="N18" s="1">
        <v>418000000</v>
      </c>
      <c r="O18" s="1">
        <v>393000000</v>
      </c>
      <c r="P18" s="1">
        <v>389000000</v>
      </c>
      <c r="Q18" s="1">
        <v>381000000</v>
      </c>
      <c r="R18" s="1">
        <v>645000000</v>
      </c>
      <c r="S18" s="1">
        <v>525000000</v>
      </c>
      <c r="T18" s="1">
        <v>635000000</v>
      </c>
      <c r="U18" s="1">
        <v>717000000</v>
      </c>
      <c r="V18" s="1">
        <v>755000000</v>
      </c>
      <c r="W18" s="1">
        <v>691000000</v>
      </c>
      <c r="X18" s="1">
        <v>719000000</v>
      </c>
      <c r="Y18" s="1">
        <v>761000000</v>
      </c>
      <c r="Z18" s="1">
        <v>585000000</v>
      </c>
      <c r="AA18" s="1">
        <v>738000000</v>
      </c>
      <c r="AB18" s="1">
        <v>544000000</v>
      </c>
      <c r="AC18" s="1">
        <v>510000000</v>
      </c>
      <c r="AD18" s="1">
        <v>495000000</v>
      </c>
      <c r="AE18" s="1">
        <v>462000000</v>
      </c>
      <c r="AF18" s="1">
        <v>467000000</v>
      </c>
      <c r="AG18" s="1">
        <v>456000000</v>
      </c>
      <c r="AH18" s="1">
        <v>475000000</v>
      </c>
      <c r="AI18" s="1">
        <v>800000000</v>
      </c>
      <c r="AJ18" s="1">
        <v>1018000000</v>
      </c>
      <c r="AK18" s="1">
        <v>1267000000</v>
      </c>
      <c r="AL18" s="1">
        <v>1239000000</v>
      </c>
      <c r="AM18" s="1">
        <v>1342000000</v>
      </c>
      <c r="AS18" s="18" t="s">
        <v>125</v>
      </c>
      <c r="AT18" s="19" t="s">
        <v>126</v>
      </c>
      <c r="AU18" s="19" t="s">
        <v>127</v>
      </c>
      <c r="AV18" s="19" t="s">
        <v>128</v>
      </c>
    </row>
    <row r="19" spans="1:48" ht="19" x14ac:dyDescent="0.25">
      <c r="A19" s="6" t="s">
        <v>14</v>
      </c>
      <c r="B19" s="10">
        <v>541500000</v>
      </c>
      <c r="C19" s="10">
        <v>275100000</v>
      </c>
      <c r="D19" s="10">
        <v>384200000</v>
      </c>
      <c r="E19" s="10">
        <v>186900000</v>
      </c>
      <c r="F19" s="10">
        <v>109100000</v>
      </c>
      <c r="G19" s="10">
        <v>499100000</v>
      </c>
      <c r="H19" s="10">
        <v>448500000</v>
      </c>
      <c r="I19" s="10">
        <v>338000000</v>
      </c>
      <c r="J19" s="10">
        <v>381000000</v>
      </c>
      <c r="K19" s="10">
        <v>332000000</v>
      </c>
      <c r="L19" s="10">
        <v>689000000</v>
      </c>
      <c r="M19" s="10">
        <v>751000000</v>
      </c>
      <c r="N19" s="10">
        <v>1069000000</v>
      </c>
      <c r="O19" s="10">
        <v>705000000</v>
      </c>
      <c r="P19" s="10">
        <v>1135000000</v>
      </c>
      <c r="Q19" s="10">
        <v>1339000000</v>
      </c>
      <c r="R19" s="10">
        <v>1344000000</v>
      </c>
      <c r="S19" s="10">
        <v>901000000</v>
      </c>
      <c r="T19" s="10">
        <v>1824000000</v>
      </c>
      <c r="U19" s="10">
        <v>2323000000</v>
      </c>
      <c r="V19" s="10">
        <v>2816000000</v>
      </c>
      <c r="W19" s="10">
        <v>2942000000</v>
      </c>
      <c r="X19" s="10">
        <v>3392000000</v>
      </c>
      <c r="Y19" s="10">
        <v>412000000</v>
      </c>
      <c r="Z19" s="10">
        <v>3245000000</v>
      </c>
      <c r="AA19" s="10">
        <v>3629000000</v>
      </c>
      <c r="AB19" s="10">
        <v>3880000000</v>
      </c>
      <c r="AC19" s="10">
        <v>3687000000</v>
      </c>
      <c r="AD19" s="10">
        <v>3615000000</v>
      </c>
      <c r="AE19" s="10">
        <v>3681000000</v>
      </c>
      <c r="AF19" s="10">
        <v>3558000000</v>
      </c>
      <c r="AG19" s="10">
        <v>3680000000</v>
      </c>
      <c r="AH19" s="10">
        <v>3884000000</v>
      </c>
      <c r="AI19" s="10">
        <v>5104000000</v>
      </c>
      <c r="AJ19" s="10">
        <v>4094000000</v>
      </c>
      <c r="AK19" s="10">
        <v>5588000000</v>
      </c>
      <c r="AL19" s="10">
        <v>10733000000</v>
      </c>
      <c r="AM19" s="10">
        <v>7684000000</v>
      </c>
      <c r="AN19" s="31">
        <v>5392000000</v>
      </c>
      <c r="AO19" s="31">
        <v>5739000000</v>
      </c>
      <c r="AP19" s="31">
        <v>6252000000</v>
      </c>
      <c r="AQ19" s="31">
        <v>6784000000</v>
      </c>
      <c r="AR19" s="31">
        <v>7112000000</v>
      </c>
      <c r="AS19" s="32">
        <f>AM40-AM56-AM61</f>
        <v>-12124000000</v>
      </c>
      <c r="AT19" s="29">
        <f>AU101/AN3</f>
        <v>1.7938102386893444</v>
      </c>
      <c r="AU19" s="29">
        <f>AU101/AN28</f>
        <v>20.002833718849839</v>
      </c>
      <c r="AV19" s="30">
        <f>AU101/AN106</f>
        <v>22.617325613793103</v>
      </c>
    </row>
    <row r="20" spans="1:48" ht="19" customHeight="1" x14ac:dyDescent="0.25">
      <c r="A20" s="14" t="s">
        <v>100</v>
      </c>
      <c r="B20" s="1"/>
      <c r="C20" s="15">
        <f>(C19/B19)-1</f>
        <v>-0.49196675900277009</v>
      </c>
      <c r="D20" s="15">
        <f>(D19/C19)-1</f>
        <v>0.39658306070519811</v>
      </c>
      <c r="E20" s="15">
        <f>(E19/D19)-1</f>
        <v>-0.51353461738677775</v>
      </c>
      <c r="F20" s="15">
        <f t="shared" ref="F20:AG20" si="3">(F19/E19)-1</f>
        <v>-0.41626538255751744</v>
      </c>
      <c r="G20" s="15">
        <f t="shared" si="3"/>
        <v>3.5747021081576538</v>
      </c>
      <c r="H20" s="15">
        <f t="shared" si="3"/>
        <v>-0.10138248847926268</v>
      </c>
      <c r="I20" s="15">
        <f t="shared" si="3"/>
        <v>-0.24637681159420288</v>
      </c>
      <c r="J20" s="15">
        <f t="shared" si="3"/>
        <v>0.1272189349112427</v>
      </c>
      <c r="K20" s="15">
        <f t="shared" si="3"/>
        <v>-0.12860892388451439</v>
      </c>
      <c r="L20" s="15">
        <f t="shared" si="3"/>
        <v>1.0753012048192772</v>
      </c>
      <c r="M20" s="15">
        <f t="shared" si="3"/>
        <v>8.9985486211901389E-2</v>
      </c>
      <c r="N20" s="15">
        <f t="shared" si="3"/>
        <v>0.4234354194407457</v>
      </c>
      <c r="O20" s="15">
        <f t="shared" si="3"/>
        <v>-0.34050514499532269</v>
      </c>
      <c r="P20" s="15">
        <f t="shared" si="3"/>
        <v>0.60992907801418439</v>
      </c>
      <c r="Q20" s="15">
        <f t="shared" si="3"/>
        <v>0.17973568281938324</v>
      </c>
      <c r="R20" s="15">
        <f t="shared" si="3"/>
        <v>3.7341299477222645E-3</v>
      </c>
      <c r="S20" s="15">
        <f t="shared" si="3"/>
        <v>-0.32961309523809523</v>
      </c>
      <c r="T20" s="15">
        <f t="shared" si="3"/>
        <v>1.0244173140954493</v>
      </c>
      <c r="U20" s="15">
        <f t="shared" si="3"/>
        <v>0.27357456140350878</v>
      </c>
      <c r="V20" s="15">
        <f t="shared" si="3"/>
        <v>0.21222557038312528</v>
      </c>
      <c r="W20" s="15">
        <f t="shared" si="3"/>
        <v>4.4744318181818121E-2</v>
      </c>
      <c r="X20" s="15">
        <f t="shared" si="3"/>
        <v>0.15295717199184233</v>
      </c>
      <c r="Y20" s="15">
        <f t="shared" si="3"/>
        <v>-0.87853773584905659</v>
      </c>
      <c r="Z20" s="15">
        <f t="shared" si="3"/>
        <v>6.8762135922330101</v>
      </c>
      <c r="AA20" s="15">
        <f t="shared" si="3"/>
        <v>0.11833590138674888</v>
      </c>
      <c r="AB20" s="15">
        <f t="shared" si="3"/>
        <v>6.9165059244971072E-2</v>
      </c>
      <c r="AC20" s="15">
        <f t="shared" si="3"/>
        <v>-4.9742268041237159E-2</v>
      </c>
      <c r="AD20" s="15">
        <f t="shared" si="3"/>
        <v>-1.9528071602929242E-2</v>
      </c>
      <c r="AE20" s="15">
        <f t="shared" si="3"/>
        <v>1.8257261410788317E-2</v>
      </c>
      <c r="AF20" s="15">
        <f t="shared" si="3"/>
        <v>-3.3414832925835358E-2</v>
      </c>
      <c r="AG20" s="15">
        <f t="shared" si="3"/>
        <v>3.4288926363125416E-2</v>
      </c>
      <c r="AH20" s="15">
        <f t="shared" ref="AH20" si="4">(AH19/AG19)-1</f>
        <v>5.543478260869561E-2</v>
      </c>
      <c r="AI20" s="15">
        <f t="shared" ref="AI20" si="5">(AI19/AH19)-1</f>
        <v>0.31410916580844495</v>
      </c>
      <c r="AJ20" s="15">
        <f t="shared" ref="AJ20" si="6">(AJ19/AI19)-1</f>
        <v>-0.19788401253918497</v>
      </c>
      <c r="AK20" s="15">
        <f t="shared" ref="AK20" si="7">(AK19/AJ19)-1</f>
        <v>0.36492427943331696</v>
      </c>
      <c r="AL20" s="15">
        <f t="shared" ref="AL20" si="8">(AL19/AK19)-1</f>
        <v>0.920722977809592</v>
      </c>
      <c r="AM20" s="15">
        <f t="shared" ref="AM20:AR20" si="9">(AM19/AL19)-1</f>
        <v>-0.28407714525295813</v>
      </c>
      <c r="AN20" s="16">
        <f t="shared" si="9"/>
        <v>-0.29828214471629355</v>
      </c>
      <c r="AO20" s="16">
        <f t="shared" si="9"/>
        <v>6.4354599406528212E-2</v>
      </c>
      <c r="AP20" s="16">
        <f t="shared" si="9"/>
        <v>8.9388395190799885E-2</v>
      </c>
      <c r="AQ20" s="16">
        <f t="shared" si="9"/>
        <v>8.5092770313499599E-2</v>
      </c>
      <c r="AR20" s="16">
        <f t="shared" si="9"/>
        <v>4.8349056603773644E-2</v>
      </c>
    </row>
    <row r="21" spans="1:48" ht="19" x14ac:dyDescent="0.25">
      <c r="A21" s="5" t="s">
        <v>15</v>
      </c>
      <c r="B21" s="2">
        <v>0.1071</v>
      </c>
      <c r="C21" s="2">
        <v>4.9099999999999998E-2</v>
      </c>
      <c r="D21" s="2">
        <v>6.3500000000000001E-2</v>
      </c>
      <c r="E21" s="2">
        <v>3.2199999999999999E-2</v>
      </c>
      <c r="F21" s="2">
        <v>2.0799999999999999E-2</v>
      </c>
      <c r="G21" s="2">
        <v>9.0899999999999995E-2</v>
      </c>
      <c r="H21" s="2">
        <v>7.8799999999999995E-2</v>
      </c>
      <c r="I21" s="2">
        <v>6.0900000000000003E-2</v>
      </c>
      <c r="J21" s="2">
        <v>7.5300000000000006E-2</v>
      </c>
      <c r="K21" s="2">
        <v>4.9500000000000002E-2</v>
      </c>
      <c r="L21" s="2">
        <v>0.1011</v>
      </c>
      <c r="M21" s="2">
        <v>9.2999999999999999E-2</v>
      </c>
      <c r="N21" s="2">
        <v>0.1168</v>
      </c>
      <c r="O21" s="2">
        <v>7.9200000000000007E-2</v>
      </c>
      <c r="P21" s="2">
        <v>0.12620000000000001</v>
      </c>
      <c r="Q21" s="2">
        <v>0.17580000000000001</v>
      </c>
      <c r="R21" s="2">
        <v>9.9099999999999994E-2</v>
      </c>
      <c r="S21" s="2">
        <v>5.2400000000000002E-2</v>
      </c>
      <c r="T21" s="2">
        <v>6.9599999999999995E-2</v>
      </c>
      <c r="U21" s="2">
        <v>7.7799999999999994E-2</v>
      </c>
      <c r="V21" s="2">
        <v>9.1700000000000004E-2</v>
      </c>
      <c r="W21" s="2">
        <v>9.7600000000000006E-2</v>
      </c>
      <c r="X21" s="2">
        <v>0.10589999999999999</v>
      </c>
      <c r="Y21" s="2">
        <v>1.2200000000000001E-2</v>
      </c>
      <c r="Z21" s="2">
        <v>9.6100000000000005E-2</v>
      </c>
      <c r="AA21" s="2">
        <v>0.10440000000000001</v>
      </c>
      <c r="AB21" s="2">
        <v>0.1469</v>
      </c>
      <c r="AC21" s="2">
        <v>0.1462</v>
      </c>
      <c r="AD21" s="2">
        <v>0.14660000000000001</v>
      </c>
      <c r="AE21" s="2">
        <v>0.1535</v>
      </c>
      <c r="AF21" s="2">
        <v>0.1512</v>
      </c>
      <c r="AG21" s="2">
        <v>0.1502</v>
      </c>
      <c r="AH21" s="2">
        <v>0.15049999999999999</v>
      </c>
      <c r="AI21" s="2">
        <v>0.1696</v>
      </c>
      <c r="AJ21" s="2">
        <v>0.121</v>
      </c>
      <c r="AK21" s="2">
        <v>0.15190000000000001</v>
      </c>
      <c r="AL21" s="2">
        <v>0.3009</v>
      </c>
      <c r="AM21" s="2">
        <v>0.2099</v>
      </c>
      <c r="AN21" s="33">
        <f>AN19/AN3</f>
        <v>0.14044226812179303</v>
      </c>
      <c r="AO21" s="33">
        <f t="shared" ref="AO21:AR21" si="10">AO19/AO3</f>
        <v>0.14172120014816644</v>
      </c>
      <c r="AP21" s="33">
        <f t="shared" si="10"/>
        <v>0.14616014026884863</v>
      </c>
      <c r="AQ21" s="33">
        <f t="shared" si="10"/>
        <v>0.14918086860912588</v>
      </c>
      <c r="AR21" s="33">
        <f t="shared" si="10"/>
        <v>0.1479755316050102</v>
      </c>
    </row>
    <row r="22" spans="1:48" ht="19" x14ac:dyDescent="0.25">
      <c r="A22" s="6" t="s">
        <v>16</v>
      </c>
      <c r="B22" s="10">
        <v>307800000</v>
      </c>
      <c r="C22" s="10">
        <v>70800000</v>
      </c>
      <c r="D22" s="10">
        <v>167200000</v>
      </c>
      <c r="E22" s="10">
        <v>25200000</v>
      </c>
      <c r="F22" s="10">
        <v>23300000</v>
      </c>
      <c r="G22" s="10">
        <v>291600000</v>
      </c>
      <c r="H22" s="10">
        <v>351500000</v>
      </c>
      <c r="I22" s="10">
        <v>229000000</v>
      </c>
      <c r="J22" s="10">
        <v>219000000</v>
      </c>
      <c r="K22" s="10">
        <v>199000000</v>
      </c>
      <c r="L22" s="10">
        <v>536000000</v>
      </c>
      <c r="M22" s="10">
        <v>658000000</v>
      </c>
      <c r="N22" s="10">
        <v>880000000</v>
      </c>
      <c r="O22" s="10">
        <v>756000000</v>
      </c>
      <c r="P22" s="10">
        <v>969000000</v>
      </c>
      <c r="Q22" s="10">
        <v>1098000000</v>
      </c>
      <c r="R22" s="10">
        <v>1004000000</v>
      </c>
      <c r="S22" s="10">
        <v>1391000000</v>
      </c>
      <c r="T22" s="10">
        <v>1538000000</v>
      </c>
      <c r="U22" s="10">
        <v>2041000000</v>
      </c>
      <c r="V22" s="10">
        <v>2178000000</v>
      </c>
      <c r="W22" s="10">
        <v>2454000000</v>
      </c>
      <c r="X22" s="10">
        <v>3006000000</v>
      </c>
      <c r="Y22" s="10">
        <v>-111000000</v>
      </c>
      <c r="Z22" s="10">
        <v>2483000000</v>
      </c>
      <c r="AA22" s="10">
        <v>3070000000</v>
      </c>
      <c r="AB22" s="10">
        <v>3276000000</v>
      </c>
      <c r="AC22" s="10">
        <v>3130000000</v>
      </c>
      <c r="AD22" s="10">
        <v>3123000000</v>
      </c>
      <c r="AE22" s="10">
        <v>3196000000</v>
      </c>
      <c r="AF22" s="10">
        <v>3076000000</v>
      </c>
      <c r="AG22" s="10">
        <v>3193000000</v>
      </c>
      <c r="AH22" s="10">
        <v>3299000000</v>
      </c>
      <c r="AI22" s="10">
        <v>3780000000</v>
      </c>
      <c r="AJ22" s="10">
        <v>3969000000</v>
      </c>
      <c r="AK22" s="10">
        <v>4065000000</v>
      </c>
      <c r="AL22" s="10">
        <v>5651000000</v>
      </c>
      <c r="AM22" s="10">
        <v>3601000000</v>
      </c>
    </row>
    <row r="23" spans="1:48" ht="19" x14ac:dyDescent="0.25">
      <c r="A23" s="5" t="s">
        <v>17</v>
      </c>
      <c r="B23" s="2">
        <v>6.0900000000000003E-2</v>
      </c>
      <c r="C23" s="2">
        <v>1.26E-2</v>
      </c>
      <c r="D23" s="2">
        <v>2.76E-2</v>
      </c>
      <c r="E23" s="2">
        <v>4.3E-3</v>
      </c>
      <c r="F23" s="2">
        <v>4.4000000000000003E-3</v>
      </c>
      <c r="G23" s="2">
        <v>5.3100000000000001E-2</v>
      </c>
      <c r="H23" s="2">
        <v>6.1699999999999998E-2</v>
      </c>
      <c r="I23" s="2">
        <v>4.1300000000000003E-2</v>
      </c>
      <c r="J23" s="2">
        <v>4.3299999999999998E-2</v>
      </c>
      <c r="K23" s="2">
        <v>2.9700000000000001E-2</v>
      </c>
      <c r="L23" s="2">
        <v>7.8600000000000003E-2</v>
      </c>
      <c r="M23" s="2">
        <v>8.1500000000000003E-2</v>
      </c>
      <c r="N23" s="2">
        <v>9.6100000000000005E-2</v>
      </c>
      <c r="O23" s="2">
        <v>8.4900000000000003E-2</v>
      </c>
      <c r="P23" s="2">
        <v>0.1077</v>
      </c>
      <c r="Q23" s="2">
        <v>0.14410000000000001</v>
      </c>
      <c r="R23" s="2">
        <v>7.4099999999999999E-2</v>
      </c>
      <c r="S23" s="2">
        <v>8.0799999999999997E-2</v>
      </c>
      <c r="T23" s="2">
        <v>5.8700000000000002E-2</v>
      </c>
      <c r="U23" s="2">
        <v>6.8400000000000002E-2</v>
      </c>
      <c r="V23" s="2">
        <v>7.0900000000000005E-2</v>
      </c>
      <c r="W23" s="2">
        <v>8.14E-2</v>
      </c>
      <c r="X23" s="2">
        <v>9.3899999999999997E-2</v>
      </c>
      <c r="Y23" s="2">
        <v>-3.3E-3</v>
      </c>
      <c r="Z23" s="2">
        <v>7.3599999999999999E-2</v>
      </c>
      <c r="AA23" s="2">
        <v>8.8300000000000003E-2</v>
      </c>
      <c r="AB23" s="2">
        <v>0.124</v>
      </c>
      <c r="AC23" s="2">
        <v>0.1241</v>
      </c>
      <c r="AD23" s="2">
        <v>0.12659999999999999</v>
      </c>
      <c r="AE23" s="2">
        <v>0.1333</v>
      </c>
      <c r="AF23" s="2">
        <v>0.13070000000000001</v>
      </c>
      <c r="AG23" s="2">
        <v>0.1303</v>
      </c>
      <c r="AH23" s="2">
        <v>0.12790000000000001</v>
      </c>
      <c r="AI23" s="2">
        <v>0.12559999999999999</v>
      </c>
      <c r="AJ23" s="2">
        <v>0.1173</v>
      </c>
      <c r="AK23" s="2">
        <v>0.1105</v>
      </c>
      <c r="AL23" s="2">
        <v>0.15840000000000001</v>
      </c>
      <c r="AM23" s="2">
        <v>9.8400000000000001E-2</v>
      </c>
    </row>
    <row r="24" spans="1:48" ht="19" x14ac:dyDescent="0.25">
      <c r="A24" s="5" t="s">
        <v>18</v>
      </c>
      <c r="B24" s="1">
        <v>40300000</v>
      </c>
      <c r="C24" s="1">
        <v>-21300000</v>
      </c>
      <c r="D24" s="1">
        <v>-29800000</v>
      </c>
      <c r="E24" s="1">
        <v>-79100000</v>
      </c>
      <c r="F24" s="1">
        <v>-134800000</v>
      </c>
      <c r="G24" s="1">
        <v>20900000</v>
      </c>
      <c r="H24" s="1">
        <v>-74300000</v>
      </c>
      <c r="I24" s="1">
        <v>-49000000</v>
      </c>
      <c r="J24" s="1">
        <v>-49000000</v>
      </c>
      <c r="K24" s="1">
        <v>-134000000</v>
      </c>
      <c r="L24" s="1">
        <v>-127000000</v>
      </c>
      <c r="M24" s="1">
        <v>-274000000</v>
      </c>
      <c r="N24" s="1">
        <v>-229000000</v>
      </c>
      <c r="O24" s="1">
        <v>-444000000</v>
      </c>
      <c r="P24" s="1">
        <v>-207000000</v>
      </c>
      <c r="Q24" s="1">
        <v>-123000000</v>
      </c>
      <c r="R24" s="1">
        <v>-305000000</v>
      </c>
      <c r="S24" s="1">
        <v>-382000000</v>
      </c>
      <c r="T24" s="1">
        <v>-407000000</v>
      </c>
      <c r="U24" s="1">
        <v>-426000000</v>
      </c>
      <c r="V24" s="1">
        <v>-134000000</v>
      </c>
      <c r="W24" s="1">
        <v>-178000000</v>
      </c>
      <c r="X24" s="1">
        <v>-320000000</v>
      </c>
      <c r="Y24" s="1">
        <v>-257000000</v>
      </c>
      <c r="Z24" s="1">
        <v>-217000000</v>
      </c>
      <c r="AA24" s="1">
        <v>-475000000</v>
      </c>
      <c r="AB24" s="1">
        <v>-193000000</v>
      </c>
      <c r="AC24" s="1">
        <v>-165000000</v>
      </c>
      <c r="AD24" s="1">
        <v>-260000000</v>
      </c>
      <c r="AE24" s="1">
        <v>-259000000</v>
      </c>
      <c r="AF24" s="1">
        <v>-286000000</v>
      </c>
      <c r="AG24" s="1">
        <v>-270000000</v>
      </c>
      <c r="AH24" s="1">
        <v>-250000000</v>
      </c>
      <c r="AI24" s="1">
        <v>-38000000</v>
      </c>
      <c r="AJ24" s="1">
        <v>-1421000000</v>
      </c>
      <c r="AK24" s="1">
        <v>-337000000</v>
      </c>
      <c r="AL24" s="1">
        <v>3287000000</v>
      </c>
      <c r="AM24" s="1">
        <v>2235000000</v>
      </c>
    </row>
    <row r="25" spans="1:48" ht="19" x14ac:dyDescent="0.25">
      <c r="A25" s="6" t="s">
        <v>19</v>
      </c>
      <c r="B25" s="10">
        <v>348100000</v>
      </c>
      <c r="C25" s="10">
        <v>49500000</v>
      </c>
      <c r="D25" s="10">
        <v>137400000</v>
      </c>
      <c r="E25" s="10">
        <v>-53900000</v>
      </c>
      <c r="F25" s="10">
        <v>-111500000</v>
      </c>
      <c r="G25" s="10">
        <v>312500000</v>
      </c>
      <c r="H25" s="10">
        <v>277200000</v>
      </c>
      <c r="I25" s="10">
        <v>180000000</v>
      </c>
      <c r="J25" s="10">
        <v>170000000</v>
      </c>
      <c r="K25" s="10">
        <v>65000000</v>
      </c>
      <c r="L25" s="10">
        <v>409000000</v>
      </c>
      <c r="M25" s="10">
        <v>384000000</v>
      </c>
      <c r="N25" s="10">
        <v>651000000</v>
      </c>
      <c r="O25" s="10">
        <v>312000000</v>
      </c>
      <c r="P25" s="10">
        <v>762000000</v>
      </c>
      <c r="Q25" s="10">
        <v>975000000</v>
      </c>
      <c r="R25" s="10">
        <v>699000000</v>
      </c>
      <c r="S25" s="10">
        <v>1009000000</v>
      </c>
      <c r="T25" s="10">
        <v>1131000000</v>
      </c>
      <c r="U25" s="10">
        <v>1615000000</v>
      </c>
      <c r="V25" s="10">
        <v>2044000000</v>
      </c>
      <c r="W25" s="10">
        <v>2276000000</v>
      </c>
      <c r="X25" s="10">
        <v>2686000000</v>
      </c>
      <c r="Y25" s="10">
        <v>-368000000</v>
      </c>
      <c r="Z25" s="10">
        <v>2266000000</v>
      </c>
      <c r="AA25" s="10">
        <v>2595000000</v>
      </c>
      <c r="AB25" s="10">
        <v>3083000000</v>
      </c>
      <c r="AC25" s="10">
        <v>2965000000</v>
      </c>
      <c r="AD25" s="10">
        <v>2863000000</v>
      </c>
      <c r="AE25" s="10">
        <v>2937000000</v>
      </c>
      <c r="AF25" s="10">
        <v>2790000000</v>
      </c>
      <c r="AG25" s="10">
        <v>2923000000</v>
      </c>
      <c r="AH25" s="10">
        <v>3049000000</v>
      </c>
      <c r="AI25" s="10">
        <v>3742000000</v>
      </c>
      <c r="AJ25" s="10">
        <v>2548000000</v>
      </c>
      <c r="AK25" s="10">
        <v>3728000000</v>
      </c>
      <c r="AL25" s="10">
        <v>8938000000</v>
      </c>
      <c r="AM25" s="10">
        <v>5836000000</v>
      </c>
    </row>
    <row r="26" spans="1:48" ht="19" x14ac:dyDescent="0.25">
      <c r="A26" s="5" t="s">
        <v>20</v>
      </c>
      <c r="B26" s="2">
        <v>6.88E-2</v>
      </c>
      <c r="C26" s="2">
        <v>8.8000000000000005E-3</v>
      </c>
      <c r="D26" s="2">
        <v>2.2700000000000001E-2</v>
      </c>
      <c r="E26" s="2">
        <v>-9.2999999999999992E-3</v>
      </c>
      <c r="F26" s="2">
        <v>-2.12E-2</v>
      </c>
      <c r="G26" s="2">
        <v>5.6899999999999999E-2</v>
      </c>
      <c r="H26" s="2">
        <v>4.87E-2</v>
      </c>
      <c r="I26" s="2">
        <v>3.2399999999999998E-2</v>
      </c>
      <c r="J26" s="2">
        <v>3.3599999999999998E-2</v>
      </c>
      <c r="K26" s="2">
        <v>9.7000000000000003E-3</v>
      </c>
      <c r="L26" s="2">
        <v>0.06</v>
      </c>
      <c r="M26" s="2">
        <v>4.7600000000000003E-2</v>
      </c>
      <c r="N26" s="2">
        <v>7.1099999999999997E-2</v>
      </c>
      <c r="O26" s="2">
        <v>3.5000000000000003E-2</v>
      </c>
      <c r="P26" s="2">
        <v>8.4699999999999998E-2</v>
      </c>
      <c r="Q26" s="2">
        <v>0.128</v>
      </c>
      <c r="R26" s="2">
        <v>5.16E-2</v>
      </c>
      <c r="S26" s="2">
        <v>5.8599999999999999E-2</v>
      </c>
      <c r="T26" s="2">
        <v>4.3200000000000002E-2</v>
      </c>
      <c r="U26" s="2">
        <v>5.4100000000000002E-2</v>
      </c>
      <c r="V26" s="2">
        <v>6.6500000000000004E-2</v>
      </c>
      <c r="W26" s="2">
        <v>7.5499999999999998E-2</v>
      </c>
      <c r="X26" s="2">
        <v>8.3900000000000002E-2</v>
      </c>
      <c r="Y26" s="2">
        <v>-1.09E-2</v>
      </c>
      <c r="Z26" s="2">
        <v>6.7100000000000007E-2</v>
      </c>
      <c r="AA26" s="2">
        <v>7.4700000000000003E-2</v>
      </c>
      <c r="AB26" s="2">
        <v>0.1167</v>
      </c>
      <c r="AC26" s="2">
        <v>0.1176</v>
      </c>
      <c r="AD26" s="2">
        <v>0.11609999999999999</v>
      </c>
      <c r="AE26" s="2">
        <v>0.1225</v>
      </c>
      <c r="AF26" s="2">
        <v>0.1186</v>
      </c>
      <c r="AG26" s="2">
        <v>0.1193</v>
      </c>
      <c r="AH26" s="2">
        <v>0.1182</v>
      </c>
      <c r="AI26" s="2">
        <v>0.12429999999999999</v>
      </c>
      <c r="AJ26" s="2">
        <v>7.5300000000000006E-2</v>
      </c>
      <c r="AK26" s="2">
        <v>0.1013</v>
      </c>
      <c r="AL26" s="2">
        <v>0.25059999999999999</v>
      </c>
      <c r="AM26" s="2">
        <v>0.15939999999999999</v>
      </c>
    </row>
    <row r="27" spans="1:48" ht="19" x14ac:dyDescent="0.25">
      <c r="A27" s="5" t="s">
        <v>21</v>
      </c>
      <c r="B27" s="1">
        <v>133700000</v>
      </c>
      <c r="C27" s="1">
        <v>8300000</v>
      </c>
      <c r="D27" s="1">
        <v>43200000</v>
      </c>
      <c r="E27" s="1">
        <v>-23000000</v>
      </c>
      <c r="F27" s="1">
        <v>-31000000</v>
      </c>
      <c r="G27" s="1">
        <v>102100000</v>
      </c>
      <c r="H27" s="1">
        <v>9000000</v>
      </c>
      <c r="I27" s="1">
        <v>59000000</v>
      </c>
      <c r="J27" s="1">
        <v>74000000</v>
      </c>
      <c r="K27" s="1">
        <v>30000000</v>
      </c>
      <c r="L27" s="1">
        <v>157000000</v>
      </c>
      <c r="M27" s="1">
        <v>150000000</v>
      </c>
      <c r="N27" s="1">
        <v>244000000</v>
      </c>
      <c r="O27" s="1">
        <v>118000000</v>
      </c>
      <c r="P27" s="1">
        <v>279000000</v>
      </c>
      <c r="Q27" s="1">
        <v>350000000</v>
      </c>
      <c r="R27" s="1">
        <v>272000000</v>
      </c>
      <c r="S27" s="1">
        <v>312000000</v>
      </c>
      <c r="T27" s="1">
        <v>323000000</v>
      </c>
      <c r="U27" s="1">
        <v>522000000</v>
      </c>
      <c r="V27" s="1">
        <v>661000000</v>
      </c>
      <c r="W27" s="1">
        <v>709000000</v>
      </c>
      <c r="X27" s="1">
        <v>883000000</v>
      </c>
      <c r="Y27" s="1">
        <v>913000000</v>
      </c>
      <c r="Z27" s="1">
        <v>693000000</v>
      </c>
      <c r="AA27" s="1">
        <v>557000000</v>
      </c>
      <c r="AB27" s="1">
        <v>997000000</v>
      </c>
      <c r="AC27" s="1">
        <v>987000000</v>
      </c>
      <c r="AD27" s="1">
        <v>911000000</v>
      </c>
      <c r="AE27" s="1">
        <v>868000000</v>
      </c>
      <c r="AF27" s="1">
        <v>800000000</v>
      </c>
      <c r="AG27" s="1">
        <v>723000000</v>
      </c>
      <c r="AH27" s="1">
        <v>1034000000</v>
      </c>
      <c r="AI27" s="1">
        <v>513000000</v>
      </c>
      <c r="AJ27" s="1">
        <v>300000000</v>
      </c>
      <c r="AK27" s="1">
        <v>539000000</v>
      </c>
      <c r="AL27" s="1">
        <v>1933000000</v>
      </c>
      <c r="AM27" s="1">
        <v>940000000</v>
      </c>
    </row>
    <row r="28" spans="1:48" ht="20" thickBot="1" x14ac:dyDescent="0.3">
      <c r="A28" s="7" t="s">
        <v>22</v>
      </c>
      <c r="B28" s="11">
        <v>214400000</v>
      </c>
      <c r="C28" s="11">
        <v>41200000</v>
      </c>
      <c r="D28" s="11">
        <v>94200000</v>
      </c>
      <c r="E28" s="11">
        <v>-30900000</v>
      </c>
      <c r="F28" s="11">
        <v>-80500000</v>
      </c>
      <c r="G28" s="11">
        <v>210400000</v>
      </c>
      <c r="H28" s="11">
        <v>268200000</v>
      </c>
      <c r="I28" s="11">
        <v>121000000</v>
      </c>
      <c r="J28" s="11">
        <v>96000000</v>
      </c>
      <c r="K28" s="11">
        <v>35000000</v>
      </c>
      <c r="L28" s="11">
        <v>252000000</v>
      </c>
      <c r="M28" s="11">
        <v>234000000</v>
      </c>
      <c r="N28" s="11">
        <v>407000000</v>
      </c>
      <c r="O28" s="11">
        <v>194000000</v>
      </c>
      <c r="P28" s="11">
        <v>467000000</v>
      </c>
      <c r="Q28" s="11">
        <v>608000000</v>
      </c>
      <c r="R28" s="11">
        <v>427000000</v>
      </c>
      <c r="S28" s="11">
        <v>64000000</v>
      </c>
      <c r="T28" s="11">
        <v>866000000</v>
      </c>
      <c r="U28" s="11">
        <v>1084000000</v>
      </c>
      <c r="V28" s="11">
        <v>1400000000</v>
      </c>
      <c r="W28" s="11">
        <v>1542000000</v>
      </c>
      <c r="X28" s="11">
        <v>1790000000</v>
      </c>
      <c r="Y28" s="11">
        <v>-1262000000</v>
      </c>
      <c r="Z28" s="11">
        <v>1686000000</v>
      </c>
      <c r="AA28" s="11">
        <v>2053000000</v>
      </c>
      <c r="AB28" s="11">
        <v>2118000000</v>
      </c>
      <c r="AC28" s="11">
        <v>1978000000</v>
      </c>
      <c r="AD28" s="11">
        <v>1952000000</v>
      </c>
      <c r="AE28" s="11">
        <v>2069000000</v>
      </c>
      <c r="AF28" s="11">
        <v>1990000000</v>
      </c>
      <c r="AG28" s="11">
        <v>2200000000</v>
      </c>
      <c r="AH28" s="11">
        <v>2015000000</v>
      </c>
      <c r="AI28" s="11">
        <v>3229000000</v>
      </c>
      <c r="AJ28" s="11">
        <v>2248000000</v>
      </c>
      <c r="AK28" s="11">
        <v>3189000000</v>
      </c>
      <c r="AL28" s="11">
        <v>7005000000</v>
      </c>
      <c r="AM28" s="11">
        <v>4896000000</v>
      </c>
      <c r="AN28" s="34">
        <v>3443000000</v>
      </c>
      <c r="AO28" s="34">
        <v>3701000000</v>
      </c>
      <c r="AP28" s="34">
        <v>4172000000</v>
      </c>
      <c r="AQ28" s="34">
        <v>4208000000</v>
      </c>
      <c r="AR28" s="34">
        <v>4308000000</v>
      </c>
    </row>
    <row r="29" spans="1:48" ht="20" customHeight="1" thickTop="1" x14ac:dyDescent="0.25">
      <c r="A29" s="14" t="s">
        <v>101</v>
      </c>
      <c r="B29" s="1"/>
      <c r="C29" s="15">
        <f>(C28/B28)-1</f>
        <v>-0.80783582089552242</v>
      </c>
      <c r="D29" s="15">
        <f>(D28/C28)-1</f>
        <v>1.2864077669902914</v>
      </c>
      <c r="E29" s="15">
        <f>(E28/D28)-1</f>
        <v>-1.3280254777070064</v>
      </c>
      <c r="F29" s="15">
        <f t="shared" ref="F29:AG29" si="11">(F28/E28)-1</f>
        <v>1.6051779935275081</v>
      </c>
      <c r="G29" s="15">
        <f t="shared" si="11"/>
        <v>-3.6136645962732921</v>
      </c>
      <c r="H29" s="15">
        <f t="shared" si="11"/>
        <v>0.27471482889733845</v>
      </c>
      <c r="I29" s="15">
        <f t="shared" si="11"/>
        <v>-0.54884414615958232</v>
      </c>
      <c r="J29" s="15">
        <f t="shared" si="11"/>
        <v>-0.20661157024793386</v>
      </c>
      <c r="K29" s="15">
        <f t="shared" si="11"/>
        <v>-0.63541666666666674</v>
      </c>
      <c r="L29" s="15">
        <f t="shared" si="11"/>
        <v>6.2</v>
      </c>
      <c r="M29" s="15">
        <f t="shared" si="11"/>
        <v>-7.1428571428571397E-2</v>
      </c>
      <c r="N29" s="15">
        <f t="shared" si="11"/>
        <v>0.73931623931623935</v>
      </c>
      <c r="O29" s="15">
        <f t="shared" si="11"/>
        <v>-0.52334152334152328</v>
      </c>
      <c r="P29" s="15">
        <f t="shared" si="11"/>
        <v>1.4072164948453607</v>
      </c>
      <c r="Q29" s="15">
        <f t="shared" si="11"/>
        <v>0.30192719486081376</v>
      </c>
      <c r="R29" s="15">
        <f t="shared" si="11"/>
        <v>-0.29769736842105265</v>
      </c>
      <c r="S29" s="15">
        <f t="shared" si="11"/>
        <v>-0.85011709601873542</v>
      </c>
      <c r="T29" s="15">
        <f t="shared" si="11"/>
        <v>12.53125</v>
      </c>
      <c r="U29" s="15">
        <f t="shared" si="11"/>
        <v>0.25173210161662807</v>
      </c>
      <c r="V29" s="15">
        <f t="shared" si="11"/>
        <v>0.29151291512915134</v>
      </c>
      <c r="W29" s="15">
        <f t="shared" si="11"/>
        <v>0.10142857142857142</v>
      </c>
      <c r="X29" s="15">
        <f t="shared" si="11"/>
        <v>0.16083009079118038</v>
      </c>
      <c r="Y29" s="15">
        <f t="shared" si="11"/>
        <v>-1.7050279329608937</v>
      </c>
      <c r="Z29" s="15">
        <f t="shared" si="11"/>
        <v>-2.3359746434231381</v>
      </c>
      <c r="AA29" s="15">
        <f t="shared" si="11"/>
        <v>0.21767497034400951</v>
      </c>
      <c r="AB29" s="15">
        <f t="shared" si="11"/>
        <v>3.1660983925962061E-2</v>
      </c>
      <c r="AC29" s="15">
        <f t="shared" si="11"/>
        <v>-6.6100094428706346E-2</v>
      </c>
      <c r="AD29" s="15">
        <f t="shared" si="11"/>
        <v>-1.3144590495449915E-2</v>
      </c>
      <c r="AE29" s="15">
        <f t="shared" si="11"/>
        <v>5.9938524590164022E-2</v>
      </c>
      <c r="AF29" s="15">
        <f t="shared" si="11"/>
        <v>-3.8182696955050721E-2</v>
      </c>
      <c r="AG29" s="15">
        <f t="shared" si="11"/>
        <v>0.10552763819095468</v>
      </c>
      <c r="AH29" s="15">
        <f t="shared" ref="AH29" si="12">(AH28/AG28)-1</f>
        <v>-8.4090909090909105E-2</v>
      </c>
      <c r="AI29" s="15">
        <f t="shared" ref="AI29" si="13">(AI28/AH28)-1</f>
        <v>0.60248138957816377</v>
      </c>
      <c r="AJ29" s="15">
        <f t="shared" ref="AJ29" si="14">(AJ28/AI28)-1</f>
        <v>-0.30380922886342521</v>
      </c>
      <c r="AK29" s="15">
        <f t="shared" ref="AK29" si="15">(AK28/AJ28)-1</f>
        <v>0.41859430604982206</v>
      </c>
      <c r="AL29" s="15">
        <f t="shared" ref="AL29" si="16">(AL28/AK28)-1</f>
        <v>1.1966133584195671</v>
      </c>
      <c r="AM29" s="15">
        <f t="shared" ref="AM29:AR29" si="17">(AM28/AL28)-1</f>
        <v>-0.30107066381156322</v>
      </c>
      <c r="AN29" s="16">
        <f t="shared" si="17"/>
        <v>-0.29677287581699341</v>
      </c>
      <c r="AO29" s="16">
        <f t="shared" si="17"/>
        <v>7.4934650014522264E-2</v>
      </c>
      <c r="AP29" s="16">
        <f t="shared" si="17"/>
        <v>0.1272629019184004</v>
      </c>
      <c r="AQ29" s="16">
        <f t="shared" si="17"/>
        <v>8.6289549376796781E-3</v>
      </c>
      <c r="AR29" s="16">
        <f t="shared" si="17"/>
        <v>2.3764258555132978E-2</v>
      </c>
    </row>
    <row r="30" spans="1:48" ht="19" x14ac:dyDescent="0.25">
      <c r="A30" s="5" t="s">
        <v>23</v>
      </c>
      <c r="B30" s="2">
        <v>4.24E-2</v>
      </c>
      <c r="C30" s="2">
        <v>7.3000000000000001E-3</v>
      </c>
      <c r="D30" s="2">
        <v>1.5599999999999999E-2</v>
      </c>
      <c r="E30" s="2">
        <v>-5.3E-3</v>
      </c>
      <c r="F30" s="2">
        <v>-1.5299999999999999E-2</v>
      </c>
      <c r="G30" s="2">
        <v>3.8300000000000001E-2</v>
      </c>
      <c r="H30" s="2">
        <v>4.7100000000000003E-2</v>
      </c>
      <c r="I30" s="2">
        <v>2.18E-2</v>
      </c>
      <c r="J30" s="2">
        <v>1.9E-2</v>
      </c>
      <c r="K30" s="2">
        <v>5.1999999999999998E-3</v>
      </c>
      <c r="L30" s="2">
        <v>3.6999999999999998E-2</v>
      </c>
      <c r="M30" s="2">
        <v>2.9000000000000001E-2</v>
      </c>
      <c r="N30" s="2">
        <v>4.4499999999999998E-2</v>
      </c>
      <c r="O30" s="2">
        <v>2.18E-2</v>
      </c>
      <c r="P30" s="2">
        <v>5.1900000000000002E-2</v>
      </c>
      <c r="Q30" s="2">
        <v>7.9799999999999996E-2</v>
      </c>
      <c r="R30" s="2">
        <v>3.15E-2</v>
      </c>
      <c r="S30" s="2">
        <v>3.7000000000000002E-3</v>
      </c>
      <c r="T30" s="2">
        <v>3.3000000000000002E-2</v>
      </c>
      <c r="U30" s="2">
        <v>3.6299999999999999E-2</v>
      </c>
      <c r="V30" s="2">
        <v>4.5600000000000002E-2</v>
      </c>
      <c r="W30" s="2">
        <v>5.11E-2</v>
      </c>
      <c r="X30" s="2">
        <v>5.5899999999999998E-2</v>
      </c>
      <c r="Y30" s="2">
        <v>-3.7199999999999997E-2</v>
      </c>
      <c r="Z30" s="2">
        <v>4.99E-2</v>
      </c>
      <c r="AA30" s="2">
        <v>5.91E-2</v>
      </c>
      <c r="AB30" s="2">
        <v>8.0199999999999994E-2</v>
      </c>
      <c r="AC30" s="2">
        <v>7.8399999999999997E-2</v>
      </c>
      <c r="AD30" s="2">
        <v>7.9200000000000007E-2</v>
      </c>
      <c r="AE30" s="2">
        <v>8.6300000000000002E-2</v>
      </c>
      <c r="AF30" s="2">
        <v>8.4599999999999995E-2</v>
      </c>
      <c r="AG30" s="2">
        <v>8.9800000000000005E-2</v>
      </c>
      <c r="AH30" s="2">
        <v>7.8100000000000003E-2</v>
      </c>
      <c r="AI30" s="2">
        <v>0.10730000000000001</v>
      </c>
      <c r="AJ30" s="2">
        <v>6.6400000000000001E-2</v>
      </c>
      <c r="AK30" s="2">
        <v>8.6699999999999999E-2</v>
      </c>
      <c r="AL30" s="2">
        <v>0.19639999999999999</v>
      </c>
      <c r="AM30" s="2">
        <v>0.1338</v>
      </c>
      <c r="AN30" s="35">
        <f>AN28/AN3</f>
        <v>8.9677805850024744E-2</v>
      </c>
      <c r="AO30" s="35">
        <f t="shared" ref="AO30:AR30" si="18">AO28/AO3</f>
        <v>9.1393999259167802E-2</v>
      </c>
      <c r="AP30" s="35">
        <f t="shared" si="18"/>
        <v>9.7533606078316779E-2</v>
      </c>
      <c r="AQ30" s="35">
        <f t="shared" si="18"/>
        <v>9.2534359538207808E-2</v>
      </c>
      <c r="AR30" s="35">
        <f t="shared" si="18"/>
        <v>8.9634222462652402E-2</v>
      </c>
    </row>
    <row r="31" spans="1:48" ht="19" x14ac:dyDescent="0.25">
      <c r="A31" s="5" t="s">
        <v>24</v>
      </c>
      <c r="B31" s="12">
        <v>2.31</v>
      </c>
      <c r="C31" s="12">
        <v>0.45</v>
      </c>
      <c r="D31" s="12">
        <v>1</v>
      </c>
      <c r="E31" s="12">
        <v>-0.33</v>
      </c>
      <c r="F31" s="12">
        <v>-0.85</v>
      </c>
      <c r="G31" s="12">
        <v>2.2400000000000002</v>
      </c>
      <c r="H31" s="12">
        <v>2.85</v>
      </c>
      <c r="I31" s="12">
        <v>1.28</v>
      </c>
      <c r="J31" s="12">
        <v>1.02</v>
      </c>
      <c r="K31" s="12">
        <v>0.46</v>
      </c>
      <c r="L31" s="12">
        <v>2.4</v>
      </c>
      <c r="M31" s="12">
        <v>2.11</v>
      </c>
      <c r="N31" s="12">
        <v>3.05</v>
      </c>
      <c r="O31" s="12">
        <v>1.42</v>
      </c>
      <c r="P31" s="12">
        <v>3.37</v>
      </c>
      <c r="Q31" s="12">
        <v>4.3</v>
      </c>
      <c r="R31" s="12">
        <v>2.42</v>
      </c>
      <c r="S31" s="12">
        <v>0.17</v>
      </c>
      <c r="T31" s="12">
        <v>2.34</v>
      </c>
      <c r="U31" s="12">
        <v>3.01</v>
      </c>
      <c r="V31" s="12">
        <v>3.93</v>
      </c>
      <c r="W31" s="12">
        <v>4.46</v>
      </c>
      <c r="X31" s="12">
        <v>5.24</v>
      </c>
      <c r="Y31" s="12">
        <v>-3.77</v>
      </c>
      <c r="Z31" s="12">
        <v>5.28</v>
      </c>
      <c r="AA31" s="12">
        <v>6.91</v>
      </c>
      <c r="AB31" s="12">
        <v>7.65</v>
      </c>
      <c r="AC31" s="12">
        <v>7.96</v>
      </c>
      <c r="AD31" s="12">
        <v>8.5</v>
      </c>
      <c r="AE31" s="12">
        <v>9.91</v>
      </c>
      <c r="AF31" s="12">
        <v>10.51</v>
      </c>
      <c r="AG31" s="12">
        <v>12.3</v>
      </c>
      <c r="AH31" s="12">
        <v>11.55</v>
      </c>
      <c r="AI31" s="12">
        <v>18.59</v>
      </c>
      <c r="AJ31" s="12">
        <v>13.28</v>
      </c>
      <c r="AK31" s="12">
        <v>19.079999999999998</v>
      </c>
      <c r="AL31" s="12">
        <v>43.84</v>
      </c>
      <c r="AM31" s="12">
        <v>31.47</v>
      </c>
      <c r="AN31" s="36">
        <v>22.67</v>
      </c>
      <c r="AO31" s="36">
        <v>24.37</v>
      </c>
      <c r="AP31" s="36">
        <v>27.47</v>
      </c>
      <c r="AQ31" s="36">
        <v>27.71</v>
      </c>
      <c r="AR31" s="36">
        <v>28.85</v>
      </c>
    </row>
    <row r="32" spans="1:48" ht="19" x14ac:dyDescent="0.25">
      <c r="A32" s="5" t="s">
        <v>25</v>
      </c>
      <c r="B32" s="12">
        <v>2.31</v>
      </c>
      <c r="C32" s="12">
        <v>0.45</v>
      </c>
      <c r="D32" s="12">
        <v>1</v>
      </c>
      <c r="E32" s="12">
        <v>-0.33</v>
      </c>
      <c r="F32" s="12">
        <v>-0.85</v>
      </c>
      <c r="G32" s="12">
        <v>2.2400000000000002</v>
      </c>
      <c r="H32" s="12">
        <v>2.85</v>
      </c>
      <c r="I32" s="12">
        <v>1.28</v>
      </c>
      <c r="J32" s="12">
        <v>1</v>
      </c>
      <c r="K32" s="12">
        <v>0.46</v>
      </c>
      <c r="L32" s="12">
        <v>2.35</v>
      </c>
      <c r="M32" s="12">
        <v>2.08</v>
      </c>
      <c r="N32" s="12">
        <v>2.99</v>
      </c>
      <c r="O32" s="12">
        <v>1.4</v>
      </c>
      <c r="P32" s="12">
        <v>3.35</v>
      </c>
      <c r="Q32" s="12">
        <v>4.29</v>
      </c>
      <c r="R32" s="12">
        <v>2.4</v>
      </c>
      <c r="S32" s="12">
        <v>0.17</v>
      </c>
      <c r="T32" s="12">
        <v>2.3199999999999998</v>
      </c>
      <c r="U32" s="12">
        <v>2.97</v>
      </c>
      <c r="V32" s="12">
        <v>3.85</v>
      </c>
      <c r="W32" s="12">
        <v>4.37</v>
      </c>
      <c r="X32" s="12">
        <v>5.12</v>
      </c>
      <c r="Y32" s="12">
        <v>-3.77</v>
      </c>
      <c r="Z32" s="12">
        <v>5.21</v>
      </c>
      <c r="AA32" s="12">
        <v>6.82</v>
      </c>
      <c r="AB32" s="12">
        <v>7.52</v>
      </c>
      <c r="AC32" s="12">
        <v>7.81</v>
      </c>
      <c r="AD32" s="12">
        <v>8.35</v>
      </c>
      <c r="AE32" s="12">
        <v>9.75</v>
      </c>
      <c r="AF32" s="12">
        <v>10.39</v>
      </c>
      <c r="AG32" s="12">
        <v>12.19</v>
      </c>
      <c r="AH32" s="12">
        <v>11.47</v>
      </c>
      <c r="AI32" s="12">
        <v>18.489999999999998</v>
      </c>
      <c r="AJ32" s="12">
        <v>13.22</v>
      </c>
      <c r="AK32" s="12">
        <v>19.03</v>
      </c>
      <c r="AL32" s="12">
        <v>43.67</v>
      </c>
      <c r="AM32" s="12">
        <v>31.47</v>
      </c>
    </row>
    <row r="33" spans="1:39" ht="19" x14ac:dyDescent="0.25">
      <c r="A33" s="5" t="s">
        <v>26</v>
      </c>
      <c r="B33" s="1">
        <v>92613391</v>
      </c>
      <c r="C33" s="1">
        <v>92584270</v>
      </c>
      <c r="D33" s="1">
        <v>93731343</v>
      </c>
      <c r="E33" s="1">
        <v>95076923</v>
      </c>
      <c r="F33" s="1">
        <v>94152047</v>
      </c>
      <c r="G33" s="1">
        <v>93928571</v>
      </c>
      <c r="H33" s="1">
        <v>94270650</v>
      </c>
      <c r="I33" s="1">
        <v>94531250</v>
      </c>
      <c r="J33" s="1">
        <v>94117647</v>
      </c>
      <c r="K33" s="1">
        <v>76086957</v>
      </c>
      <c r="L33" s="1">
        <v>105219207</v>
      </c>
      <c r="M33" s="1">
        <v>110900474</v>
      </c>
      <c r="N33" s="1">
        <v>133442623</v>
      </c>
      <c r="O33" s="1">
        <v>137102473</v>
      </c>
      <c r="P33" s="1">
        <v>138781575</v>
      </c>
      <c r="Q33" s="1">
        <v>141160000</v>
      </c>
      <c r="R33" s="1">
        <v>169000000</v>
      </c>
      <c r="S33" s="1">
        <v>231000000</v>
      </c>
      <c r="T33" s="1">
        <v>365260000</v>
      </c>
      <c r="U33" s="1">
        <v>359700000</v>
      </c>
      <c r="V33" s="1">
        <v>356500000</v>
      </c>
      <c r="W33" s="1">
        <v>345700000</v>
      </c>
      <c r="X33" s="1">
        <v>341700000</v>
      </c>
      <c r="Y33" s="1">
        <v>334500000</v>
      </c>
      <c r="Z33" s="1">
        <v>319200000</v>
      </c>
      <c r="AA33" s="1">
        <v>296900000</v>
      </c>
      <c r="AB33" s="1">
        <v>276800000</v>
      </c>
      <c r="AC33" s="1">
        <v>248600000</v>
      </c>
      <c r="AD33" s="1">
        <v>229600000</v>
      </c>
      <c r="AE33" s="1">
        <v>208800000</v>
      </c>
      <c r="AF33" s="1">
        <v>189400000</v>
      </c>
      <c r="AG33" s="1">
        <v>178900000</v>
      </c>
      <c r="AH33" s="1">
        <v>174400000</v>
      </c>
      <c r="AI33" s="1">
        <v>173700000</v>
      </c>
      <c r="AJ33" s="1">
        <v>169300000</v>
      </c>
      <c r="AK33" s="1">
        <v>167100000</v>
      </c>
      <c r="AL33" s="1">
        <v>159800000</v>
      </c>
      <c r="AM33" s="1">
        <v>155600000</v>
      </c>
    </row>
    <row r="34" spans="1:39" ht="19" x14ac:dyDescent="0.25">
      <c r="A34" s="5" t="s">
        <v>27</v>
      </c>
      <c r="B34" s="1">
        <v>92613391</v>
      </c>
      <c r="C34" s="1">
        <v>92584270</v>
      </c>
      <c r="D34" s="1">
        <v>93731343</v>
      </c>
      <c r="E34" s="1">
        <v>95076923</v>
      </c>
      <c r="F34" s="1">
        <v>94152047</v>
      </c>
      <c r="G34" s="1">
        <v>93928571</v>
      </c>
      <c r="H34" s="1">
        <v>94270650</v>
      </c>
      <c r="I34" s="1">
        <v>94531250</v>
      </c>
      <c r="J34" s="1">
        <v>95522388</v>
      </c>
      <c r="K34" s="1">
        <v>76923077</v>
      </c>
      <c r="L34" s="1">
        <v>107006369</v>
      </c>
      <c r="M34" s="1">
        <v>112771084</v>
      </c>
      <c r="N34" s="1">
        <v>136120401</v>
      </c>
      <c r="O34" s="1">
        <v>139068100</v>
      </c>
      <c r="P34" s="1">
        <v>139611360</v>
      </c>
      <c r="Q34" s="1">
        <v>141760000</v>
      </c>
      <c r="R34" s="1">
        <v>170520000</v>
      </c>
      <c r="S34" s="1">
        <v>234860000</v>
      </c>
      <c r="T34" s="1">
        <v>368360000</v>
      </c>
      <c r="U34" s="1">
        <v>365000000</v>
      </c>
      <c r="V34" s="1">
        <v>363200000</v>
      </c>
      <c r="W34" s="1">
        <v>358600000</v>
      </c>
      <c r="X34" s="1">
        <v>354300000</v>
      </c>
      <c r="Y34" s="1">
        <v>334500000</v>
      </c>
      <c r="Z34" s="1">
        <v>323300000</v>
      </c>
      <c r="AA34" s="1">
        <v>301100000</v>
      </c>
      <c r="AB34" s="1">
        <v>281600000</v>
      </c>
      <c r="AC34" s="1">
        <v>253400000</v>
      </c>
      <c r="AD34" s="1">
        <v>233900000</v>
      </c>
      <c r="AE34" s="1">
        <v>212100000</v>
      </c>
      <c r="AF34" s="1">
        <v>191600000</v>
      </c>
      <c r="AG34" s="1">
        <v>180500000</v>
      </c>
      <c r="AH34" s="1">
        <v>175600000</v>
      </c>
      <c r="AI34" s="1">
        <v>174600000</v>
      </c>
      <c r="AJ34" s="1">
        <v>170000000</v>
      </c>
      <c r="AK34" s="1">
        <v>167600000</v>
      </c>
      <c r="AL34" s="1">
        <v>160400000</v>
      </c>
      <c r="AM34" s="1">
        <v>155600000</v>
      </c>
    </row>
    <row r="35" spans="1:39" ht="20" customHeight="1" x14ac:dyDescent="0.25">
      <c r="A35" s="14" t="s">
        <v>102</v>
      </c>
      <c r="B35" s="1"/>
      <c r="C35" s="22">
        <f>(C34-B34)/B34</f>
        <v>-3.1443617046696842E-4</v>
      </c>
      <c r="D35" s="22">
        <f t="shared" ref="D35:AG35" si="19">(D34-C34)/C34</f>
        <v>1.2389502017999385E-2</v>
      </c>
      <c r="E35" s="22">
        <f t="shared" si="19"/>
        <v>1.4355710234515684E-2</v>
      </c>
      <c r="F35" s="22">
        <f t="shared" si="19"/>
        <v>-9.7276602020450326E-3</v>
      </c>
      <c r="G35" s="22">
        <f t="shared" si="19"/>
        <v>-2.3735649634893229E-3</v>
      </c>
      <c r="H35" s="22">
        <f t="shared" si="19"/>
        <v>3.6419057200391134E-3</v>
      </c>
      <c r="I35" s="22">
        <f t="shared" si="19"/>
        <v>2.7643810666416325E-3</v>
      </c>
      <c r="J35" s="22">
        <f t="shared" si="19"/>
        <v>1.0484765619834711E-2</v>
      </c>
      <c r="K35" s="22">
        <f t="shared" si="19"/>
        <v>-0.1947115371529447</v>
      </c>
      <c r="L35" s="22">
        <f t="shared" si="19"/>
        <v>0.39108279560891718</v>
      </c>
      <c r="M35" s="22">
        <f t="shared" si="19"/>
        <v>5.3872634441039673E-2</v>
      </c>
      <c r="N35" s="22">
        <f t="shared" si="19"/>
        <v>0.20705056803391195</v>
      </c>
      <c r="O35" s="22">
        <f t="shared" si="19"/>
        <v>2.1655086073394687E-2</v>
      </c>
      <c r="P35" s="22">
        <f t="shared" si="19"/>
        <v>3.9064314533670914E-3</v>
      </c>
      <c r="Q35" s="22">
        <f t="shared" si="19"/>
        <v>1.5390151632360002E-2</v>
      </c>
      <c r="R35" s="22">
        <f t="shared" si="19"/>
        <v>0.20287810383747179</v>
      </c>
      <c r="S35" s="22">
        <f t="shared" si="19"/>
        <v>0.37731644381890689</v>
      </c>
      <c r="T35" s="22">
        <f t="shared" si="19"/>
        <v>0.56842374180362765</v>
      </c>
      <c r="U35" s="22">
        <f t="shared" si="19"/>
        <v>-9.1215115647735913E-3</v>
      </c>
      <c r="V35" s="22">
        <f t="shared" si="19"/>
        <v>-4.9315068493150684E-3</v>
      </c>
      <c r="W35" s="22">
        <f t="shared" si="19"/>
        <v>-1.2665198237885462E-2</v>
      </c>
      <c r="X35" s="22">
        <f t="shared" si="19"/>
        <v>-1.1991076408254323E-2</v>
      </c>
      <c r="Y35" s="22">
        <f t="shared" si="19"/>
        <v>-5.5884843353090602E-2</v>
      </c>
      <c r="Z35" s="22">
        <f t="shared" si="19"/>
        <v>-3.3482810164424517E-2</v>
      </c>
      <c r="AA35" s="22">
        <f t="shared" si="19"/>
        <v>-6.8666872873492116E-2</v>
      </c>
      <c r="AB35" s="22">
        <f t="shared" si="19"/>
        <v>-6.4762537363002332E-2</v>
      </c>
      <c r="AC35" s="22">
        <f t="shared" si="19"/>
        <v>-0.10014204545454546</v>
      </c>
      <c r="AD35" s="22">
        <f t="shared" si="19"/>
        <v>-7.6953433307024463E-2</v>
      </c>
      <c r="AE35" s="22">
        <f t="shared" si="19"/>
        <v>-9.3202223172295859E-2</v>
      </c>
      <c r="AF35" s="22">
        <f t="shared" si="19"/>
        <v>-9.6652522395096654E-2</v>
      </c>
      <c r="AG35" s="22">
        <f t="shared" si="19"/>
        <v>-5.793319415448852E-2</v>
      </c>
      <c r="AH35" s="22">
        <f t="shared" ref="AH35" si="20">(AH34-AG34)/AG34</f>
        <v>-2.7146814404432132E-2</v>
      </c>
      <c r="AI35" s="22">
        <f t="shared" ref="AI35" si="21">(AI34-AH34)/AH34</f>
        <v>-5.6947608200455585E-3</v>
      </c>
      <c r="AJ35" s="22">
        <f t="shared" ref="AJ35" si="22">(AJ34-AI34)/AI34</f>
        <v>-2.6345933562428408E-2</v>
      </c>
      <c r="AK35" s="22">
        <f t="shared" ref="AK35" si="23">(AK34-AJ34)/AJ34</f>
        <v>-1.411764705882353E-2</v>
      </c>
      <c r="AL35" s="22">
        <f t="shared" ref="AL35" si="24">(AL34-AK34)/AK34</f>
        <v>-4.2959427207637228E-2</v>
      </c>
      <c r="AM35" s="22">
        <f t="shared" ref="AM35" si="25">(AM34-AL34)/AL34</f>
        <v>-2.9925187032418952E-2</v>
      </c>
    </row>
    <row r="36" spans="1:39"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c r="AM36" s="13" t="s">
        <v>92</v>
      </c>
    </row>
    <row r="37" spans="1:39"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c r="AM37" s="9" t="s">
        <v>90</v>
      </c>
    </row>
    <row r="38" spans="1:39" ht="19" x14ac:dyDescent="0.25">
      <c r="A38" s="5" t="s">
        <v>30</v>
      </c>
      <c r="B38" s="1" t="s">
        <v>91</v>
      </c>
      <c r="C38" s="1" t="s">
        <v>91</v>
      </c>
      <c r="D38" s="1" t="s">
        <v>91</v>
      </c>
      <c r="E38" s="1" t="s">
        <v>91</v>
      </c>
      <c r="F38" s="1" t="s">
        <v>91</v>
      </c>
      <c r="G38" s="1" t="s">
        <v>91</v>
      </c>
      <c r="H38" s="1" t="s">
        <v>91</v>
      </c>
      <c r="I38" s="1" t="s">
        <v>91</v>
      </c>
      <c r="J38" s="1" t="s">
        <v>91</v>
      </c>
      <c r="K38" s="1" t="s">
        <v>91</v>
      </c>
      <c r="L38" s="1" t="s">
        <v>91</v>
      </c>
      <c r="M38" s="1" t="s">
        <v>91</v>
      </c>
      <c r="N38" s="1" t="s">
        <v>91</v>
      </c>
      <c r="O38" s="1" t="s">
        <v>91</v>
      </c>
      <c r="P38" s="1" t="s">
        <v>91</v>
      </c>
      <c r="Q38" s="1" t="s">
        <v>91</v>
      </c>
      <c r="R38" s="1">
        <v>464000000</v>
      </c>
      <c r="S38" s="1">
        <v>1412000000</v>
      </c>
      <c r="T38" s="1">
        <v>342000000</v>
      </c>
      <c r="U38" s="1">
        <v>1230000000</v>
      </c>
      <c r="V38" s="1">
        <v>1605000000</v>
      </c>
      <c r="W38" s="1">
        <v>1015000000</v>
      </c>
      <c r="X38" s="1">
        <v>963000000</v>
      </c>
      <c r="Y38" s="1">
        <v>1504000000</v>
      </c>
      <c r="Z38" s="1">
        <v>3275000000</v>
      </c>
      <c r="AA38" s="1">
        <v>3701000000</v>
      </c>
      <c r="AB38" s="1">
        <v>3002000000</v>
      </c>
      <c r="AC38" s="1">
        <v>3862000000</v>
      </c>
      <c r="AD38" s="1">
        <v>5150000000</v>
      </c>
      <c r="AE38" s="1">
        <v>3863000000</v>
      </c>
      <c r="AF38" s="1">
        <v>2319000000</v>
      </c>
      <c r="AG38" s="1">
        <v>2541000000</v>
      </c>
      <c r="AH38" s="1">
        <v>11225000000</v>
      </c>
      <c r="AI38" s="1">
        <v>1579000000</v>
      </c>
      <c r="AJ38" s="1">
        <v>2245000000</v>
      </c>
      <c r="AK38" s="1">
        <v>4907000000</v>
      </c>
      <c r="AL38" s="1">
        <v>3530000000</v>
      </c>
      <c r="AM38" s="1">
        <v>2577000000</v>
      </c>
    </row>
    <row r="39" spans="1:39" ht="19" x14ac:dyDescent="0.25">
      <c r="A39" s="5" t="s">
        <v>31</v>
      </c>
      <c r="B39" s="1" t="s">
        <v>91</v>
      </c>
      <c r="C39" s="1" t="s">
        <v>91</v>
      </c>
      <c r="D39" s="1" t="s">
        <v>91</v>
      </c>
      <c r="E39" s="1" t="s">
        <v>91</v>
      </c>
      <c r="F39" s="1" t="s">
        <v>91</v>
      </c>
      <c r="G39" s="1" t="s">
        <v>91</v>
      </c>
      <c r="H39" s="1" t="s">
        <v>91</v>
      </c>
      <c r="I39" s="1" t="s">
        <v>91</v>
      </c>
      <c r="J39" s="1" t="s">
        <v>91</v>
      </c>
      <c r="K39" s="1" t="s">
        <v>91</v>
      </c>
      <c r="L39" s="1" t="s">
        <v>91</v>
      </c>
      <c r="M39" s="1" t="s">
        <v>91</v>
      </c>
      <c r="N39" s="1" t="s">
        <v>91</v>
      </c>
      <c r="O39" s="1" t="s">
        <v>91</v>
      </c>
      <c r="P39" s="1" t="s">
        <v>91</v>
      </c>
      <c r="Q39" s="1" t="s">
        <v>91</v>
      </c>
      <c r="R39" s="1" t="s">
        <v>91</v>
      </c>
      <c r="S39" s="1" t="s">
        <v>91</v>
      </c>
      <c r="T39" s="1" t="s">
        <v>91</v>
      </c>
      <c r="U39" s="1" t="s">
        <v>91</v>
      </c>
      <c r="V39" s="1" t="s">
        <v>91</v>
      </c>
      <c r="W39" s="1" t="s">
        <v>91</v>
      </c>
      <c r="X39" s="1" t="s">
        <v>91</v>
      </c>
      <c r="Y39" s="1" t="s">
        <v>91</v>
      </c>
      <c r="Z39" s="1" t="s">
        <v>91</v>
      </c>
      <c r="AA39" s="1" t="s">
        <v>91</v>
      </c>
      <c r="AB39" s="1" t="s">
        <v>91</v>
      </c>
      <c r="AC39" s="1" t="s">
        <v>91</v>
      </c>
      <c r="AD39" s="1" t="s">
        <v>91</v>
      </c>
      <c r="AE39" s="1" t="s">
        <v>91</v>
      </c>
      <c r="AF39" s="1" t="s">
        <v>91</v>
      </c>
      <c r="AG39" s="1" t="s">
        <v>91</v>
      </c>
      <c r="AH39" s="1" t="s">
        <v>91</v>
      </c>
      <c r="AI39" s="1" t="s">
        <v>91</v>
      </c>
      <c r="AJ39" s="1" t="s">
        <v>91</v>
      </c>
      <c r="AK39" s="1" t="s">
        <v>91</v>
      </c>
      <c r="AL39" s="1" t="s">
        <v>91</v>
      </c>
      <c r="AM39" s="1" t="s">
        <v>91</v>
      </c>
    </row>
    <row r="40" spans="1:39" ht="19" x14ac:dyDescent="0.25">
      <c r="A40" s="5" t="s">
        <v>32</v>
      </c>
      <c r="B40" s="1" t="s">
        <v>91</v>
      </c>
      <c r="C40" s="1" t="s">
        <v>91</v>
      </c>
      <c r="D40" s="1" t="s">
        <v>91</v>
      </c>
      <c r="E40" s="1" t="s">
        <v>91</v>
      </c>
      <c r="F40" s="1" t="s">
        <v>91</v>
      </c>
      <c r="G40" s="1" t="s">
        <v>91</v>
      </c>
      <c r="H40" s="1" t="s">
        <v>91</v>
      </c>
      <c r="I40" s="1" t="s">
        <v>91</v>
      </c>
      <c r="J40" s="1" t="s">
        <v>91</v>
      </c>
      <c r="K40" s="1" t="s">
        <v>91</v>
      </c>
      <c r="L40" s="1" t="s">
        <v>91</v>
      </c>
      <c r="M40" s="1" t="s">
        <v>91</v>
      </c>
      <c r="N40" s="1" t="s">
        <v>91</v>
      </c>
      <c r="O40" s="1" t="s">
        <v>91</v>
      </c>
      <c r="P40" s="1" t="s">
        <v>91</v>
      </c>
      <c r="Q40" s="1" t="s">
        <v>91</v>
      </c>
      <c r="R40" s="1">
        <v>464000000</v>
      </c>
      <c r="S40" s="1">
        <v>1412000000</v>
      </c>
      <c r="T40" s="1">
        <v>342000000</v>
      </c>
      <c r="U40" s="1">
        <v>1230000000</v>
      </c>
      <c r="V40" s="1">
        <v>1605000000</v>
      </c>
      <c r="W40" s="1">
        <v>1015000000</v>
      </c>
      <c r="X40" s="1">
        <v>963000000</v>
      </c>
      <c r="Y40" s="1">
        <v>1504000000</v>
      </c>
      <c r="Z40" s="1">
        <v>3275000000</v>
      </c>
      <c r="AA40" s="1">
        <v>3701000000</v>
      </c>
      <c r="AB40" s="1">
        <v>3002000000</v>
      </c>
      <c r="AC40" s="1">
        <v>3862000000</v>
      </c>
      <c r="AD40" s="1">
        <v>5150000000</v>
      </c>
      <c r="AE40" s="1">
        <v>3863000000</v>
      </c>
      <c r="AF40" s="1">
        <v>2319000000</v>
      </c>
      <c r="AG40" s="1">
        <v>2541000000</v>
      </c>
      <c r="AH40" s="1">
        <v>11225000000</v>
      </c>
      <c r="AI40" s="1">
        <v>1579000000</v>
      </c>
      <c r="AJ40" s="1">
        <v>2245000000</v>
      </c>
      <c r="AK40" s="1">
        <v>4907000000</v>
      </c>
      <c r="AL40" s="1">
        <v>3530000000</v>
      </c>
      <c r="AM40" s="1">
        <v>2577000000</v>
      </c>
    </row>
    <row r="41" spans="1:39" ht="19" x14ac:dyDescent="0.25">
      <c r="A41" s="5" t="s">
        <v>33</v>
      </c>
      <c r="B41" s="1" t="s">
        <v>91</v>
      </c>
      <c r="C41" s="1" t="s">
        <v>91</v>
      </c>
      <c r="D41" s="1" t="s">
        <v>91</v>
      </c>
      <c r="E41" s="1" t="s">
        <v>91</v>
      </c>
      <c r="F41" s="1" t="s">
        <v>91</v>
      </c>
      <c r="G41" s="1" t="s">
        <v>91</v>
      </c>
      <c r="H41" s="1" t="s">
        <v>91</v>
      </c>
      <c r="I41" s="1" t="s">
        <v>91</v>
      </c>
      <c r="J41" s="1" t="s">
        <v>91</v>
      </c>
      <c r="K41" s="1" t="s">
        <v>91</v>
      </c>
      <c r="L41" s="1" t="s">
        <v>91</v>
      </c>
      <c r="M41" s="1" t="s">
        <v>91</v>
      </c>
      <c r="N41" s="1" t="s">
        <v>91</v>
      </c>
      <c r="O41" s="1" t="s">
        <v>91</v>
      </c>
      <c r="P41" s="1" t="s">
        <v>91</v>
      </c>
      <c r="Q41" s="1" t="s">
        <v>91</v>
      </c>
      <c r="R41" s="1">
        <v>2735000000</v>
      </c>
      <c r="S41" s="1">
        <v>2889000000</v>
      </c>
      <c r="T41" s="1">
        <v>3198000000</v>
      </c>
      <c r="U41" s="1">
        <v>3546000000</v>
      </c>
      <c r="V41" s="1">
        <v>3656000000</v>
      </c>
      <c r="W41" s="1">
        <v>3566000000</v>
      </c>
      <c r="X41" s="1">
        <v>3813000000</v>
      </c>
      <c r="Y41" s="1">
        <v>3904000000</v>
      </c>
      <c r="Z41" s="1">
        <v>3394000000</v>
      </c>
      <c r="AA41" s="1">
        <v>4057000000</v>
      </c>
      <c r="AB41" s="1">
        <v>2964000000</v>
      </c>
      <c r="AC41" s="1">
        <v>2858000000</v>
      </c>
      <c r="AD41" s="1">
        <v>2685000000</v>
      </c>
      <c r="AE41" s="1">
        <v>2806000000</v>
      </c>
      <c r="AF41" s="1">
        <v>2841000000</v>
      </c>
      <c r="AG41" s="1">
        <v>3299000000</v>
      </c>
      <c r="AH41" s="1">
        <v>3976000000</v>
      </c>
      <c r="AI41" s="1">
        <v>6474000000</v>
      </c>
      <c r="AJ41" s="1">
        <v>6660000000</v>
      </c>
      <c r="AK41" s="1">
        <v>6641000000</v>
      </c>
      <c r="AL41" s="1">
        <v>6959000000</v>
      </c>
      <c r="AM41" s="1">
        <v>7494000000</v>
      </c>
    </row>
    <row r="42" spans="1:39" ht="19" x14ac:dyDescent="0.25">
      <c r="A42" s="5" t="s">
        <v>34</v>
      </c>
      <c r="B42" s="1" t="s">
        <v>91</v>
      </c>
      <c r="C42" s="1" t="s">
        <v>91</v>
      </c>
      <c r="D42" s="1" t="s">
        <v>91</v>
      </c>
      <c r="E42" s="1" t="s">
        <v>91</v>
      </c>
      <c r="F42" s="1" t="s">
        <v>91</v>
      </c>
      <c r="G42" s="1" t="s">
        <v>91</v>
      </c>
      <c r="H42" s="1" t="s">
        <v>91</v>
      </c>
      <c r="I42" s="1" t="s">
        <v>91</v>
      </c>
      <c r="J42" s="1" t="s">
        <v>91</v>
      </c>
      <c r="K42" s="1" t="s">
        <v>91</v>
      </c>
      <c r="L42" s="1" t="s">
        <v>91</v>
      </c>
      <c r="M42" s="1" t="s">
        <v>91</v>
      </c>
      <c r="N42" s="1" t="s">
        <v>91</v>
      </c>
      <c r="O42" s="1" t="s">
        <v>91</v>
      </c>
      <c r="P42" s="1" t="s">
        <v>91</v>
      </c>
      <c r="Q42" s="1" t="s">
        <v>91</v>
      </c>
      <c r="R42" s="1">
        <v>1226000000</v>
      </c>
      <c r="S42" s="1">
        <v>1091000000</v>
      </c>
      <c r="T42" s="1">
        <v>1147000000</v>
      </c>
      <c r="U42" s="1">
        <v>1061000000</v>
      </c>
      <c r="V42" s="1">
        <v>1174000000</v>
      </c>
      <c r="W42" s="1">
        <v>1178000000</v>
      </c>
      <c r="X42" s="1">
        <v>1045000000</v>
      </c>
      <c r="Y42" s="1">
        <v>1003000000</v>
      </c>
      <c r="Z42" s="1">
        <v>1170000000</v>
      </c>
      <c r="AA42" s="1">
        <v>1185000000</v>
      </c>
      <c r="AB42" s="1">
        <v>873000000</v>
      </c>
      <c r="AC42" s="1">
        <v>798000000</v>
      </c>
      <c r="AD42" s="1">
        <v>698000000</v>
      </c>
      <c r="AE42" s="1">
        <v>742000000</v>
      </c>
      <c r="AF42" s="1">
        <v>807000000</v>
      </c>
      <c r="AG42" s="1">
        <v>816000000</v>
      </c>
      <c r="AH42" s="1">
        <v>780000000</v>
      </c>
      <c r="AI42" s="1">
        <v>654000000</v>
      </c>
      <c r="AJ42" s="1">
        <v>783000000</v>
      </c>
      <c r="AK42" s="1">
        <v>759000000</v>
      </c>
      <c r="AL42" s="1">
        <v>811000000</v>
      </c>
      <c r="AM42" s="1">
        <v>978000000</v>
      </c>
    </row>
    <row r="43" spans="1:39" ht="19" x14ac:dyDescent="0.25">
      <c r="A43" s="5" t="s">
        <v>35</v>
      </c>
      <c r="B43" s="1" t="s">
        <v>91</v>
      </c>
      <c r="C43" s="1" t="s">
        <v>91</v>
      </c>
      <c r="D43" s="1" t="s">
        <v>91</v>
      </c>
      <c r="E43" s="1" t="s">
        <v>91</v>
      </c>
      <c r="F43" s="1" t="s">
        <v>91</v>
      </c>
      <c r="G43" s="1" t="s">
        <v>91</v>
      </c>
      <c r="H43" s="1" t="s">
        <v>91</v>
      </c>
      <c r="I43" s="1" t="s">
        <v>91</v>
      </c>
      <c r="J43" s="1" t="s">
        <v>91</v>
      </c>
      <c r="K43" s="1" t="s">
        <v>91</v>
      </c>
      <c r="L43" s="1" t="s">
        <v>91</v>
      </c>
      <c r="M43" s="1" t="s">
        <v>91</v>
      </c>
      <c r="N43" s="1" t="s">
        <v>91</v>
      </c>
      <c r="O43" s="1" t="s">
        <v>91</v>
      </c>
      <c r="P43" s="1" t="s">
        <v>91</v>
      </c>
      <c r="Q43" s="1" t="s">
        <v>91</v>
      </c>
      <c r="R43" s="1">
        <v>164000000</v>
      </c>
      <c r="S43" s="1">
        <v>10443000000</v>
      </c>
      <c r="T43" s="1">
        <v>1058000000</v>
      </c>
      <c r="U43" s="1">
        <v>1070000000</v>
      </c>
      <c r="V43" s="1">
        <v>1114000000</v>
      </c>
      <c r="W43" s="1">
        <v>960000000</v>
      </c>
      <c r="X43" s="1">
        <v>951000000</v>
      </c>
      <c r="Y43" s="1">
        <v>778000000</v>
      </c>
      <c r="Z43" s="1">
        <v>796000000</v>
      </c>
      <c r="AA43" s="1">
        <v>961000000</v>
      </c>
      <c r="AB43" s="1">
        <v>907000000</v>
      </c>
      <c r="AC43" s="1">
        <v>874000000</v>
      </c>
      <c r="AD43" s="1">
        <v>955000000</v>
      </c>
      <c r="AE43" s="1">
        <v>773000000</v>
      </c>
      <c r="AF43" s="1">
        <v>367000000</v>
      </c>
      <c r="AG43" s="1">
        <v>200000000</v>
      </c>
      <c r="AH43" s="1">
        <v>368000000</v>
      </c>
      <c r="AI43" s="1">
        <v>973000000</v>
      </c>
      <c r="AJ43" s="1">
        <v>997000000</v>
      </c>
      <c r="AK43" s="1">
        <v>3037000000</v>
      </c>
      <c r="AL43" s="1">
        <v>1126000000</v>
      </c>
      <c r="AM43" s="1">
        <v>1439000000</v>
      </c>
    </row>
    <row r="44" spans="1:39" ht="19" x14ac:dyDescent="0.25">
      <c r="A44" s="6" t="s">
        <v>36</v>
      </c>
      <c r="B44" s="10" t="s">
        <v>91</v>
      </c>
      <c r="C44" s="10" t="s">
        <v>91</v>
      </c>
      <c r="D44" s="10" t="s">
        <v>91</v>
      </c>
      <c r="E44" s="10" t="s">
        <v>91</v>
      </c>
      <c r="F44" s="10" t="s">
        <v>91</v>
      </c>
      <c r="G44" s="10" t="s">
        <v>91</v>
      </c>
      <c r="H44" s="10" t="s">
        <v>91</v>
      </c>
      <c r="I44" s="10" t="s">
        <v>91</v>
      </c>
      <c r="J44" s="10" t="s">
        <v>91</v>
      </c>
      <c r="K44" s="10" t="s">
        <v>91</v>
      </c>
      <c r="L44" s="10" t="s">
        <v>91</v>
      </c>
      <c r="M44" s="10" t="s">
        <v>91</v>
      </c>
      <c r="N44" s="10" t="s">
        <v>91</v>
      </c>
      <c r="O44" s="10" t="s">
        <v>91</v>
      </c>
      <c r="P44" s="10" t="s">
        <v>91</v>
      </c>
      <c r="Q44" s="10" t="s">
        <v>91</v>
      </c>
      <c r="R44" s="10">
        <v>4589000000</v>
      </c>
      <c r="S44" s="10">
        <v>15835000000</v>
      </c>
      <c r="T44" s="10">
        <v>5745000000</v>
      </c>
      <c r="U44" s="10">
        <v>6907000000</v>
      </c>
      <c r="V44" s="10">
        <v>7549000000</v>
      </c>
      <c r="W44" s="10">
        <v>6719000000</v>
      </c>
      <c r="X44" s="10">
        <v>6772000000</v>
      </c>
      <c r="Y44" s="10">
        <v>7189000000</v>
      </c>
      <c r="Z44" s="10">
        <v>8635000000</v>
      </c>
      <c r="AA44" s="10">
        <v>9904000000</v>
      </c>
      <c r="AB44" s="10">
        <v>7746000000</v>
      </c>
      <c r="AC44" s="10">
        <v>8392000000</v>
      </c>
      <c r="AD44" s="10">
        <v>9488000000</v>
      </c>
      <c r="AE44" s="10">
        <v>8184000000</v>
      </c>
      <c r="AF44" s="10">
        <v>6334000000</v>
      </c>
      <c r="AG44" s="10">
        <v>6856000000</v>
      </c>
      <c r="AH44" s="10">
        <v>16349000000</v>
      </c>
      <c r="AI44" s="10">
        <v>9680000000</v>
      </c>
      <c r="AJ44" s="10">
        <v>10685000000</v>
      </c>
      <c r="AK44" s="10">
        <v>15344000000</v>
      </c>
      <c r="AL44" s="10">
        <v>12426000000</v>
      </c>
      <c r="AM44" s="10">
        <v>12488000000</v>
      </c>
    </row>
    <row r="45" spans="1:39" ht="19" x14ac:dyDescent="0.25">
      <c r="A45" s="5" t="s">
        <v>37</v>
      </c>
      <c r="B45" s="1" t="s">
        <v>91</v>
      </c>
      <c r="C45" s="1" t="s">
        <v>91</v>
      </c>
      <c r="D45" s="1" t="s">
        <v>91</v>
      </c>
      <c r="E45" s="1" t="s">
        <v>91</v>
      </c>
      <c r="F45" s="1" t="s">
        <v>91</v>
      </c>
      <c r="G45" s="1" t="s">
        <v>91</v>
      </c>
      <c r="H45" s="1" t="s">
        <v>91</v>
      </c>
      <c r="I45" s="1" t="s">
        <v>91</v>
      </c>
      <c r="J45" s="1" t="s">
        <v>91</v>
      </c>
      <c r="K45" s="1" t="s">
        <v>91</v>
      </c>
      <c r="L45" s="1" t="s">
        <v>91</v>
      </c>
      <c r="M45" s="1" t="s">
        <v>91</v>
      </c>
      <c r="N45" s="1" t="s">
        <v>91</v>
      </c>
      <c r="O45" s="1" t="s">
        <v>91</v>
      </c>
      <c r="P45" s="1" t="s">
        <v>91</v>
      </c>
      <c r="Q45" s="1" t="s">
        <v>91</v>
      </c>
      <c r="R45" s="1">
        <v>2767000000</v>
      </c>
      <c r="S45" s="1">
        <v>3605000000</v>
      </c>
      <c r="T45" s="1">
        <v>4036000000</v>
      </c>
      <c r="U45" s="1">
        <v>4210000000</v>
      </c>
      <c r="V45" s="1">
        <v>4404000000</v>
      </c>
      <c r="W45" s="1">
        <v>4531000000</v>
      </c>
      <c r="X45" s="1">
        <v>4715000000</v>
      </c>
      <c r="Y45" s="1">
        <v>4810000000</v>
      </c>
      <c r="Z45" s="1">
        <v>4868000000</v>
      </c>
      <c r="AA45" s="1">
        <v>5042000000</v>
      </c>
      <c r="AB45" s="1">
        <v>3047000000</v>
      </c>
      <c r="AC45" s="1">
        <v>2887000000</v>
      </c>
      <c r="AD45" s="1">
        <v>2806000000</v>
      </c>
      <c r="AE45" s="1">
        <v>2991000000</v>
      </c>
      <c r="AF45" s="1">
        <v>3064000000</v>
      </c>
      <c r="AG45" s="1">
        <v>3588000000</v>
      </c>
      <c r="AH45" s="1">
        <v>4225000000</v>
      </c>
      <c r="AI45" s="1">
        <v>6372000000</v>
      </c>
      <c r="AJ45" s="1">
        <v>8423000000</v>
      </c>
      <c r="AK45" s="1">
        <v>8604000000</v>
      </c>
      <c r="AL45" s="1">
        <v>9549000000</v>
      </c>
      <c r="AM45" s="1">
        <v>10611000000</v>
      </c>
    </row>
    <row r="46" spans="1:39"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t="s">
        <v>91</v>
      </c>
      <c r="R46" s="1" t="s">
        <v>91</v>
      </c>
      <c r="S46" s="1" t="s">
        <v>91</v>
      </c>
      <c r="T46" s="1" t="s">
        <v>91</v>
      </c>
      <c r="U46" s="1" t="s">
        <v>91</v>
      </c>
      <c r="V46" s="1" t="s">
        <v>91</v>
      </c>
      <c r="W46" s="1">
        <v>17219000000</v>
      </c>
      <c r="X46" s="1">
        <v>17672000000</v>
      </c>
      <c r="Y46" s="1">
        <v>947000000</v>
      </c>
      <c r="Z46" s="1">
        <v>13517000000</v>
      </c>
      <c r="AA46" s="1">
        <v>13517000000</v>
      </c>
      <c r="AB46" s="1">
        <v>12374000000</v>
      </c>
      <c r="AC46" s="1">
        <v>12431000000</v>
      </c>
      <c r="AD46" s="1">
        <v>12438000000</v>
      </c>
      <c r="AE46" s="1">
        <v>12466000000</v>
      </c>
      <c r="AF46" s="1">
        <v>12460000000</v>
      </c>
      <c r="AG46" s="1">
        <v>12450000000</v>
      </c>
      <c r="AH46" s="1">
        <v>12455000000</v>
      </c>
      <c r="AI46" s="1">
        <v>18672000000</v>
      </c>
      <c r="AJ46" s="1">
        <v>18708000000</v>
      </c>
      <c r="AK46" s="1">
        <v>17518000000</v>
      </c>
      <c r="AL46" s="1">
        <v>17515000000</v>
      </c>
      <c r="AM46" s="1">
        <v>17516000000</v>
      </c>
    </row>
    <row r="47" spans="1:39" ht="19" x14ac:dyDescent="0.25">
      <c r="A47" s="5" t="s">
        <v>39</v>
      </c>
      <c r="B47" s="1" t="s">
        <v>91</v>
      </c>
      <c r="C47" s="1" t="s">
        <v>91</v>
      </c>
      <c r="D47" s="1" t="s">
        <v>91</v>
      </c>
      <c r="E47" s="1" t="s">
        <v>91</v>
      </c>
      <c r="F47" s="1" t="s">
        <v>91</v>
      </c>
      <c r="G47" s="1" t="s">
        <v>91</v>
      </c>
      <c r="H47" s="1" t="s">
        <v>91</v>
      </c>
      <c r="I47" s="1" t="s">
        <v>91</v>
      </c>
      <c r="J47" s="1" t="s">
        <v>91</v>
      </c>
      <c r="K47" s="1" t="s">
        <v>91</v>
      </c>
      <c r="L47" s="1" t="s">
        <v>91</v>
      </c>
      <c r="M47" s="1" t="s">
        <v>91</v>
      </c>
      <c r="N47" s="1" t="s">
        <v>91</v>
      </c>
      <c r="O47" s="1" t="s">
        <v>91</v>
      </c>
      <c r="P47" s="1" t="s">
        <v>91</v>
      </c>
      <c r="Q47" s="1" t="s">
        <v>91</v>
      </c>
      <c r="R47" s="1">
        <v>9807000000</v>
      </c>
      <c r="S47" s="1">
        <v>18210000000</v>
      </c>
      <c r="T47" s="1">
        <v>19043000000</v>
      </c>
      <c r="U47" s="1">
        <v>18659000000</v>
      </c>
      <c r="V47" s="1">
        <v>18656000000</v>
      </c>
      <c r="W47" s="1">
        <v>1139000000</v>
      </c>
      <c r="X47" s="1">
        <v>1074000000</v>
      </c>
      <c r="Y47" s="1">
        <v>14518000000</v>
      </c>
      <c r="Z47" s="1">
        <v>873000000</v>
      </c>
      <c r="AA47" s="1">
        <v>779000000</v>
      </c>
      <c r="AB47" s="1">
        <v>155000000</v>
      </c>
      <c r="AC47" s="1" t="s">
        <v>91</v>
      </c>
      <c r="AD47" s="1" t="s">
        <v>91</v>
      </c>
      <c r="AE47" s="1" t="s">
        <v>91</v>
      </c>
      <c r="AF47" s="1" t="s">
        <v>91</v>
      </c>
      <c r="AG47" s="1" t="s">
        <v>91</v>
      </c>
      <c r="AH47" s="1" t="s">
        <v>91</v>
      </c>
      <c r="AI47" s="1">
        <v>1372000000</v>
      </c>
      <c r="AJ47" s="1">
        <v>1040000000</v>
      </c>
      <c r="AK47" s="1">
        <v>783000000</v>
      </c>
      <c r="AL47" s="1">
        <v>578000000</v>
      </c>
      <c r="AM47" s="1">
        <v>384000000</v>
      </c>
    </row>
    <row r="48" spans="1:39" ht="19" x14ac:dyDescent="0.25">
      <c r="A48" s="5" t="s">
        <v>40</v>
      </c>
      <c r="B48" s="1" t="s">
        <v>91</v>
      </c>
      <c r="C48" s="1" t="s">
        <v>91</v>
      </c>
      <c r="D48" s="1" t="s">
        <v>91</v>
      </c>
      <c r="E48" s="1" t="s">
        <v>91</v>
      </c>
      <c r="F48" s="1" t="s">
        <v>91</v>
      </c>
      <c r="G48" s="1" t="s">
        <v>91</v>
      </c>
      <c r="H48" s="1" t="s">
        <v>91</v>
      </c>
      <c r="I48" s="1" t="s">
        <v>91</v>
      </c>
      <c r="J48" s="1" t="s">
        <v>91</v>
      </c>
      <c r="K48" s="1" t="s">
        <v>91</v>
      </c>
      <c r="L48" s="1" t="s">
        <v>91</v>
      </c>
      <c r="M48" s="1" t="s">
        <v>91</v>
      </c>
      <c r="N48" s="1" t="s">
        <v>91</v>
      </c>
      <c r="O48" s="1" t="s">
        <v>91</v>
      </c>
      <c r="P48" s="1" t="s">
        <v>91</v>
      </c>
      <c r="Q48" s="1" t="s">
        <v>91</v>
      </c>
      <c r="R48" s="1">
        <v>9807000000</v>
      </c>
      <c r="S48" s="1">
        <v>18210000000</v>
      </c>
      <c r="T48" s="1">
        <v>19043000000</v>
      </c>
      <c r="U48" s="1">
        <v>18659000000</v>
      </c>
      <c r="V48" s="1">
        <v>18656000000</v>
      </c>
      <c r="W48" s="1">
        <v>18358000000</v>
      </c>
      <c r="X48" s="1">
        <v>18746000000</v>
      </c>
      <c r="Y48" s="1">
        <v>15465000000</v>
      </c>
      <c r="Z48" s="1">
        <v>14390000000</v>
      </c>
      <c r="AA48" s="1">
        <v>14296000000</v>
      </c>
      <c r="AB48" s="1">
        <v>12529000000</v>
      </c>
      <c r="AC48" s="1">
        <v>12431000000</v>
      </c>
      <c r="AD48" s="1">
        <v>12438000000</v>
      </c>
      <c r="AE48" s="1">
        <v>12466000000</v>
      </c>
      <c r="AF48" s="1">
        <v>12460000000</v>
      </c>
      <c r="AG48" s="1">
        <v>12450000000</v>
      </c>
      <c r="AH48" s="1">
        <v>12455000000</v>
      </c>
      <c r="AI48" s="1">
        <v>20044000000</v>
      </c>
      <c r="AJ48" s="1">
        <v>19748000000</v>
      </c>
      <c r="AK48" s="1">
        <v>18301000000</v>
      </c>
      <c r="AL48" s="1">
        <v>18093000000</v>
      </c>
      <c r="AM48" s="1">
        <v>17900000000</v>
      </c>
    </row>
    <row r="49" spans="1:39"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t="s">
        <v>91</v>
      </c>
      <c r="V49" s="1" t="s">
        <v>91</v>
      </c>
      <c r="W49" s="1" t="s">
        <v>91</v>
      </c>
      <c r="X49" s="1" t="s">
        <v>91</v>
      </c>
      <c r="Y49" s="1" t="s">
        <v>91</v>
      </c>
      <c r="Z49" s="1" t="s">
        <v>91</v>
      </c>
      <c r="AA49" s="1" t="s">
        <v>91</v>
      </c>
      <c r="AB49" s="1" t="s">
        <v>91</v>
      </c>
      <c r="AC49" s="1" t="s">
        <v>91</v>
      </c>
      <c r="AD49" s="1" t="s">
        <v>91</v>
      </c>
      <c r="AE49" s="1" t="s">
        <v>91</v>
      </c>
      <c r="AF49" s="1" t="s">
        <v>91</v>
      </c>
      <c r="AG49" s="1" t="s">
        <v>91</v>
      </c>
      <c r="AH49" s="1" t="s">
        <v>91</v>
      </c>
      <c r="AI49" s="1" t="s">
        <v>91</v>
      </c>
      <c r="AJ49" s="1" t="s">
        <v>91</v>
      </c>
      <c r="AK49" s="1" t="s">
        <v>91</v>
      </c>
      <c r="AL49" s="1" t="s">
        <v>91</v>
      </c>
      <c r="AM49" s="1" t="s">
        <v>91</v>
      </c>
    </row>
    <row r="50" spans="1:39"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t="s">
        <v>91</v>
      </c>
      <c r="Q50" s="1" t="s">
        <v>91</v>
      </c>
      <c r="R50" s="1" t="s">
        <v>91</v>
      </c>
      <c r="S50" s="1">
        <v>174000000</v>
      </c>
      <c r="T50" s="1" t="s">
        <v>91</v>
      </c>
      <c r="U50" s="1">
        <v>28000000</v>
      </c>
      <c r="V50" s="1" t="s">
        <v>91</v>
      </c>
      <c r="W50" s="1" t="s">
        <v>91</v>
      </c>
      <c r="X50" s="1" t="s">
        <v>91</v>
      </c>
      <c r="Y50" s="1" t="s">
        <v>91</v>
      </c>
      <c r="Z50" s="1">
        <v>1010000000</v>
      </c>
      <c r="AA50" s="1">
        <v>612000000</v>
      </c>
      <c r="AB50" s="1">
        <v>900000000</v>
      </c>
      <c r="AC50" s="1">
        <v>1542000000</v>
      </c>
      <c r="AD50" s="1">
        <v>209000000</v>
      </c>
      <c r="AE50" s="1">
        <v>1622000000</v>
      </c>
      <c r="AF50" s="1">
        <v>1409000000</v>
      </c>
      <c r="AG50" s="1">
        <v>1462000000</v>
      </c>
      <c r="AH50" s="1">
        <v>475000000</v>
      </c>
      <c r="AI50" s="1">
        <v>94000000</v>
      </c>
      <c r="AJ50" s="1">
        <v>508000000</v>
      </c>
      <c r="AK50" s="1">
        <v>311000000</v>
      </c>
      <c r="AL50" s="1">
        <v>200000000</v>
      </c>
      <c r="AM50" s="1">
        <v>162000000</v>
      </c>
    </row>
    <row r="51" spans="1:39" ht="19" x14ac:dyDescent="0.25">
      <c r="A51" s="5" t="s">
        <v>43</v>
      </c>
      <c r="B51" s="1" t="s">
        <v>91</v>
      </c>
      <c r="C51" s="1" t="s">
        <v>91</v>
      </c>
      <c r="D51" s="1" t="s">
        <v>91</v>
      </c>
      <c r="E51" s="1" t="s">
        <v>91</v>
      </c>
      <c r="F51" s="1" t="s">
        <v>91</v>
      </c>
      <c r="G51" s="1" t="s">
        <v>91</v>
      </c>
      <c r="H51" s="1" t="s">
        <v>91</v>
      </c>
      <c r="I51" s="1" t="s">
        <v>91</v>
      </c>
      <c r="J51" s="1" t="s">
        <v>91</v>
      </c>
      <c r="K51" s="1" t="s">
        <v>91</v>
      </c>
      <c r="L51" s="1" t="s">
        <v>91</v>
      </c>
      <c r="M51" s="1" t="s">
        <v>91</v>
      </c>
      <c r="N51" s="1" t="s">
        <v>91</v>
      </c>
      <c r="O51" s="1" t="s">
        <v>91</v>
      </c>
      <c r="P51" s="1" t="s">
        <v>91</v>
      </c>
      <c r="Q51" s="1" t="s">
        <v>91</v>
      </c>
      <c r="R51" s="1">
        <v>3723000000</v>
      </c>
      <c r="S51" s="1">
        <v>4442000000</v>
      </c>
      <c r="T51" s="1">
        <v>4185000000</v>
      </c>
      <c r="U51" s="1">
        <v>3557000000</v>
      </c>
      <c r="V51" s="1">
        <v>3605000000</v>
      </c>
      <c r="W51" s="1">
        <v>2401000000</v>
      </c>
      <c r="X51" s="1">
        <v>3140000000</v>
      </c>
      <c r="Y51" s="1">
        <v>2733000000</v>
      </c>
      <c r="Z51" s="1">
        <v>1349000000</v>
      </c>
      <c r="AA51" s="1">
        <v>1567000000</v>
      </c>
      <c r="AB51" s="1">
        <v>1189000000</v>
      </c>
      <c r="AC51" s="1">
        <v>1291000000</v>
      </c>
      <c r="AD51" s="1">
        <v>1440000000</v>
      </c>
      <c r="AE51" s="1">
        <v>1309000000</v>
      </c>
      <c r="AF51" s="1">
        <v>1187000000</v>
      </c>
      <c r="AG51" s="1">
        <v>1258000000</v>
      </c>
      <c r="AH51" s="1">
        <v>1413000000</v>
      </c>
      <c r="AI51" s="1">
        <v>1463000000</v>
      </c>
      <c r="AJ51" s="1">
        <v>1725000000</v>
      </c>
      <c r="AK51" s="1">
        <v>1909000000</v>
      </c>
      <c r="AL51" s="1">
        <v>2311000000</v>
      </c>
      <c r="AM51" s="1">
        <v>2594000000</v>
      </c>
    </row>
    <row r="52" spans="1:39" ht="19" x14ac:dyDescent="0.25">
      <c r="A52" s="5" t="s">
        <v>44</v>
      </c>
      <c r="B52" s="1" t="s">
        <v>91</v>
      </c>
      <c r="C52" s="1" t="s">
        <v>91</v>
      </c>
      <c r="D52" s="1" t="s">
        <v>91</v>
      </c>
      <c r="E52" s="1" t="s">
        <v>91</v>
      </c>
      <c r="F52" s="1" t="s">
        <v>91</v>
      </c>
      <c r="G52" s="1" t="s">
        <v>91</v>
      </c>
      <c r="H52" s="1" t="s">
        <v>91</v>
      </c>
      <c r="I52" s="1" t="s">
        <v>91</v>
      </c>
      <c r="J52" s="1" t="s">
        <v>91</v>
      </c>
      <c r="K52" s="1" t="s">
        <v>91</v>
      </c>
      <c r="L52" s="1" t="s">
        <v>91</v>
      </c>
      <c r="M52" s="1" t="s">
        <v>91</v>
      </c>
      <c r="N52" s="1" t="s">
        <v>91</v>
      </c>
      <c r="O52" s="1" t="s">
        <v>91</v>
      </c>
      <c r="P52" s="1" t="s">
        <v>91</v>
      </c>
      <c r="Q52" s="1" t="s">
        <v>91</v>
      </c>
      <c r="R52" s="1">
        <v>16297000000</v>
      </c>
      <c r="S52" s="1">
        <v>26431000000</v>
      </c>
      <c r="T52" s="1">
        <v>27264000000</v>
      </c>
      <c r="U52" s="1">
        <v>26454000000</v>
      </c>
      <c r="V52" s="1">
        <v>26665000000</v>
      </c>
      <c r="W52" s="1">
        <v>25290000000</v>
      </c>
      <c r="X52" s="1">
        <v>26601000000</v>
      </c>
      <c r="Y52" s="1">
        <v>23008000000</v>
      </c>
      <c r="Z52" s="1">
        <v>21617000000</v>
      </c>
      <c r="AA52" s="1">
        <v>21517000000</v>
      </c>
      <c r="AB52" s="1">
        <v>17665000000</v>
      </c>
      <c r="AC52" s="1">
        <v>18151000000</v>
      </c>
      <c r="AD52" s="1">
        <v>16893000000</v>
      </c>
      <c r="AE52" s="1">
        <v>18388000000</v>
      </c>
      <c r="AF52" s="1">
        <v>18120000000</v>
      </c>
      <c r="AG52" s="1">
        <v>18758000000</v>
      </c>
      <c r="AH52" s="1">
        <v>18568000000</v>
      </c>
      <c r="AI52" s="1">
        <v>27973000000</v>
      </c>
      <c r="AJ52" s="1">
        <v>30404000000</v>
      </c>
      <c r="AK52" s="1">
        <v>29125000000</v>
      </c>
      <c r="AL52" s="1">
        <v>30153000000</v>
      </c>
      <c r="AM52" s="1">
        <v>31267000000</v>
      </c>
    </row>
    <row r="53" spans="1:39"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c r="AL53" s="1" t="s">
        <v>91</v>
      </c>
      <c r="AM53" s="1" t="s">
        <v>91</v>
      </c>
    </row>
    <row r="54" spans="1:39" ht="20" thickBot="1" x14ac:dyDescent="0.3">
      <c r="A54" s="7" t="s">
        <v>46</v>
      </c>
      <c r="B54" s="11" t="s">
        <v>91</v>
      </c>
      <c r="C54" s="11" t="s">
        <v>91</v>
      </c>
      <c r="D54" s="11" t="s">
        <v>91</v>
      </c>
      <c r="E54" s="11" t="s">
        <v>91</v>
      </c>
      <c r="F54" s="11" t="s">
        <v>91</v>
      </c>
      <c r="G54" s="11" t="s">
        <v>91</v>
      </c>
      <c r="H54" s="11" t="s">
        <v>91</v>
      </c>
      <c r="I54" s="11" t="s">
        <v>91</v>
      </c>
      <c r="J54" s="11" t="s">
        <v>91</v>
      </c>
      <c r="K54" s="11" t="s">
        <v>91</v>
      </c>
      <c r="L54" s="11" t="s">
        <v>91</v>
      </c>
      <c r="M54" s="11" t="s">
        <v>91</v>
      </c>
      <c r="N54" s="11" t="s">
        <v>91</v>
      </c>
      <c r="O54" s="11" t="s">
        <v>91</v>
      </c>
      <c r="P54" s="11" t="s">
        <v>91</v>
      </c>
      <c r="Q54" s="11" t="s">
        <v>91</v>
      </c>
      <c r="R54" s="11">
        <v>20886000000</v>
      </c>
      <c r="S54" s="11">
        <v>42266000000</v>
      </c>
      <c r="T54" s="11">
        <v>33009000000</v>
      </c>
      <c r="U54" s="11">
        <v>33361000000</v>
      </c>
      <c r="V54" s="11">
        <v>34214000000</v>
      </c>
      <c r="W54" s="11">
        <v>32009000000</v>
      </c>
      <c r="X54" s="11">
        <v>33373000000</v>
      </c>
      <c r="Y54" s="11">
        <v>30197000000</v>
      </c>
      <c r="Z54" s="11">
        <v>30252000000</v>
      </c>
      <c r="AA54" s="11">
        <v>31421000000</v>
      </c>
      <c r="AB54" s="11">
        <v>25411000000</v>
      </c>
      <c r="AC54" s="11">
        <v>26543000000</v>
      </c>
      <c r="AD54" s="11">
        <v>26381000000</v>
      </c>
      <c r="AE54" s="11">
        <v>26572000000</v>
      </c>
      <c r="AF54" s="11">
        <v>24454000000</v>
      </c>
      <c r="AG54" s="11">
        <v>25614000000</v>
      </c>
      <c r="AH54" s="11">
        <v>34917000000</v>
      </c>
      <c r="AI54" s="11">
        <v>37653000000</v>
      </c>
      <c r="AJ54" s="11">
        <v>41089000000</v>
      </c>
      <c r="AK54" s="11">
        <v>44469000000</v>
      </c>
      <c r="AL54" s="11">
        <v>42579000000</v>
      </c>
      <c r="AM54" s="11">
        <v>43755000000</v>
      </c>
    </row>
    <row r="55" spans="1:39" ht="20" thickTop="1" x14ac:dyDescent="0.25">
      <c r="A55" s="5" t="s">
        <v>47</v>
      </c>
      <c r="B55" s="1" t="s">
        <v>91</v>
      </c>
      <c r="C55" s="1" t="s">
        <v>91</v>
      </c>
      <c r="D55" s="1" t="s">
        <v>91</v>
      </c>
      <c r="E55" s="1" t="s">
        <v>91</v>
      </c>
      <c r="F55" s="1" t="s">
        <v>91</v>
      </c>
      <c r="G55" s="1" t="s">
        <v>91</v>
      </c>
      <c r="H55" s="1" t="s">
        <v>91</v>
      </c>
      <c r="I55" s="1" t="s">
        <v>91</v>
      </c>
      <c r="J55" s="1" t="s">
        <v>91</v>
      </c>
      <c r="K55" s="1" t="s">
        <v>91</v>
      </c>
      <c r="L55" s="1" t="s">
        <v>91</v>
      </c>
      <c r="M55" s="1" t="s">
        <v>91</v>
      </c>
      <c r="N55" s="1" t="s">
        <v>91</v>
      </c>
      <c r="O55" s="1" t="s">
        <v>91</v>
      </c>
      <c r="P55" s="1" t="s">
        <v>91</v>
      </c>
      <c r="Q55" s="1" t="s">
        <v>91</v>
      </c>
      <c r="R55" s="1">
        <v>1019000000</v>
      </c>
      <c r="S55" s="1">
        <v>1427000000</v>
      </c>
      <c r="T55" s="1">
        <v>1491000000</v>
      </c>
      <c r="U55" s="1">
        <v>1750000000</v>
      </c>
      <c r="V55" s="1">
        <v>1767000000</v>
      </c>
      <c r="W55" s="1">
        <v>1686000000</v>
      </c>
      <c r="X55" s="1">
        <v>1901000000</v>
      </c>
      <c r="Y55" s="1">
        <v>1943000000</v>
      </c>
      <c r="Z55" s="1">
        <v>1921000000</v>
      </c>
      <c r="AA55" s="1">
        <v>1846000000</v>
      </c>
      <c r="AB55" s="1">
        <v>1481000000</v>
      </c>
      <c r="AC55" s="1">
        <v>1392000000</v>
      </c>
      <c r="AD55" s="1">
        <v>1229000000</v>
      </c>
      <c r="AE55" s="1">
        <v>1305000000</v>
      </c>
      <c r="AF55" s="1">
        <v>1282000000</v>
      </c>
      <c r="AG55" s="1">
        <v>1554000000</v>
      </c>
      <c r="AH55" s="1">
        <v>1661000000</v>
      </c>
      <c r="AI55" s="1">
        <v>2182000000</v>
      </c>
      <c r="AJ55" s="1">
        <v>2226000000</v>
      </c>
      <c r="AK55" s="1">
        <v>1806000000</v>
      </c>
      <c r="AL55" s="1">
        <v>2197000000</v>
      </c>
      <c r="AM55" s="1">
        <v>2587000000</v>
      </c>
    </row>
    <row r="56" spans="1:39" ht="19" x14ac:dyDescent="0.25">
      <c r="A56" s="5" t="s">
        <v>48</v>
      </c>
      <c r="B56" s="1" t="s">
        <v>91</v>
      </c>
      <c r="C56" s="1" t="s">
        <v>91</v>
      </c>
      <c r="D56" s="1" t="s">
        <v>91</v>
      </c>
      <c r="E56" s="1" t="s">
        <v>91</v>
      </c>
      <c r="F56" s="1" t="s">
        <v>91</v>
      </c>
      <c r="G56" s="1" t="s">
        <v>91</v>
      </c>
      <c r="H56" s="1" t="s">
        <v>91</v>
      </c>
      <c r="I56" s="1" t="s">
        <v>91</v>
      </c>
      <c r="J56" s="1" t="s">
        <v>91</v>
      </c>
      <c r="K56" s="1" t="s">
        <v>91</v>
      </c>
      <c r="L56" s="1" t="s">
        <v>91</v>
      </c>
      <c r="M56" s="1" t="s">
        <v>91</v>
      </c>
      <c r="N56" s="1" t="s">
        <v>91</v>
      </c>
      <c r="O56" s="1" t="s">
        <v>91</v>
      </c>
      <c r="P56" s="1" t="s">
        <v>91</v>
      </c>
      <c r="Q56" s="1" t="s">
        <v>91</v>
      </c>
      <c r="R56" s="1">
        <v>458000000</v>
      </c>
      <c r="S56" s="1">
        <v>225000000</v>
      </c>
      <c r="T56" s="1">
        <v>471000000</v>
      </c>
      <c r="U56" s="1">
        <v>42000000</v>
      </c>
      <c r="V56" s="1">
        <v>1264000000</v>
      </c>
      <c r="W56" s="1">
        <v>170000000</v>
      </c>
      <c r="X56" s="1">
        <v>137000000</v>
      </c>
      <c r="Y56" s="1">
        <v>501000000</v>
      </c>
      <c r="Z56" s="1">
        <v>103000000</v>
      </c>
      <c r="AA56" s="1">
        <v>784000000</v>
      </c>
      <c r="AB56" s="1">
        <v>13000000</v>
      </c>
      <c r="AC56" s="1" t="s">
        <v>91</v>
      </c>
      <c r="AD56" s="1" t="s">
        <v>91</v>
      </c>
      <c r="AE56" s="1" t="s">
        <v>91</v>
      </c>
      <c r="AF56" s="1" t="s">
        <v>91</v>
      </c>
      <c r="AG56" s="1" t="s">
        <v>91</v>
      </c>
      <c r="AH56" s="1" t="s">
        <v>91</v>
      </c>
      <c r="AI56" s="1" t="s">
        <v>91</v>
      </c>
      <c r="AJ56" s="1" t="s">
        <v>91</v>
      </c>
      <c r="AK56" s="1">
        <v>742000000</v>
      </c>
      <c r="AL56" s="1">
        <v>6000000</v>
      </c>
      <c r="AM56" s="1">
        <v>1072000000</v>
      </c>
    </row>
    <row r="57" spans="1:39"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t="s">
        <v>91</v>
      </c>
      <c r="Z57" s="1" t="s">
        <v>91</v>
      </c>
      <c r="AA57" s="1" t="s">
        <v>91</v>
      </c>
      <c r="AB57" s="1" t="s">
        <v>91</v>
      </c>
      <c r="AC57" s="1" t="s">
        <v>91</v>
      </c>
      <c r="AD57" s="1" t="s">
        <v>91</v>
      </c>
      <c r="AE57" s="1" t="s">
        <v>91</v>
      </c>
      <c r="AF57" s="1" t="s">
        <v>91</v>
      </c>
      <c r="AG57" s="1" t="s">
        <v>91</v>
      </c>
      <c r="AH57" s="1" t="s">
        <v>91</v>
      </c>
      <c r="AI57" s="1" t="s">
        <v>91</v>
      </c>
      <c r="AJ57" s="1" t="s">
        <v>91</v>
      </c>
      <c r="AK57" s="1" t="s">
        <v>91</v>
      </c>
      <c r="AL57" s="1" t="s">
        <v>91</v>
      </c>
      <c r="AM57" s="1" t="s">
        <v>91</v>
      </c>
    </row>
    <row r="58" spans="1:39"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t="s">
        <v>91</v>
      </c>
      <c r="W58" s="1" t="s">
        <v>91</v>
      </c>
      <c r="X58" s="1" t="s">
        <v>91</v>
      </c>
      <c r="Y58" s="1" t="s">
        <v>91</v>
      </c>
      <c r="Z58" s="1" t="s">
        <v>91</v>
      </c>
      <c r="AA58" s="1">
        <v>1969000000</v>
      </c>
      <c r="AB58" s="1">
        <v>1777000000</v>
      </c>
      <c r="AC58" s="1">
        <v>1759000000</v>
      </c>
      <c r="AD58" s="1">
        <v>1722000000</v>
      </c>
      <c r="AE58" s="1">
        <v>1713000000</v>
      </c>
      <c r="AF58" s="1">
        <v>1537000000</v>
      </c>
      <c r="AG58" s="1">
        <v>1471000000</v>
      </c>
      <c r="AH58" s="1">
        <v>1617000000</v>
      </c>
      <c r="AI58" s="1">
        <v>1917000000</v>
      </c>
      <c r="AJ58" s="1">
        <v>2237000000</v>
      </c>
      <c r="AK58" s="1">
        <v>2517000000</v>
      </c>
      <c r="AL58" s="1">
        <v>3026000000</v>
      </c>
      <c r="AM58" s="1">
        <v>3609000000</v>
      </c>
    </row>
    <row r="59" spans="1:39" ht="19" x14ac:dyDescent="0.25">
      <c r="A59" s="5" t="s">
        <v>51</v>
      </c>
      <c r="B59" s="1" t="s">
        <v>91</v>
      </c>
      <c r="C59" s="1" t="s">
        <v>91</v>
      </c>
      <c r="D59" s="1" t="s">
        <v>91</v>
      </c>
      <c r="E59" s="1" t="s">
        <v>91</v>
      </c>
      <c r="F59" s="1" t="s">
        <v>91</v>
      </c>
      <c r="G59" s="1" t="s">
        <v>91</v>
      </c>
      <c r="H59" s="1" t="s">
        <v>91</v>
      </c>
      <c r="I59" s="1" t="s">
        <v>91</v>
      </c>
      <c r="J59" s="1" t="s">
        <v>91</v>
      </c>
      <c r="K59" s="1" t="s">
        <v>91</v>
      </c>
      <c r="L59" s="1" t="s">
        <v>91</v>
      </c>
      <c r="M59" s="1" t="s">
        <v>91</v>
      </c>
      <c r="N59" s="1" t="s">
        <v>91</v>
      </c>
      <c r="O59" s="1" t="s">
        <v>91</v>
      </c>
      <c r="P59" s="1" t="s">
        <v>91</v>
      </c>
      <c r="Q59" s="1" t="s">
        <v>91</v>
      </c>
      <c r="R59" s="1">
        <v>3655000000</v>
      </c>
      <c r="S59" s="1">
        <v>9721000000</v>
      </c>
      <c r="T59" s="1">
        <v>4399000000</v>
      </c>
      <c r="U59" s="1">
        <v>4431000000</v>
      </c>
      <c r="V59" s="1">
        <v>4943000000</v>
      </c>
      <c r="W59" s="1">
        <v>4897000000</v>
      </c>
      <c r="X59" s="1">
        <v>4394000000</v>
      </c>
      <c r="Y59" s="1">
        <v>4980000000</v>
      </c>
      <c r="Z59" s="1">
        <v>4961000000</v>
      </c>
      <c r="AA59" s="1">
        <v>3787000000</v>
      </c>
      <c r="AB59" s="1">
        <v>2864000000</v>
      </c>
      <c r="AC59" s="1">
        <v>2905000000</v>
      </c>
      <c r="AD59" s="1">
        <v>2864000000</v>
      </c>
      <c r="AE59" s="1">
        <v>2874000000</v>
      </c>
      <c r="AF59" s="1">
        <v>2638000000</v>
      </c>
      <c r="AG59" s="1">
        <v>2605000000</v>
      </c>
      <c r="AH59" s="1">
        <v>3687000000</v>
      </c>
      <c r="AI59" s="1">
        <v>4175000000</v>
      </c>
      <c r="AJ59" s="1">
        <v>4971000000</v>
      </c>
      <c r="AK59" s="1">
        <v>4515000000</v>
      </c>
      <c r="AL59" s="1">
        <v>4301000000</v>
      </c>
      <c r="AM59" s="1">
        <v>4319000000</v>
      </c>
    </row>
    <row r="60" spans="1:39" ht="19" x14ac:dyDescent="0.25">
      <c r="A60" s="6" t="s">
        <v>52</v>
      </c>
      <c r="B60" s="10" t="s">
        <v>91</v>
      </c>
      <c r="C60" s="10" t="s">
        <v>91</v>
      </c>
      <c r="D60" s="10" t="s">
        <v>91</v>
      </c>
      <c r="E60" s="10" t="s">
        <v>91</v>
      </c>
      <c r="F60" s="10" t="s">
        <v>91</v>
      </c>
      <c r="G60" s="10" t="s">
        <v>91</v>
      </c>
      <c r="H60" s="10" t="s">
        <v>91</v>
      </c>
      <c r="I60" s="10" t="s">
        <v>91</v>
      </c>
      <c r="J60" s="10" t="s">
        <v>91</v>
      </c>
      <c r="K60" s="10" t="s">
        <v>91</v>
      </c>
      <c r="L60" s="10" t="s">
        <v>91</v>
      </c>
      <c r="M60" s="10" t="s">
        <v>91</v>
      </c>
      <c r="N60" s="10" t="s">
        <v>91</v>
      </c>
      <c r="O60" s="10" t="s">
        <v>91</v>
      </c>
      <c r="P60" s="10" t="s">
        <v>91</v>
      </c>
      <c r="Q60" s="10" t="s">
        <v>91</v>
      </c>
      <c r="R60" s="10">
        <v>5132000000</v>
      </c>
      <c r="S60" s="10">
        <v>11373000000</v>
      </c>
      <c r="T60" s="10">
        <v>6361000000</v>
      </c>
      <c r="U60" s="10">
        <v>6223000000</v>
      </c>
      <c r="V60" s="10">
        <v>7974000000</v>
      </c>
      <c r="W60" s="10">
        <v>6753000000</v>
      </c>
      <c r="X60" s="10">
        <v>6432000000</v>
      </c>
      <c r="Y60" s="10">
        <v>7424000000</v>
      </c>
      <c r="Z60" s="10">
        <v>6985000000</v>
      </c>
      <c r="AA60" s="10">
        <v>8386000000</v>
      </c>
      <c r="AB60" s="10">
        <v>6135000000</v>
      </c>
      <c r="AC60" s="10">
        <v>6056000000</v>
      </c>
      <c r="AD60" s="10">
        <v>5815000000</v>
      </c>
      <c r="AE60" s="10">
        <v>5892000000</v>
      </c>
      <c r="AF60" s="10">
        <v>5457000000</v>
      </c>
      <c r="AG60" s="10">
        <v>5630000000</v>
      </c>
      <c r="AH60" s="10">
        <v>6965000000</v>
      </c>
      <c r="AI60" s="10">
        <v>8274000000</v>
      </c>
      <c r="AJ60" s="10">
        <v>9434000000</v>
      </c>
      <c r="AK60" s="10">
        <v>9580000000</v>
      </c>
      <c r="AL60" s="10">
        <v>9530000000</v>
      </c>
      <c r="AM60" s="10">
        <v>11587000000</v>
      </c>
    </row>
    <row r="61" spans="1:39" ht="19" x14ac:dyDescent="0.25">
      <c r="A61" s="5" t="s">
        <v>53</v>
      </c>
      <c r="B61" s="1" t="s">
        <v>91</v>
      </c>
      <c r="C61" s="1" t="s">
        <v>91</v>
      </c>
      <c r="D61" s="1" t="s">
        <v>91</v>
      </c>
      <c r="E61" s="1" t="s">
        <v>91</v>
      </c>
      <c r="F61" s="1" t="s">
        <v>91</v>
      </c>
      <c r="G61" s="1" t="s">
        <v>91</v>
      </c>
      <c r="H61" s="1" t="s">
        <v>91</v>
      </c>
      <c r="I61" s="1" t="s">
        <v>91</v>
      </c>
      <c r="J61" s="1" t="s">
        <v>91</v>
      </c>
      <c r="K61" s="1" t="s">
        <v>91</v>
      </c>
      <c r="L61" s="1" t="s">
        <v>91</v>
      </c>
      <c r="M61" s="1" t="s">
        <v>91</v>
      </c>
      <c r="N61" s="1" t="s">
        <v>91</v>
      </c>
      <c r="O61" s="1" t="s">
        <v>91</v>
      </c>
      <c r="P61" s="1" t="s">
        <v>91</v>
      </c>
      <c r="Q61" s="1" t="s">
        <v>91</v>
      </c>
      <c r="R61" s="1">
        <v>5033000000</v>
      </c>
      <c r="S61" s="1">
        <v>9398000000</v>
      </c>
      <c r="T61" s="1">
        <v>5410000000</v>
      </c>
      <c r="U61" s="1">
        <v>5116000000</v>
      </c>
      <c r="V61" s="1">
        <v>3881000000</v>
      </c>
      <c r="W61" s="1">
        <v>3992000000</v>
      </c>
      <c r="X61" s="1">
        <v>3918000000</v>
      </c>
      <c r="Y61" s="1">
        <v>3443000000</v>
      </c>
      <c r="Z61" s="1">
        <v>4191000000</v>
      </c>
      <c r="AA61" s="1">
        <v>4045000000</v>
      </c>
      <c r="AB61" s="1">
        <v>3935000000</v>
      </c>
      <c r="AC61" s="1">
        <v>3930000000</v>
      </c>
      <c r="AD61" s="1">
        <v>5928000000</v>
      </c>
      <c r="AE61" s="1">
        <v>5925000000</v>
      </c>
      <c r="AF61" s="1">
        <v>6416000000</v>
      </c>
      <c r="AG61" s="1">
        <v>7058000000</v>
      </c>
      <c r="AH61" s="1">
        <v>14399000000</v>
      </c>
      <c r="AI61" s="1">
        <v>13883000000</v>
      </c>
      <c r="AJ61" s="1">
        <v>12770000000</v>
      </c>
      <c r="AK61" s="1">
        <v>15604000000</v>
      </c>
      <c r="AL61" s="1">
        <v>14367000000</v>
      </c>
      <c r="AM61" s="1">
        <v>13629000000</v>
      </c>
    </row>
    <row r="62" spans="1:39"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c r="AA62" s="1" t="s">
        <v>91</v>
      </c>
      <c r="AB62" s="1" t="s">
        <v>91</v>
      </c>
      <c r="AC62" s="1" t="s">
        <v>91</v>
      </c>
      <c r="AD62" s="1" t="s">
        <v>91</v>
      </c>
      <c r="AE62" s="1" t="s">
        <v>91</v>
      </c>
      <c r="AF62" s="1" t="s">
        <v>91</v>
      </c>
      <c r="AG62" s="1" t="s">
        <v>91</v>
      </c>
      <c r="AH62" s="1" t="s">
        <v>91</v>
      </c>
      <c r="AI62" s="1" t="s">
        <v>91</v>
      </c>
      <c r="AJ62" s="1" t="s">
        <v>91</v>
      </c>
      <c r="AK62" s="1" t="s">
        <v>91</v>
      </c>
      <c r="AL62" s="1" t="s">
        <v>91</v>
      </c>
      <c r="AM62" s="1" t="s">
        <v>91</v>
      </c>
    </row>
    <row r="63" spans="1:39" ht="19" x14ac:dyDescent="0.25">
      <c r="A63" s="5" t="s">
        <v>54</v>
      </c>
      <c r="B63" s="1" t="s">
        <v>91</v>
      </c>
      <c r="C63" s="1" t="s">
        <v>91</v>
      </c>
      <c r="D63" s="1" t="s">
        <v>91</v>
      </c>
      <c r="E63" s="1" t="s">
        <v>91</v>
      </c>
      <c r="F63" s="1" t="s">
        <v>91</v>
      </c>
      <c r="G63" s="1" t="s">
        <v>91</v>
      </c>
      <c r="H63" s="1" t="s">
        <v>91</v>
      </c>
      <c r="I63" s="1" t="s">
        <v>91</v>
      </c>
      <c r="J63" s="1" t="s">
        <v>91</v>
      </c>
      <c r="K63" s="1" t="s">
        <v>91</v>
      </c>
      <c r="L63" s="1" t="s">
        <v>91</v>
      </c>
      <c r="M63" s="1" t="s">
        <v>91</v>
      </c>
      <c r="N63" s="1" t="s">
        <v>91</v>
      </c>
      <c r="O63" s="1" t="s">
        <v>91</v>
      </c>
      <c r="P63" s="1" t="s">
        <v>91</v>
      </c>
      <c r="Q63" s="1" t="s">
        <v>91</v>
      </c>
      <c r="R63" s="1">
        <v>669000000</v>
      </c>
      <c r="S63" s="1" t="s">
        <v>91</v>
      </c>
      <c r="T63" s="1">
        <v>509000000</v>
      </c>
      <c r="U63" s="1">
        <v>506000000</v>
      </c>
      <c r="V63" s="1">
        <v>595000000</v>
      </c>
      <c r="W63" s="1" t="s">
        <v>91</v>
      </c>
      <c r="X63" s="1" t="s">
        <v>91</v>
      </c>
      <c r="Y63" s="1" t="s">
        <v>91</v>
      </c>
      <c r="Z63" s="1" t="s">
        <v>91</v>
      </c>
      <c r="AA63" s="1" t="s">
        <v>91</v>
      </c>
      <c r="AB63" s="1" t="s">
        <v>91</v>
      </c>
      <c r="AC63" s="1" t="s">
        <v>91</v>
      </c>
      <c r="AD63" s="1" t="s">
        <v>91</v>
      </c>
      <c r="AE63" s="1" t="s">
        <v>91</v>
      </c>
      <c r="AF63" s="1" t="s">
        <v>91</v>
      </c>
      <c r="AG63" s="1" t="s">
        <v>91</v>
      </c>
      <c r="AH63" s="1" t="s">
        <v>91</v>
      </c>
      <c r="AI63" s="1">
        <v>108000000</v>
      </c>
      <c r="AJ63" s="1" t="s">
        <v>91</v>
      </c>
      <c r="AK63" s="1" t="s">
        <v>91</v>
      </c>
      <c r="AL63" s="1">
        <v>490000000</v>
      </c>
      <c r="AM63" s="1">
        <v>132000000</v>
      </c>
    </row>
    <row r="64" spans="1:39" ht="19" x14ac:dyDescent="0.25">
      <c r="A64" s="5" t="s">
        <v>55</v>
      </c>
      <c r="B64" s="1" t="s">
        <v>91</v>
      </c>
      <c r="C64" s="1" t="s">
        <v>91</v>
      </c>
      <c r="D64" s="1" t="s">
        <v>91</v>
      </c>
      <c r="E64" s="1" t="s">
        <v>91</v>
      </c>
      <c r="F64" s="1" t="s">
        <v>91</v>
      </c>
      <c r="G64" s="1" t="s">
        <v>91</v>
      </c>
      <c r="H64" s="1" t="s">
        <v>91</v>
      </c>
      <c r="I64" s="1" t="s">
        <v>91</v>
      </c>
      <c r="J64" s="1" t="s">
        <v>91</v>
      </c>
      <c r="K64" s="1" t="s">
        <v>91</v>
      </c>
      <c r="L64" s="1" t="s">
        <v>91</v>
      </c>
      <c r="M64" s="1" t="s">
        <v>91</v>
      </c>
      <c r="N64" s="1" t="s">
        <v>91</v>
      </c>
      <c r="O64" s="1" t="s">
        <v>91</v>
      </c>
      <c r="P64" s="1" t="s">
        <v>91</v>
      </c>
      <c r="Q64" s="1" t="s">
        <v>91</v>
      </c>
      <c r="R64" s="1">
        <v>2539000000</v>
      </c>
      <c r="S64" s="1">
        <v>7034000000</v>
      </c>
      <c r="T64" s="1">
        <v>4931000000</v>
      </c>
      <c r="U64" s="1">
        <v>4816000000</v>
      </c>
      <c r="V64" s="1">
        <v>4936000000</v>
      </c>
      <c r="W64" s="1">
        <v>4649000000</v>
      </c>
      <c r="X64" s="1">
        <v>5336000000</v>
      </c>
      <c r="Y64" s="1">
        <v>7410000000</v>
      </c>
      <c r="Z64" s="1">
        <v>6389000000</v>
      </c>
      <c r="AA64" s="1">
        <v>5433000000</v>
      </c>
      <c r="AB64" s="1">
        <v>5005000000</v>
      </c>
      <c r="AC64" s="1">
        <v>7043000000</v>
      </c>
      <c r="AD64" s="1">
        <v>4018000000</v>
      </c>
      <c r="AE64" s="1">
        <v>7520000000</v>
      </c>
      <c r="AF64" s="1">
        <v>7059000000</v>
      </c>
      <c r="AG64" s="1">
        <v>7667000000</v>
      </c>
      <c r="AH64" s="1">
        <v>6505000000</v>
      </c>
      <c r="AI64" s="1">
        <v>7201000000</v>
      </c>
      <c r="AJ64" s="1">
        <v>10066000000</v>
      </c>
      <c r="AK64" s="1">
        <v>8706000000</v>
      </c>
      <c r="AL64" s="1">
        <v>5266000000</v>
      </c>
      <c r="AM64" s="1">
        <v>3095000000</v>
      </c>
    </row>
    <row r="65" spans="1:39" ht="19" x14ac:dyDescent="0.25">
      <c r="A65" s="5" t="s">
        <v>56</v>
      </c>
      <c r="B65" s="1" t="s">
        <v>91</v>
      </c>
      <c r="C65" s="1" t="s">
        <v>91</v>
      </c>
      <c r="D65" s="1" t="s">
        <v>91</v>
      </c>
      <c r="E65" s="1" t="s">
        <v>91</v>
      </c>
      <c r="F65" s="1" t="s">
        <v>91</v>
      </c>
      <c r="G65" s="1" t="s">
        <v>91</v>
      </c>
      <c r="H65" s="1" t="s">
        <v>91</v>
      </c>
      <c r="I65" s="1" t="s">
        <v>91</v>
      </c>
      <c r="J65" s="1" t="s">
        <v>91</v>
      </c>
      <c r="K65" s="1" t="s">
        <v>91</v>
      </c>
      <c r="L65" s="1" t="s">
        <v>91</v>
      </c>
      <c r="M65" s="1" t="s">
        <v>91</v>
      </c>
      <c r="N65" s="1" t="s">
        <v>91</v>
      </c>
      <c r="O65" s="1" t="s">
        <v>91</v>
      </c>
      <c r="P65" s="1" t="s">
        <v>91</v>
      </c>
      <c r="Q65" s="1" t="s">
        <v>91</v>
      </c>
      <c r="R65" s="1">
        <v>8241000000</v>
      </c>
      <c r="S65" s="1">
        <v>16432000000</v>
      </c>
      <c r="T65" s="1">
        <v>10850000000</v>
      </c>
      <c r="U65" s="1">
        <v>10438000000</v>
      </c>
      <c r="V65" s="1">
        <v>9412000000</v>
      </c>
      <c r="W65" s="1">
        <v>8641000000</v>
      </c>
      <c r="X65" s="1">
        <v>9254000000</v>
      </c>
      <c r="Y65" s="1">
        <v>10853000000</v>
      </c>
      <c r="Z65" s="1">
        <v>10580000000</v>
      </c>
      <c r="AA65" s="1">
        <v>9478000000</v>
      </c>
      <c r="AB65" s="1">
        <v>8940000000</v>
      </c>
      <c r="AC65" s="1">
        <v>10973000000</v>
      </c>
      <c r="AD65" s="1">
        <v>9946000000</v>
      </c>
      <c r="AE65" s="1">
        <v>13445000000</v>
      </c>
      <c r="AF65" s="1">
        <v>13475000000</v>
      </c>
      <c r="AG65" s="1">
        <v>14725000000</v>
      </c>
      <c r="AH65" s="1">
        <v>20904000000</v>
      </c>
      <c r="AI65" s="1">
        <v>21192000000</v>
      </c>
      <c r="AJ65" s="1">
        <v>22836000000</v>
      </c>
      <c r="AK65" s="1">
        <v>24310000000</v>
      </c>
      <c r="AL65" s="1">
        <v>20123000000</v>
      </c>
      <c r="AM65" s="1">
        <v>16856000000</v>
      </c>
    </row>
    <row r="66" spans="1:39"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c r="AL66" s="1" t="s">
        <v>91</v>
      </c>
      <c r="AM66" s="1" t="s">
        <v>91</v>
      </c>
    </row>
    <row r="67" spans="1:39" ht="19" x14ac:dyDescent="0.25">
      <c r="A67" s="6" t="s">
        <v>58</v>
      </c>
      <c r="B67" s="10" t="s">
        <v>91</v>
      </c>
      <c r="C67" s="10" t="s">
        <v>91</v>
      </c>
      <c r="D67" s="10" t="s">
        <v>91</v>
      </c>
      <c r="E67" s="10" t="s">
        <v>91</v>
      </c>
      <c r="F67" s="10" t="s">
        <v>91</v>
      </c>
      <c r="G67" s="10" t="s">
        <v>91</v>
      </c>
      <c r="H67" s="10" t="s">
        <v>91</v>
      </c>
      <c r="I67" s="10" t="s">
        <v>91</v>
      </c>
      <c r="J67" s="10" t="s">
        <v>91</v>
      </c>
      <c r="K67" s="10" t="s">
        <v>91</v>
      </c>
      <c r="L67" s="10" t="s">
        <v>91</v>
      </c>
      <c r="M67" s="10" t="s">
        <v>91</v>
      </c>
      <c r="N67" s="10" t="s">
        <v>91</v>
      </c>
      <c r="O67" s="10" t="s">
        <v>91</v>
      </c>
      <c r="P67" s="10" t="s">
        <v>91</v>
      </c>
      <c r="Q67" s="10" t="s">
        <v>91</v>
      </c>
      <c r="R67" s="10">
        <v>13373000000</v>
      </c>
      <c r="S67" s="10">
        <v>27805000000</v>
      </c>
      <c r="T67" s="10">
        <v>17211000000</v>
      </c>
      <c r="U67" s="10">
        <v>16661000000</v>
      </c>
      <c r="V67" s="10">
        <v>17386000000</v>
      </c>
      <c r="W67" s="10">
        <v>15394000000</v>
      </c>
      <c r="X67" s="10">
        <v>15686000000</v>
      </c>
      <c r="Y67" s="10">
        <v>18277000000</v>
      </c>
      <c r="Z67" s="10">
        <v>17565000000</v>
      </c>
      <c r="AA67" s="10">
        <v>17864000000</v>
      </c>
      <c r="AB67" s="10">
        <v>15075000000</v>
      </c>
      <c r="AC67" s="10">
        <v>17029000000</v>
      </c>
      <c r="AD67" s="10">
        <v>15761000000</v>
      </c>
      <c r="AE67" s="10">
        <v>19337000000</v>
      </c>
      <c r="AF67" s="10">
        <v>18932000000</v>
      </c>
      <c r="AG67" s="10">
        <v>20355000000</v>
      </c>
      <c r="AH67" s="10">
        <v>27869000000</v>
      </c>
      <c r="AI67" s="10">
        <v>29466000000</v>
      </c>
      <c r="AJ67" s="10">
        <v>32270000000</v>
      </c>
      <c r="AK67" s="10">
        <v>33890000000</v>
      </c>
      <c r="AL67" s="10">
        <v>29653000000</v>
      </c>
      <c r="AM67" s="10">
        <v>28443000000</v>
      </c>
    </row>
    <row r="68" spans="1:39" ht="19" x14ac:dyDescent="0.25">
      <c r="A68" s="5" t="s">
        <v>59</v>
      </c>
      <c r="B68" s="1" t="s">
        <v>91</v>
      </c>
      <c r="C68" s="1" t="s">
        <v>91</v>
      </c>
      <c r="D68" s="1" t="s">
        <v>91</v>
      </c>
      <c r="E68" s="1" t="s">
        <v>91</v>
      </c>
      <c r="F68" s="1" t="s">
        <v>91</v>
      </c>
      <c r="G68" s="1" t="s">
        <v>91</v>
      </c>
      <c r="H68" s="1" t="s">
        <v>91</v>
      </c>
      <c r="I68" s="1" t="s">
        <v>91</v>
      </c>
      <c r="J68" s="1" t="s">
        <v>91</v>
      </c>
      <c r="K68" s="1" t="s">
        <v>91</v>
      </c>
      <c r="L68" s="1" t="s">
        <v>91</v>
      </c>
      <c r="M68" s="1" t="s">
        <v>91</v>
      </c>
      <c r="N68" s="1" t="s">
        <v>91</v>
      </c>
      <c r="O68" s="1" t="s">
        <v>91</v>
      </c>
      <c r="P68" s="1" t="s">
        <v>91</v>
      </c>
      <c r="Q68" s="1" t="s">
        <v>91</v>
      </c>
      <c r="R68" s="1">
        <v>4451000000</v>
      </c>
      <c r="S68" s="1">
        <v>12511000000</v>
      </c>
      <c r="T68" s="1">
        <v>12433000000</v>
      </c>
      <c r="U68" s="1">
        <v>364000000</v>
      </c>
      <c r="V68" s="1">
        <v>347000000</v>
      </c>
      <c r="W68" s="1">
        <v>346000000</v>
      </c>
      <c r="X68" s="1">
        <v>338000000</v>
      </c>
      <c r="Y68" s="1">
        <v>327000000</v>
      </c>
      <c r="Z68" s="1">
        <v>307000000</v>
      </c>
      <c r="AA68" s="1">
        <v>291000000</v>
      </c>
      <c r="AB68" s="1">
        <v>254000000</v>
      </c>
      <c r="AC68" s="1">
        <v>239000000</v>
      </c>
      <c r="AD68" s="1">
        <v>218000000</v>
      </c>
      <c r="AE68" s="1">
        <v>199000000</v>
      </c>
      <c r="AF68" s="1">
        <v>181000000</v>
      </c>
      <c r="AG68" s="1">
        <v>175000000</v>
      </c>
      <c r="AH68" s="1">
        <v>174000000</v>
      </c>
      <c r="AI68" s="1">
        <v>171000000</v>
      </c>
      <c r="AJ68" s="1">
        <v>168000000</v>
      </c>
      <c r="AK68" s="1">
        <v>167000000</v>
      </c>
      <c r="AL68" s="1">
        <v>156000000</v>
      </c>
      <c r="AM68" s="1">
        <v>153000000</v>
      </c>
    </row>
    <row r="69" spans="1:39" ht="19" x14ac:dyDescent="0.25">
      <c r="A69" s="5" t="s">
        <v>60</v>
      </c>
      <c r="B69" s="1" t="s">
        <v>91</v>
      </c>
      <c r="C69" s="1" t="s">
        <v>91</v>
      </c>
      <c r="D69" s="1" t="s">
        <v>91</v>
      </c>
      <c r="E69" s="1" t="s">
        <v>91</v>
      </c>
      <c r="F69" s="1" t="s">
        <v>91</v>
      </c>
      <c r="G69" s="1" t="s">
        <v>91</v>
      </c>
      <c r="H69" s="1" t="s">
        <v>91</v>
      </c>
      <c r="I69" s="1" t="s">
        <v>91</v>
      </c>
      <c r="J69" s="1" t="s">
        <v>91</v>
      </c>
      <c r="K69" s="1" t="s">
        <v>91</v>
      </c>
      <c r="L69" s="1" t="s">
        <v>91</v>
      </c>
      <c r="M69" s="1" t="s">
        <v>91</v>
      </c>
      <c r="N69" s="1" t="s">
        <v>91</v>
      </c>
      <c r="O69" s="1" t="s">
        <v>91</v>
      </c>
      <c r="P69" s="1" t="s">
        <v>91</v>
      </c>
      <c r="Q69" s="1" t="s">
        <v>91</v>
      </c>
      <c r="R69" s="1">
        <v>3011000000</v>
      </c>
      <c r="S69" s="1">
        <v>2870000000</v>
      </c>
      <c r="T69" s="1">
        <v>3431000000</v>
      </c>
      <c r="U69" s="1">
        <v>4014000000</v>
      </c>
      <c r="V69" s="1">
        <v>5055000000</v>
      </c>
      <c r="W69" s="1">
        <v>6183000000</v>
      </c>
      <c r="X69" s="1">
        <v>7387000000</v>
      </c>
      <c r="Y69" s="1">
        <v>5590000000</v>
      </c>
      <c r="Z69" s="1">
        <v>6737000000</v>
      </c>
      <c r="AA69" s="1">
        <v>8245000000</v>
      </c>
      <c r="AB69" s="1">
        <v>9699000000</v>
      </c>
      <c r="AC69" s="1">
        <v>11138000000</v>
      </c>
      <c r="AD69" s="1">
        <v>12538000000</v>
      </c>
      <c r="AE69" s="1">
        <v>12392000000</v>
      </c>
      <c r="AF69" s="1">
        <v>10661000000</v>
      </c>
      <c r="AG69" s="1">
        <v>10630000000</v>
      </c>
      <c r="AH69" s="1">
        <v>11548000000</v>
      </c>
      <c r="AI69" s="1">
        <v>8068000000</v>
      </c>
      <c r="AJ69" s="1">
        <v>8748000000</v>
      </c>
      <c r="AK69" s="1">
        <v>10482000000</v>
      </c>
      <c r="AL69" s="1">
        <v>12913000000</v>
      </c>
      <c r="AM69" s="1">
        <v>15312000000</v>
      </c>
    </row>
    <row r="70" spans="1:39" ht="19" x14ac:dyDescent="0.25">
      <c r="A70" s="5" t="s">
        <v>61</v>
      </c>
      <c r="B70" s="1" t="s">
        <v>91</v>
      </c>
      <c r="C70" s="1" t="s">
        <v>91</v>
      </c>
      <c r="D70" s="1" t="s">
        <v>91</v>
      </c>
      <c r="E70" s="1" t="s">
        <v>91</v>
      </c>
      <c r="F70" s="1" t="s">
        <v>91</v>
      </c>
      <c r="G70" s="1" t="s">
        <v>91</v>
      </c>
      <c r="H70" s="1" t="s">
        <v>91</v>
      </c>
      <c r="I70" s="1" t="s">
        <v>91</v>
      </c>
      <c r="J70" s="1" t="s">
        <v>91</v>
      </c>
      <c r="K70" s="1" t="s">
        <v>91</v>
      </c>
      <c r="L70" s="1" t="s">
        <v>91</v>
      </c>
      <c r="M70" s="1" t="s">
        <v>91</v>
      </c>
      <c r="N70" s="1" t="s">
        <v>91</v>
      </c>
      <c r="O70" s="1" t="s">
        <v>91</v>
      </c>
      <c r="P70" s="1" t="s">
        <v>91</v>
      </c>
      <c r="Q70" s="1" t="s">
        <v>91</v>
      </c>
      <c r="R70" s="1">
        <v>-1173000000</v>
      </c>
      <c r="S70" s="1">
        <v>-1391000000</v>
      </c>
      <c r="T70" s="1">
        <v>-1744000000</v>
      </c>
      <c r="U70" s="1">
        <v>-2189000000</v>
      </c>
      <c r="V70" s="1">
        <v>-145000000</v>
      </c>
      <c r="W70" s="1">
        <v>-1260000000</v>
      </c>
      <c r="X70" s="1">
        <v>-699000000</v>
      </c>
      <c r="Y70" s="1">
        <v>-3642000000</v>
      </c>
      <c r="Z70" s="1">
        <v>-3014000000</v>
      </c>
      <c r="AA70" s="1">
        <v>-2757000000</v>
      </c>
      <c r="AB70" s="1">
        <v>-3490000000</v>
      </c>
      <c r="AC70" s="1">
        <v>-4787000000</v>
      </c>
      <c r="AD70" s="1">
        <v>-2984000000</v>
      </c>
      <c r="AE70" s="1">
        <v>-5356000000</v>
      </c>
      <c r="AF70" s="1">
        <v>-5320000000</v>
      </c>
      <c r="AG70" s="1">
        <v>-5546000000</v>
      </c>
      <c r="AH70" s="1">
        <v>1000000</v>
      </c>
      <c r="AI70" s="1">
        <v>-52000000</v>
      </c>
      <c r="AJ70" s="1">
        <v>-97000000</v>
      </c>
      <c r="AK70" s="1">
        <v>-128000000</v>
      </c>
      <c r="AL70" s="1">
        <v>-143000000</v>
      </c>
      <c r="AM70" s="1">
        <v>-153000000</v>
      </c>
    </row>
    <row r="71" spans="1:39" ht="19" x14ac:dyDescent="0.25">
      <c r="A71" s="5" t="s">
        <v>62</v>
      </c>
      <c r="B71" s="1" t="s">
        <v>91</v>
      </c>
      <c r="C71" s="1" t="s">
        <v>91</v>
      </c>
      <c r="D71" s="1" t="s">
        <v>91</v>
      </c>
      <c r="E71" s="1" t="s">
        <v>91</v>
      </c>
      <c r="F71" s="1" t="s">
        <v>91</v>
      </c>
      <c r="G71" s="1" t="s">
        <v>91</v>
      </c>
      <c r="H71" s="1" t="s">
        <v>91</v>
      </c>
      <c r="I71" s="1" t="s">
        <v>91</v>
      </c>
      <c r="J71" s="1" t="s">
        <v>91</v>
      </c>
      <c r="K71" s="1" t="s">
        <v>91</v>
      </c>
      <c r="L71" s="1" t="s">
        <v>91</v>
      </c>
      <c r="M71" s="1" t="s">
        <v>91</v>
      </c>
      <c r="N71" s="1" t="s">
        <v>91</v>
      </c>
      <c r="O71" s="1" t="s">
        <v>91</v>
      </c>
      <c r="P71" s="1" t="s">
        <v>91</v>
      </c>
      <c r="Q71" s="1" t="s">
        <v>91</v>
      </c>
      <c r="R71" s="1">
        <v>1102000000</v>
      </c>
      <c r="S71" s="1">
        <v>332000000</v>
      </c>
      <c r="T71" s="1">
        <v>1665000000</v>
      </c>
      <c r="U71" s="1">
        <v>14511000000</v>
      </c>
      <c r="V71" s="1">
        <v>11571000000</v>
      </c>
      <c r="W71" s="1">
        <v>11346000000</v>
      </c>
      <c r="X71" s="1">
        <v>10661000000</v>
      </c>
      <c r="Y71" s="1">
        <v>9645000000</v>
      </c>
      <c r="Z71" s="1">
        <v>8657000000</v>
      </c>
      <c r="AA71" s="1">
        <v>7778000000</v>
      </c>
      <c r="AB71" s="1">
        <v>3873000000</v>
      </c>
      <c r="AC71" s="1">
        <v>2924000000</v>
      </c>
      <c r="AD71" s="1">
        <v>848000000</v>
      </c>
      <c r="AE71" s="1" t="s">
        <v>91</v>
      </c>
      <c r="AF71" s="1" t="s">
        <v>91</v>
      </c>
      <c r="AG71" s="1" t="s">
        <v>91</v>
      </c>
      <c r="AH71" s="1">
        <v>-4675000000</v>
      </c>
      <c r="AI71" s="1" t="s">
        <v>91</v>
      </c>
      <c r="AJ71" s="1" t="s">
        <v>91</v>
      </c>
      <c r="AK71" s="1">
        <v>58000000</v>
      </c>
      <c r="AL71" s="1" t="s">
        <v>91</v>
      </c>
      <c r="AM71" s="1" t="s">
        <v>91</v>
      </c>
    </row>
    <row r="72" spans="1:39" ht="19" x14ac:dyDescent="0.25">
      <c r="A72" s="6" t="s">
        <v>63</v>
      </c>
      <c r="B72" s="10" t="s">
        <v>91</v>
      </c>
      <c r="C72" s="10" t="s">
        <v>91</v>
      </c>
      <c r="D72" s="10" t="s">
        <v>91</v>
      </c>
      <c r="E72" s="10" t="s">
        <v>91</v>
      </c>
      <c r="F72" s="10" t="s">
        <v>91</v>
      </c>
      <c r="G72" s="10" t="s">
        <v>91</v>
      </c>
      <c r="H72" s="10" t="s">
        <v>91</v>
      </c>
      <c r="I72" s="10" t="s">
        <v>91</v>
      </c>
      <c r="J72" s="10" t="s">
        <v>91</v>
      </c>
      <c r="K72" s="10" t="s">
        <v>91</v>
      </c>
      <c r="L72" s="10" t="s">
        <v>91</v>
      </c>
      <c r="M72" s="10" t="s">
        <v>91</v>
      </c>
      <c r="N72" s="10" t="s">
        <v>91</v>
      </c>
      <c r="O72" s="10" t="s">
        <v>91</v>
      </c>
      <c r="P72" s="10" t="s">
        <v>91</v>
      </c>
      <c r="Q72" s="10" t="s">
        <v>91</v>
      </c>
      <c r="R72" s="10">
        <v>7391000000</v>
      </c>
      <c r="S72" s="10">
        <v>14322000000</v>
      </c>
      <c r="T72" s="10">
        <v>15785000000</v>
      </c>
      <c r="U72" s="10">
        <v>16700000000</v>
      </c>
      <c r="V72" s="10">
        <v>16828000000</v>
      </c>
      <c r="W72" s="10">
        <v>16615000000</v>
      </c>
      <c r="X72" s="10">
        <v>17687000000</v>
      </c>
      <c r="Y72" s="10">
        <v>11920000000</v>
      </c>
      <c r="Z72" s="10">
        <v>12687000000</v>
      </c>
      <c r="AA72" s="10">
        <v>13557000000</v>
      </c>
      <c r="AB72" s="10">
        <v>10336000000</v>
      </c>
      <c r="AC72" s="10">
        <v>9514000000</v>
      </c>
      <c r="AD72" s="10">
        <v>10620000000</v>
      </c>
      <c r="AE72" s="10">
        <v>7235000000</v>
      </c>
      <c r="AF72" s="10">
        <v>5522000000</v>
      </c>
      <c r="AG72" s="10">
        <v>5259000000</v>
      </c>
      <c r="AH72" s="10">
        <v>7048000000</v>
      </c>
      <c r="AI72" s="10">
        <v>8187000000</v>
      </c>
      <c r="AJ72" s="10">
        <v>8819000000</v>
      </c>
      <c r="AK72" s="10">
        <v>10579000000</v>
      </c>
      <c r="AL72" s="10">
        <v>12926000000</v>
      </c>
      <c r="AM72" s="10">
        <v>15312000000</v>
      </c>
    </row>
    <row r="73" spans="1:39" ht="20" thickBot="1" x14ac:dyDescent="0.3">
      <c r="A73" s="7" t="s">
        <v>64</v>
      </c>
      <c r="B73" s="11" t="s">
        <v>91</v>
      </c>
      <c r="C73" s="11" t="s">
        <v>91</v>
      </c>
      <c r="D73" s="11" t="s">
        <v>91</v>
      </c>
      <c r="E73" s="11" t="s">
        <v>91</v>
      </c>
      <c r="F73" s="11" t="s">
        <v>91</v>
      </c>
      <c r="G73" s="11" t="s">
        <v>91</v>
      </c>
      <c r="H73" s="11" t="s">
        <v>91</v>
      </c>
      <c r="I73" s="11" t="s">
        <v>91</v>
      </c>
      <c r="J73" s="11" t="s">
        <v>91</v>
      </c>
      <c r="K73" s="11" t="s">
        <v>91</v>
      </c>
      <c r="L73" s="11" t="s">
        <v>91</v>
      </c>
      <c r="M73" s="11" t="s">
        <v>91</v>
      </c>
      <c r="N73" s="11" t="s">
        <v>91</v>
      </c>
      <c r="O73" s="11" t="s">
        <v>91</v>
      </c>
      <c r="P73" s="11" t="s">
        <v>91</v>
      </c>
      <c r="Q73" s="11" t="s">
        <v>91</v>
      </c>
      <c r="R73" s="11">
        <v>20764000000</v>
      </c>
      <c r="S73" s="11">
        <v>42127000000</v>
      </c>
      <c r="T73" s="11">
        <v>32996000000</v>
      </c>
      <c r="U73" s="11">
        <v>33361000000</v>
      </c>
      <c r="V73" s="11">
        <v>34214000000</v>
      </c>
      <c r="W73" s="11">
        <v>32009000000</v>
      </c>
      <c r="X73" s="11">
        <v>33373000000</v>
      </c>
      <c r="Y73" s="11">
        <v>30197000000</v>
      </c>
      <c r="Z73" s="11">
        <v>30252000000</v>
      </c>
      <c r="AA73" s="11">
        <v>31421000000</v>
      </c>
      <c r="AB73" s="11">
        <v>25411000000</v>
      </c>
      <c r="AC73" s="11">
        <v>26543000000</v>
      </c>
      <c r="AD73" s="11">
        <v>26381000000</v>
      </c>
      <c r="AE73" s="11">
        <v>26572000000</v>
      </c>
      <c r="AF73" s="11">
        <v>24454000000</v>
      </c>
      <c r="AG73" s="11">
        <v>25614000000</v>
      </c>
      <c r="AH73" s="11">
        <v>34917000000</v>
      </c>
      <c r="AI73" s="11">
        <v>37653000000</v>
      </c>
      <c r="AJ73" s="11">
        <v>41089000000</v>
      </c>
      <c r="AK73" s="11">
        <v>44469000000</v>
      </c>
      <c r="AL73" s="11">
        <v>42579000000</v>
      </c>
      <c r="AM73" s="11">
        <v>43755000000</v>
      </c>
    </row>
    <row r="74" spans="1:39"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c r="AM74" s="13" t="s">
        <v>92</v>
      </c>
    </row>
    <row r="75" spans="1:39"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c r="AM75" s="9" t="s">
        <v>90</v>
      </c>
    </row>
    <row r="76" spans="1:39" ht="19" x14ac:dyDescent="0.25">
      <c r="A76" s="5" t="s">
        <v>66</v>
      </c>
      <c r="B76" s="1" t="s">
        <v>91</v>
      </c>
      <c r="C76" s="1" t="s">
        <v>91</v>
      </c>
      <c r="D76" s="1" t="s">
        <v>91</v>
      </c>
      <c r="E76" s="1" t="s">
        <v>91</v>
      </c>
      <c r="F76" s="1">
        <v>-80500000</v>
      </c>
      <c r="G76" s="1">
        <v>210400000</v>
      </c>
      <c r="H76" s="1">
        <v>268200000</v>
      </c>
      <c r="I76" s="1">
        <v>121000000</v>
      </c>
      <c r="J76" s="1">
        <v>96000000</v>
      </c>
      <c r="K76" s="1">
        <v>35000000</v>
      </c>
      <c r="L76" s="1">
        <v>252000000</v>
      </c>
      <c r="M76" s="1">
        <v>234000000</v>
      </c>
      <c r="N76" s="1">
        <v>407000000</v>
      </c>
      <c r="O76" s="1">
        <v>194000000</v>
      </c>
      <c r="P76" s="1">
        <v>467000000</v>
      </c>
      <c r="Q76" s="1">
        <v>608000000</v>
      </c>
      <c r="R76" s="1">
        <v>427000000</v>
      </c>
      <c r="S76" s="1">
        <v>64000000</v>
      </c>
      <c r="T76" s="1">
        <v>866000000</v>
      </c>
      <c r="U76" s="1">
        <v>1084000000</v>
      </c>
      <c r="V76" s="1">
        <v>1400000000</v>
      </c>
      <c r="W76" s="1">
        <v>1542000000</v>
      </c>
      <c r="X76" s="1">
        <v>1790000000</v>
      </c>
      <c r="Y76" s="1">
        <v>-1262000000</v>
      </c>
      <c r="Z76" s="1">
        <v>1686000000</v>
      </c>
      <c r="AA76" s="1">
        <v>2053000000</v>
      </c>
      <c r="AB76" s="1">
        <v>2118000000</v>
      </c>
      <c r="AC76" s="1">
        <v>1978000000</v>
      </c>
      <c r="AD76" s="1">
        <v>1952000000</v>
      </c>
      <c r="AE76" s="1">
        <v>2069000000</v>
      </c>
      <c r="AF76" s="1">
        <v>1990000000</v>
      </c>
      <c r="AG76" s="1">
        <v>2200000000</v>
      </c>
      <c r="AH76" s="1">
        <v>2015000000</v>
      </c>
      <c r="AI76" s="1">
        <v>3229000000</v>
      </c>
      <c r="AJ76" s="1">
        <v>2248000000</v>
      </c>
      <c r="AK76" s="1">
        <v>3189000000</v>
      </c>
      <c r="AL76" s="1">
        <v>7005000000</v>
      </c>
      <c r="AM76" s="1">
        <v>4896000000</v>
      </c>
    </row>
    <row r="77" spans="1:39" ht="19" x14ac:dyDescent="0.25">
      <c r="A77" s="5" t="s">
        <v>13</v>
      </c>
      <c r="B77" s="1" t="s">
        <v>91</v>
      </c>
      <c r="C77" s="1" t="s">
        <v>91</v>
      </c>
      <c r="D77" s="1" t="s">
        <v>91</v>
      </c>
      <c r="E77" s="1" t="s">
        <v>91</v>
      </c>
      <c r="F77" s="1">
        <v>220600000</v>
      </c>
      <c r="G77" s="1">
        <v>186600000</v>
      </c>
      <c r="H77" s="1">
        <v>171300000</v>
      </c>
      <c r="I77" s="1">
        <v>158000000</v>
      </c>
      <c r="J77" s="1">
        <v>211000000</v>
      </c>
      <c r="K77" s="1">
        <v>267000000</v>
      </c>
      <c r="L77" s="1">
        <v>280000000</v>
      </c>
      <c r="M77" s="1">
        <v>367000000</v>
      </c>
      <c r="N77" s="1">
        <v>418000000</v>
      </c>
      <c r="O77" s="1">
        <v>393000000</v>
      </c>
      <c r="P77" s="1">
        <v>389000000</v>
      </c>
      <c r="Q77" s="1">
        <v>381000000</v>
      </c>
      <c r="R77" s="1">
        <v>645000000</v>
      </c>
      <c r="S77" s="1">
        <v>525000000</v>
      </c>
      <c r="T77" s="1">
        <v>635000000</v>
      </c>
      <c r="U77" s="1">
        <v>717000000</v>
      </c>
      <c r="V77" s="1">
        <v>755000000</v>
      </c>
      <c r="W77" s="1">
        <v>691000000</v>
      </c>
      <c r="X77" s="1">
        <v>719000000</v>
      </c>
      <c r="Y77" s="1">
        <v>761000000</v>
      </c>
      <c r="Z77" s="1">
        <v>585000000</v>
      </c>
      <c r="AA77" s="1">
        <v>738000000</v>
      </c>
      <c r="AB77" s="1">
        <v>544000000</v>
      </c>
      <c r="AC77" s="1">
        <v>510000000</v>
      </c>
      <c r="AD77" s="1">
        <v>495000000</v>
      </c>
      <c r="AE77" s="1">
        <v>462000000</v>
      </c>
      <c r="AF77" s="1">
        <v>467000000</v>
      </c>
      <c r="AG77" s="1">
        <v>456000000</v>
      </c>
      <c r="AH77" s="1">
        <v>475000000</v>
      </c>
      <c r="AI77" s="1">
        <v>800000000</v>
      </c>
      <c r="AJ77" s="1">
        <v>1018000000</v>
      </c>
      <c r="AK77" s="1">
        <v>1267000000</v>
      </c>
      <c r="AL77" s="1">
        <v>1239000000</v>
      </c>
      <c r="AM77" s="1">
        <v>1342000000</v>
      </c>
    </row>
    <row r="78" spans="1:39" ht="19" x14ac:dyDescent="0.25">
      <c r="A78" s="5" t="s">
        <v>67</v>
      </c>
      <c r="B78" s="1" t="s">
        <v>91</v>
      </c>
      <c r="C78" s="1" t="s">
        <v>91</v>
      </c>
      <c r="D78" s="1" t="s">
        <v>91</v>
      </c>
      <c r="E78" s="1" t="s">
        <v>91</v>
      </c>
      <c r="F78" s="1">
        <v>-34000000</v>
      </c>
      <c r="G78" s="1">
        <v>93300000</v>
      </c>
      <c r="H78" s="1">
        <v>-20300000</v>
      </c>
      <c r="I78" s="1">
        <v>48000000</v>
      </c>
      <c r="J78" s="1">
        <v>26000000</v>
      </c>
      <c r="K78" s="1">
        <v>78000000</v>
      </c>
      <c r="L78" s="1">
        <v>84000000</v>
      </c>
      <c r="M78" s="1">
        <v>126000000</v>
      </c>
      <c r="N78" s="1">
        <v>188000000</v>
      </c>
      <c r="O78" s="1">
        <v>112000000</v>
      </c>
      <c r="P78" s="1">
        <v>230000000</v>
      </c>
      <c r="Q78" s="1">
        <v>345000000</v>
      </c>
      <c r="R78" s="1">
        <v>174000000</v>
      </c>
      <c r="S78" s="1">
        <v>-1513000000</v>
      </c>
      <c r="T78" s="1">
        <v>1022000000</v>
      </c>
      <c r="U78" s="1">
        <v>91000000</v>
      </c>
      <c r="V78" s="1">
        <v>105000000</v>
      </c>
      <c r="W78" s="1">
        <v>183000000</v>
      </c>
      <c r="X78" s="1">
        <v>175000000</v>
      </c>
      <c r="Y78" s="1">
        <v>183000000</v>
      </c>
      <c r="Z78" s="1" t="s">
        <v>91</v>
      </c>
      <c r="AA78" s="1" t="s">
        <v>91</v>
      </c>
      <c r="AB78" s="1" t="s">
        <v>91</v>
      </c>
      <c r="AC78" s="1" t="s">
        <v>91</v>
      </c>
      <c r="AD78" s="1" t="s">
        <v>91</v>
      </c>
      <c r="AE78" s="1" t="s">
        <v>91</v>
      </c>
      <c r="AF78" s="1" t="s">
        <v>91</v>
      </c>
      <c r="AG78" s="1" t="s">
        <v>91</v>
      </c>
      <c r="AH78" s="1" t="s">
        <v>91</v>
      </c>
      <c r="AI78" s="1" t="s">
        <v>91</v>
      </c>
      <c r="AJ78" s="1">
        <v>-509000000</v>
      </c>
      <c r="AK78" s="1">
        <v>210000000</v>
      </c>
      <c r="AL78" s="1">
        <v>603000000</v>
      </c>
      <c r="AM78" s="1">
        <v>-321000000</v>
      </c>
    </row>
    <row r="79" spans="1:39"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t="s">
        <v>91</v>
      </c>
      <c r="W79" s="1" t="s">
        <v>91</v>
      </c>
      <c r="X79" s="1" t="s">
        <v>91</v>
      </c>
      <c r="Y79" s="1" t="s">
        <v>91</v>
      </c>
      <c r="Z79" s="1">
        <v>105000000</v>
      </c>
      <c r="AA79" s="1">
        <v>136000000</v>
      </c>
      <c r="AB79" s="1">
        <v>140000000</v>
      </c>
      <c r="AC79" s="1">
        <v>183000000</v>
      </c>
      <c r="AD79" s="1">
        <v>144000000</v>
      </c>
      <c r="AE79" s="1">
        <v>134000000</v>
      </c>
      <c r="AF79" s="1">
        <v>99000000</v>
      </c>
      <c r="AG79" s="1">
        <v>93000000</v>
      </c>
      <c r="AH79" s="1">
        <v>94000000</v>
      </c>
      <c r="AI79" s="1">
        <v>86000000</v>
      </c>
      <c r="AJ79" s="1">
        <v>127000000</v>
      </c>
      <c r="AK79" s="1">
        <v>90000000</v>
      </c>
      <c r="AL79" s="1">
        <v>94000000</v>
      </c>
      <c r="AM79" s="1">
        <v>99000000</v>
      </c>
    </row>
    <row r="80" spans="1:39" ht="19" x14ac:dyDescent="0.25">
      <c r="A80" s="14" t="s">
        <v>103</v>
      </c>
      <c r="B80" s="15" t="e">
        <f t="shared" ref="B80:AM80" si="26">B79/B3</f>
        <v>#VALUE!</v>
      </c>
      <c r="C80" s="15" t="e">
        <f t="shared" si="26"/>
        <v>#VALUE!</v>
      </c>
      <c r="D80" s="15" t="e">
        <f t="shared" si="26"/>
        <v>#VALUE!</v>
      </c>
      <c r="E80" s="15" t="e">
        <f t="shared" si="26"/>
        <v>#VALUE!</v>
      </c>
      <c r="F80" s="15" t="e">
        <f t="shared" si="26"/>
        <v>#VALUE!</v>
      </c>
      <c r="G80" s="15" t="e">
        <f t="shared" si="26"/>
        <v>#VALUE!</v>
      </c>
      <c r="H80" s="15" t="e">
        <f t="shared" si="26"/>
        <v>#VALUE!</v>
      </c>
      <c r="I80" s="15" t="e">
        <f t="shared" si="26"/>
        <v>#VALUE!</v>
      </c>
      <c r="J80" s="15" t="e">
        <f t="shared" si="26"/>
        <v>#VALUE!</v>
      </c>
      <c r="K80" s="15" t="e">
        <f t="shared" si="26"/>
        <v>#VALUE!</v>
      </c>
      <c r="L80" s="15" t="e">
        <f t="shared" si="26"/>
        <v>#VALUE!</v>
      </c>
      <c r="M80" s="15" t="e">
        <f t="shared" si="26"/>
        <v>#VALUE!</v>
      </c>
      <c r="N80" s="15" t="e">
        <f t="shared" si="26"/>
        <v>#VALUE!</v>
      </c>
      <c r="O80" s="15" t="e">
        <f t="shared" si="26"/>
        <v>#VALUE!</v>
      </c>
      <c r="P80" s="15" t="e">
        <f t="shared" si="26"/>
        <v>#VALUE!</v>
      </c>
      <c r="Q80" s="15" t="e">
        <f t="shared" si="26"/>
        <v>#VALUE!</v>
      </c>
      <c r="R80" s="15" t="e">
        <f t="shared" si="26"/>
        <v>#VALUE!</v>
      </c>
      <c r="S80" s="15" t="e">
        <f t="shared" si="26"/>
        <v>#VALUE!</v>
      </c>
      <c r="T80" s="15" t="e">
        <f t="shared" si="26"/>
        <v>#VALUE!</v>
      </c>
      <c r="U80" s="15" t="e">
        <f t="shared" si="26"/>
        <v>#VALUE!</v>
      </c>
      <c r="V80" s="15" t="e">
        <f t="shared" si="26"/>
        <v>#VALUE!</v>
      </c>
      <c r="W80" s="15" t="e">
        <f t="shared" si="26"/>
        <v>#VALUE!</v>
      </c>
      <c r="X80" s="15" t="e">
        <f t="shared" si="26"/>
        <v>#VALUE!</v>
      </c>
      <c r="Y80" s="15" t="e">
        <f t="shared" si="26"/>
        <v>#VALUE!</v>
      </c>
      <c r="Z80" s="15">
        <f t="shared" si="26"/>
        <v>3.1106502740334764E-3</v>
      </c>
      <c r="AA80" s="15">
        <f t="shared" si="26"/>
        <v>3.912880858532094E-3</v>
      </c>
      <c r="AB80" s="15">
        <f t="shared" si="26"/>
        <v>5.3006209298803574E-3</v>
      </c>
      <c r="AC80" s="15">
        <f t="shared" si="26"/>
        <v>7.2567213894837021E-3</v>
      </c>
      <c r="AD80" s="15">
        <f t="shared" si="26"/>
        <v>5.8391792709135883E-3</v>
      </c>
      <c r="AE80" s="15">
        <f t="shared" si="26"/>
        <v>5.5882230284832564E-3</v>
      </c>
      <c r="AF80" s="15">
        <f t="shared" si="26"/>
        <v>4.2081101759755164E-3</v>
      </c>
      <c r="AG80" s="15">
        <f t="shared" si="26"/>
        <v>3.794679288395626E-3</v>
      </c>
      <c r="AH80" s="15">
        <f t="shared" si="26"/>
        <v>3.6429872495446266E-3</v>
      </c>
      <c r="AI80" s="15">
        <f t="shared" si="26"/>
        <v>2.8576175444425984E-3</v>
      </c>
      <c r="AJ80" s="15">
        <f t="shared" si="26"/>
        <v>3.7528441830915163E-3</v>
      </c>
      <c r="AK80" s="15">
        <f t="shared" si="26"/>
        <v>2.4457186336585232E-3</v>
      </c>
      <c r="AL80" s="15">
        <f t="shared" si="26"/>
        <v>2.6354893879496455E-3</v>
      </c>
      <c r="AM80" s="15">
        <f t="shared" si="26"/>
        <v>2.7047702311349107E-3</v>
      </c>
    </row>
    <row r="81" spans="1:47" ht="19" x14ac:dyDescent="0.25">
      <c r="A81" s="5" t="s">
        <v>69</v>
      </c>
      <c r="B81" s="1" t="s">
        <v>91</v>
      </c>
      <c r="C81" s="1" t="s">
        <v>91</v>
      </c>
      <c r="D81" s="1" t="s">
        <v>91</v>
      </c>
      <c r="E81" s="1" t="s">
        <v>91</v>
      </c>
      <c r="F81" s="1">
        <v>-38300000</v>
      </c>
      <c r="G81" s="1">
        <v>-70600000</v>
      </c>
      <c r="H81" s="1">
        <v>147500000</v>
      </c>
      <c r="I81" s="1">
        <v>-14000000</v>
      </c>
      <c r="J81" s="1">
        <v>62000000</v>
      </c>
      <c r="K81" s="1">
        <v>-208000000</v>
      </c>
      <c r="L81" s="1">
        <v>150000000</v>
      </c>
      <c r="M81" s="1">
        <v>-126000000</v>
      </c>
      <c r="N81" s="1">
        <v>-272000000</v>
      </c>
      <c r="O81" s="1">
        <v>-452000000</v>
      </c>
      <c r="P81" s="1">
        <v>327000000</v>
      </c>
      <c r="Q81" s="1">
        <v>79000000</v>
      </c>
      <c r="R81" s="1">
        <v>-235000000</v>
      </c>
      <c r="S81" s="1">
        <v>1714000000</v>
      </c>
      <c r="T81" s="1">
        <v>-1852000000</v>
      </c>
      <c r="U81" s="1">
        <v>-134000000</v>
      </c>
      <c r="V81" s="1">
        <v>289000000</v>
      </c>
      <c r="W81" s="1">
        <v>-710000000</v>
      </c>
      <c r="X81" s="1">
        <v>42000000</v>
      </c>
      <c r="Y81" s="1">
        <v>450000000</v>
      </c>
      <c r="Z81" s="1">
        <v>51000000</v>
      </c>
      <c r="AA81" s="1">
        <v>-649000000</v>
      </c>
      <c r="AB81" s="1">
        <v>-472000000</v>
      </c>
      <c r="AC81" s="1">
        <v>26000000</v>
      </c>
      <c r="AD81" s="1">
        <v>-99000000</v>
      </c>
      <c r="AE81" s="1">
        <v>78000000</v>
      </c>
      <c r="AF81" s="1">
        <v>-255000000</v>
      </c>
      <c r="AG81" s="1">
        <v>189000000</v>
      </c>
      <c r="AH81" s="1">
        <v>72000000</v>
      </c>
      <c r="AI81" s="1">
        <v>-914000000</v>
      </c>
      <c r="AJ81" s="1">
        <v>-575000000</v>
      </c>
      <c r="AK81" s="1">
        <v>-1451000000</v>
      </c>
      <c r="AL81" s="1">
        <v>181000000</v>
      </c>
      <c r="AM81" s="1">
        <v>-600000000</v>
      </c>
    </row>
    <row r="82" spans="1:47"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t="s">
        <v>91</v>
      </c>
      <c r="Y82" s="1" t="s">
        <v>91</v>
      </c>
      <c r="Z82" s="1">
        <v>-6313000000</v>
      </c>
      <c r="AA82" s="1">
        <v>-664000000</v>
      </c>
      <c r="AB82" s="1">
        <v>350000000</v>
      </c>
      <c r="AC82" s="1">
        <v>90000000</v>
      </c>
      <c r="AD82" s="1">
        <v>171000000</v>
      </c>
      <c r="AE82" s="1">
        <v>-105000000</v>
      </c>
      <c r="AF82" s="1">
        <v>-30000000</v>
      </c>
      <c r="AG82" s="1">
        <v>-461000000</v>
      </c>
      <c r="AH82" s="1">
        <v>-677000000</v>
      </c>
      <c r="AI82" s="1">
        <v>202000000</v>
      </c>
      <c r="AJ82" s="1">
        <v>122000000</v>
      </c>
      <c r="AK82" s="1">
        <v>-285000000</v>
      </c>
      <c r="AL82" s="1">
        <v>-10000000</v>
      </c>
      <c r="AM82" s="1">
        <v>-44000000</v>
      </c>
    </row>
    <row r="83" spans="1:47" ht="21" x14ac:dyDescent="0.25">
      <c r="A83" s="5" t="s">
        <v>34</v>
      </c>
      <c r="B83" s="1" t="s">
        <v>91</v>
      </c>
      <c r="C83" s="1" t="s">
        <v>91</v>
      </c>
      <c r="D83" s="1" t="s">
        <v>91</v>
      </c>
      <c r="E83" s="1" t="s">
        <v>91</v>
      </c>
      <c r="F83" s="1">
        <v>-85900000</v>
      </c>
      <c r="G83" s="1">
        <v>49700000</v>
      </c>
      <c r="H83" s="1">
        <v>122600000</v>
      </c>
      <c r="I83" s="1">
        <v>63000000</v>
      </c>
      <c r="J83" s="1">
        <v>142000000</v>
      </c>
      <c r="K83" s="1">
        <v>-368000000</v>
      </c>
      <c r="L83" s="1">
        <v>426000000</v>
      </c>
      <c r="M83" s="1">
        <v>7000000</v>
      </c>
      <c r="N83" s="1">
        <v>-147000000</v>
      </c>
      <c r="O83" s="1">
        <v>-111000000</v>
      </c>
      <c r="P83" s="1">
        <v>172000000</v>
      </c>
      <c r="Q83" s="1">
        <v>77000000</v>
      </c>
      <c r="R83" s="1">
        <v>-28000000</v>
      </c>
      <c r="S83" s="1">
        <v>-211000000</v>
      </c>
      <c r="T83" s="1">
        <v>-54000000</v>
      </c>
      <c r="U83" s="1">
        <v>3000000</v>
      </c>
      <c r="V83" s="1">
        <v>-230000000</v>
      </c>
      <c r="W83" s="1">
        <v>-73000000</v>
      </c>
      <c r="X83" s="1">
        <v>8000000</v>
      </c>
      <c r="Y83" s="1">
        <v>-521000000</v>
      </c>
      <c r="Z83" s="1">
        <v>-291000000</v>
      </c>
      <c r="AA83" s="1">
        <v>-61000000</v>
      </c>
      <c r="AB83" s="1">
        <v>-2000000</v>
      </c>
      <c r="AC83" s="1">
        <v>46000000</v>
      </c>
      <c r="AD83" s="1">
        <v>101000000</v>
      </c>
      <c r="AE83" s="1">
        <v>-24000000</v>
      </c>
      <c r="AF83" s="1">
        <v>-80000000</v>
      </c>
      <c r="AG83" s="1">
        <v>-15000000</v>
      </c>
      <c r="AH83" s="1">
        <v>36000000</v>
      </c>
      <c r="AI83" s="1">
        <v>-37000000</v>
      </c>
      <c r="AJ83" s="1">
        <v>-135000000</v>
      </c>
      <c r="AK83" s="1">
        <v>18000000</v>
      </c>
      <c r="AL83" s="1">
        <v>-52000000</v>
      </c>
      <c r="AM83" s="1">
        <v>-205000000</v>
      </c>
      <c r="AT83" s="69" t="s">
        <v>129</v>
      </c>
      <c r="AU83" s="70"/>
    </row>
    <row r="84" spans="1:47"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t="s">
        <v>91</v>
      </c>
      <c r="Z84" s="1" t="s">
        <v>91</v>
      </c>
      <c r="AA84" s="1" t="s">
        <v>91</v>
      </c>
      <c r="AB84" s="1" t="s">
        <v>91</v>
      </c>
      <c r="AC84" s="1">
        <v>23000000</v>
      </c>
      <c r="AD84" s="1">
        <v>-169000000</v>
      </c>
      <c r="AE84" s="1">
        <v>-89000000</v>
      </c>
      <c r="AF84" s="1">
        <v>-632000000</v>
      </c>
      <c r="AG84" s="1">
        <v>198000000</v>
      </c>
      <c r="AH84" s="1">
        <v>539000000</v>
      </c>
      <c r="AI84" s="1">
        <v>381000000</v>
      </c>
      <c r="AJ84" s="1">
        <v>617000000</v>
      </c>
      <c r="AK84" s="1">
        <v>719000000</v>
      </c>
      <c r="AL84" s="1">
        <v>376000000</v>
      </c>
      <c r="AM84" s="1">
        <v>572000000</v>
      </c>
      <c r="AT84" s="71" t="s">
        <v>130</v>
      </c>
      <c r="AU84" s="72"/>
    </row>
    <row r="85" spans="1:47" ht="20" x14ac:dyDescent="0.25">
      <c r="A85" s="5" t="s">
        <v>71</v>
      </c>
      <c r="B85" s="1" t="s">
        <v>91</v>
      </c>
      <c r="C85" s="1" t="s">
        <v>91</v>
      </c>
      <c r="D85" s="1" t="s">
        <v>91</v>
      </c>
      <c r="E85" s="1" t="s">
        <v>91</v>
      </c>
      <c r="F85" s="1" t="s">
        <v>91</v>
      </c>
      <c r="G85" s="1" t="s">
        <v>91</v>
      </c>
      <c r="H85" s="1" t="s">
        <v>91</v>
      </c>
      <c r="I85" s="1" t="s">
        <v>91</v>
      </c>
      <c r="J85" s="1" t="s">
        <v>91</v>
      </c>
      <c r="K85" s="1" t="s">
        <v>91</v>
      </c>
      <c r="L85" s="1" t="s">
        <v>91</v>
      </c>
      <c r="M85" s="1" t="s">
        <v>91</v>
      </c>
      <c r="N85" s="1" t="s">
        <v>91</v>
      </c>
      <c r="O85" s="1" t="s">
        <v>91</v>
      </c>
      <c r="P85" s="1" t="s">
        <v>91</v>
      </c>
      <c r="Q85" s="1" t="s">
        <v>91</v>
      </c>
      <c r="R85" s="1">
        <v>-543000000</v>
      </c>
      <c r="S85" s="1">
        <v>4462000000</v>
      </c>
      <c r="T85" s="1">
        <v>-616000000</v>
      </c>
      <c r="U85" s="1">
        <v>684000000</v>
      </c>
      <c r="V85" s="1">
        <v>-425000000</v>
      </c>
      <c r="W85" s="1">
        <v>-34000000</v>
      </c>
      <c r="X85" s="1">
        <v>6463000000</v>
      </c>
      <c r="Y85" s="1">
        <v>89000000</v>
      </c>
      <c r="Z85" s="1">
        <v>6635000000</v>
      </c>
      <c r="AA85" s="1">
        <v>-266000000</v>
      </c>
      <c r="AB85" s="1">
        <v>-904000000</v>
      </c>
      <c r="AC85" s="1">
        <v>7000000</v>
      </c>
      <c r="AD85" s="1">
        <v>-153000000</v>
      </c>
      <c r="AE85" s="1">
        <v>199000000</v>
      </c>
      <c r="AF85" s="1">
        <v>309000000</v>
      </c>
      <c r="AG85" s="1">
        <v>429000000</v>
      </c>
      <c r="AH85" s="1">
        <v>412000000</v>
      </c>
      <c r="AI85" s="1">
        <v>-849000000</v>
      </c>
      <c r="AJ85" s="1">
        <v>-703000000</v>
      </c>
      <c r="AK85" s="1">
        <v>-1678000000</v>
      </c>
      <c r="AL85" s="1">
        <v>2896000000</v>
      </c>
      <c r="AM85" s="1" t="s">
        <v>91</v>
      </c>
      <c r="AT85" s="23" t="s">
        <v>131</v>
      </c>
      <c r="AU85" s="24">
        <f>AM17</f>
        <v>506000000</v>
      </c>
    </row>
    <row r="86" spans="1:47" ht="20" x14ac:dyDescent="0.25">
      <c r="A86" s="5" t="s">
        <v>72</v>
      </c>
      <c r="B86" s="1" t="s">
        <v>91</v>
      </c>
      <c r="C86" s="1" t="s">
        <v>91</v>
      </c>
      <c r="D86" s="1" t="s">
        <v>91</v>
      </c>
      <c r="E86" s="1" t="s">
        <v>91</v>
      </c>
      <c r="F86" s="1">
        <v>10800000</v>
      </c>
      <c r="G86" s="1">
        <v>-153600000</v>
      </c>
      <c r="H86" s="1">
        <v>42700000</v>
      </c>
      <c r="I86" s="1">
        <v>-29000000</v>
      </c>
      <c r="J86" s="1">
        <v>-15000000</v>
      </c>
      <c r="K86" s="1">
        <v>269000000</v>
      </c>
      <c r="L86" s="1">
        <v>-22000000</v>
      </c>
      <c r="M86" s="1">
        <v>100000000</v>
      </c>
      <c r="N86" s="1">
        <v>-11000000</v>
      </c>
      <c r="O86" s="1">
        <v>-3000000</v>
      </c>
      <c r="P86" s="1">
        <v>-206000000</v>
      </c>
      <c r="Q86" s="1">
        <v>-403000000</v>
      </c>
      <c r="R86" s="1">
        <v>-194000000</v>
      </c>
      <c r="S86" s="1">
        <v>899000000</v>
      </c>
      <c r="T86" s="1">
        <v>127000000</v>
      </c>
      <c r="U86" s="1">
        <v>178000000</v>
      </c>
      <c r="V86" s="1">
        <v>78000000</v>
      </c>
      <c r="W86" s="1">
        <v>50000000</v>
      </c>
      <c r="X86" s="1">
        <v>164000000</v>
      </c>
      <c r="Y86" s="1">
        <v>3079000000</v>
      </c>
      <c r="Z86" s="1">
        <v>-294000000</v>
      </c>
      <c r="AA86" s="1">
        <v>175000000</v>
      </c>
      <c r="AB86" s="1">
        <v>-215000000</v>
      </c>
      <c r="AC86" s="1">
        <v>-57000000</v>
      </c>
      <c r="AD86" s="1">
        <v>-9000000</v>
      </c>
      <c r="AE86" s="1">
        <v>-150000000</v>
      </c>
      <c r="AF86" s="1">
        <v>-139000000</v>
      </c>
      <c r="AG86" s="1">
        <v>-125000000</v>
      </c>
      <c r="AH86" s="1">
        <v>-43000000</v>
      </c>
      <c r="AI86" s="1">
        <v>626000000</v>
      </c>
      <c r="AJ86" s="1">
        <v>1988000000</v>
      </c>
      <c r="AK86" s="1">
        <v>1000000000</v>
      </c>
      <c r="AL86" s="1">
        <v>-5555000000</v>
      </c>
      <c r="AM86" s="1">
        <v>-2515000000</v>
      </c>
      <c r="AT86" s="23" t="s">
        <v>132</v>
      </c>
      <c r="AU86" s="24">
        <f>AM56</f>
        <v>1072000000</v>
      </c>
    </row>
    <row r="87" spans="1:47" ht="20" x14ac:dyDescent="0.25">
      <c r="A87" s="6" t="s">
        <v>73</v>
      </c>
      <c r="B87" s="10" t="s">
        <v>91</v>
      </c>
      <c r="C87" s="10" t="s">
        <v>91</v>
      </c>
      <c r="D87" s="10" t="s">
        <v>91</v>
      </c>
      <c r="E87" s="10" t="s">
        <v>91</v>
      </c>
      <c r="F87" s="10">
        <v>78600000</v>
      </c>
      <c r="G87" s="10">
        <v>266100000</v>
      </c>
      <c r="H87" s="10">
        <v>609400000</v>
      </c>
      <c r="I87" s="10">
        <v>284000000</v>
      </c>
      <c r="J87" s="10">
        <v>380000000</v>
      </c>
      <c r="K87" s="10">
        <v>441000000</v>
      </c>
      <c r="L87" s="10">
        <v>744000000</v>
      </c>
      <c r="M87" s="10">
        <v>701000000</v>
      </c>
      <c r="N87" s="10">
        <v>730000000</v>
      </c>
      <c r="O87" s="10">
        <v>244000000</v>
      </c>
      <c r="P87" s="10">
        <v>1207000000</v>
      </c>
      <c r="Q87" s="10">
        <v>1010000000</v>
      </c>
      <c r="R87" s="10">
        <v>817000000</v>
      </c>
      <c r="S87" s="10">
        <v>1689000000</v>
      </c>
      <c r="T87" s="10">
        <v>798000000</v>
      </c>
      <c r="U87" s="10">
        <v>1936000000</v>
      </c>
      <c r="V87" s="10">
        <v>2627000000</v>
      </c>
      <c r="W87" s="10">
        <v>1756000000</v>
      </c>
      <c r="X87" s="10">
        <v>2890000000</v>
      </c>
      <c r="Y87" s="10">
        <v>3211000000</v>
      </c>
      <c r="Z87" s="10">
        <v>2133000000</v>
      </c>
      <c r="AA87" s="10">
        <v>2453000000</v>
      </c>
      <c r="AB87" s="10">
        <v>2115000000</v>
      </c>
      <c r="AC87" s="10">
        <v>2640000000</v>
      </c>
      <c r="AD87" s="10">
        <v>2483000000</v>
      </c>
      <c r="AE87" s="10">
        <v>2593000000</v>
      </c>
      <c r="AF87" s="10">
        <v>2162000000</v>
      </c>
      <c r="AG87" s="10">
        <v>2813000000</v>
      </c>
      <c r="AH87" s="10">
        <v>2613000000</v>
      </c>
      <c r="AI87" s="10">
        <v>3827000000</v>
      </c>
      <c r="AJ87" s="10">
        <v>4297000000</v>
      </c>
      <c r="AK87" s="10">
        <v>4305000000</v>
      </c>
      <c r="AL87" s="10">
        <v>3567000000</v>
      </c>
      <c r="AM87" s="10">
        <v>2901000000</v>
      </c>
      <c r="AT87" s="23" t="s">
        <v>133</v>
      </c>
      <c r="AU87" s="24">
        <f>AM61</f>
        <v>13629000000</v>
      </c>
    </row>
    <row r="88" spans="1:47" ht="20" x14ac:dyDescent="0.25">
      <c r="A88" s="5" t="s">
        <v>74</v>
      </c>
      <c r="B88" s="1" t="s">
        <v>91</v>
      </c>
      <c r="C88" s="1" t="s">
        <v>91</v>
      </c>
      <c r="D88" s="1" t="s">
        <v>91</v>
      </c>
      <c r="E88" s="1" t="s">
        <v>91</v>
      </c>
      <c r="F88" s="1">
        <v>-186800000</v>
      </c>
      <c r="G88" s="1">
        <v>-121200000</v>
      </c>
      <c r="H88" s="1">
        <v>-117400000</v>
      </c>
      <c r="I88" s="1">
        <v>-123000000</v>
      </c>
      <c r="J88" s="1">
        <v>-134000000</v>
      </c>
      <c r="K88" s="1">
        <v>-134000000</v>
      </c>
      <c r="L88" s="1">
        <v>-133000000</v>
      </c>
      <c r="M88" s="1">
        <v>-194000000</v>
      </c>
      <c r="N88" s="1">
        <v>-238000000</v>
      </c>
      <c r="O88" s="1">
        <v>-261000000</v>
      </c>
      <c r="P88" s="1">
        <v>-433000000</v>
      </c>
      <c r="Q88" s="1">
        <v>-274000000</v>
      </c>
      <c r="R88" s="1">
        <v>-393000000</v>
      </c>
      <c r="S88" s="1">
        <v>-538000000</v>
      </c>
      <c r="T88" s="1">
        <v>-701000000</v>
      </c>
      <c r="U88" s="1">
        <v>-672000000</v>
      </c>
      <c r="V88" s="1">
        <v>-824000000</v>
      </c>
      <c r="W88" s="1">
        <v>-737000000</v>
      </c>
      <c r="X88" s="1">
        <v>-685000000</v>
      </c>
      <c r="Y88" s="1">
        <v>-681000000</v>
      </c>
      <c r="Z88" s="1">
        <v>-654000000</v>
      </c>
      <c r="AA88" s="1">
        <v>-770000000</v>
      </c>
      <c r="AB88" s="1">
        <v>-488000000</v>
      </c>
      <c r="AC88" s="1">
        <v>-334000000</v>
      </c>
      <c r="AD88" s="1">
        <v>-364000000</v>
      </c>
      <c r="AE88" s="1">
        <v>-561000000</v>
      </c>
      <c r="AF88" s="1">
        <v>-471000000</v>
      </c>
      <c r="AG88" s="1">
        <v>-920000000</v>
      </c>
      <c r="AH88" s="1">
        <v>-928000000</v>
      </c>
      <c r="AI88" s="1">
        <v>-1249000000</v>
      </c>
      <c r="AJ88" s="1">
        <v>-1264000000</v>
      </c>
      <c r="AK88" s="1">
        <v>-1420000000</v>
      </c>
      <c r="AL88" s="1">
        <v>-1415000000</v>
      </c>
      <c r="AM88" s="1">
        <v>-1435000000</v>
      </c>
      <c r="AT88" s="37" t="s">
        <v>134</v>
      </c>
      <c r="AU88" s="38">
        <f>AU85/(AU86+AU87)</f>
        <v>3.4419427249846951E-2</v>
      </c>
    </row>
    <row r="89" spans="1:47" ht="20" customHeight="1" x14ac:dyDescent="0.25">
      <c r="A89" s="14" t="s">
        <v>104</v>
      </c>
      <c r="B89" s="15" t="e">
        <f t="shared" ref="B89:AF89" si="27">(-1*B88)/B3</f>
        <v>#VALUE!</v>
      </c>
      <c r="C89" s="15" t="e">
        <f t="shared" si="27"/>
        <v>#VALUE!</v>
      </c>
      <c r="D89" s="15" t="e">
        <f t="shared" si="27"/>
        <v>#VALUE!</v>
      </c>
      <c r="E89" s="15" t="e">
        <f t="shared" si="27"/>
        <v>#VALUE!</v>
      </c>
      <c r="F89" s="15">
        <f t="shared" si="27"/>
        <v>3.5591799405533114E-2</v>
      </c>
      <c r="G89" s="15">
        <f t="shared" si="27"/>
        <v>2.20773070057197E-2</v>
      </c>
      <c r="H89" s="15">
        <f t="shared" si="27"/>
        <v>2.0617470408485827E-2</v>
      </c>
      <c r="I89" s="15">
        <f t="shared" si="27"/>
        <v>2.2162162162162161E-2</v>
      </c>
      <c r="J89" s="15">
        <f t="shared" si="27"/>
        <v>2.6466521825004939E-2</v>
      </c>
      <c r="K89" s="15">
        <f t="shared" si="27"/>
        <v>1.9967218000298017E-2</v>
      </c>
      <c r="L89" s="15">
        <f t="shared" si="27"/>
        <v>1.9507186858316223E-2</v>
      </c>
      <c r="M89" s="15">
        <f t="shared" si="27"/>
        <v>2.4036674513690993E-2</v>
      </c>
      <c r="N89" s="15">
        <f t="shared" si="27"/>
        <v>2.6002403583524528E-2</v>
      </c>
      <c r="O89" s="15">
        <f t="shared" si="27"/>
        <v>2.93192541002022E-2</v>
      </c>
      <c r="P89" s="15">
        <f t="shared" si="27"/>
        <v>4.81378543635353E-2</v>
      </c>
      <c r="Q89" s="15">
        <f t="shared" si="27"/>
        <v>3.5967445523759516E-2</v>
      </c>
      <c r="R89" s="15">
        <f t="shared" si="27"/>
        <v>2.8986576191178639E-2</v>
      </c>
      <c r="S89" s="15">
        <f t="shared" si="27"/>
        <v>3.1268162268975941E-2</v>
      </c>
      <c r="T89" s="15">
        <f t="shared" si="27"/>
        <v>2.6749599328398078E-2</v>
      </c>
      <c r="U89" s="15">
        <f t="shared" si="27"/>
        <v>2.2510300472314341E-2</v>
      </c>
      <c r="V89" s="15">
        <f t="shared" si="27"/>
        <v>2.682204355326975E-2</v>
      </c>
      <c r="W89" s="15">
        <f t="shared" si="27"/>
        <v>2.4446066074034763E-2</v>
      </c>
      <c r="X89" s="15">
        <f t="shared" si="27"/>
        <v>2.139421575363858E-2</v>
      </c>
      <c r="Y89" s="15">
        <f t="shared" si="27"/>
        <v>2.0096202083394812E-2</v>
      </c>
      <c r="Z89" s="15">
        <f t="shared" si="27"/>
        <v>1.9374907421122797E-2</v>
      </c>
      <c r="AA89" s="15">
        <f t="shared" si="27"/>
        <v>2.2153810743159651E-2</v>
      </c>
      <c r="AB89" s="15">
        <f t="shared" si="27"/>
        <v>1.8476450098440102E-2</v>
      </c>
      <c r="AC89" s="15">
        <f t="shared" si="27"/>
        <v>1.3244507891188834E-2</v>
      </c>
      <c r="AD89" s="15">
        <f t="shared" si="27"/>
        <v>1.4760147601476014E-2</v>
      </c>
      <c r="AE89" s="15">
        <f t="shared" si="27"/>
        <v>2.3395471037157514E-2</v>
      </c>
      <c r="AF89" s="15">
        <f t="shared" si="27"/>
        <v>2.0020402958428971E-2</v>
      </c>
      <c r="AG89" s="15">
        <f>(-1*AG88)/AG3</f>
        <v>3.7538762852945974E-2</v>
      </c>
      <c r="AH89" s="15">
        <f t="shared" ref="AH89:AM89" si="28">(-1*AH88)/AH3</f>
        <v>3.5964810293376739E-2</v>
      </c>
      <c r="AI89" s="15">
        <f t="shared" si="28"/>
        <v>4.1501910616381456E-2</v>
      </c>
      <c r="AJ89" s="15">
        <f t="shared" si="28"/>
        <v>3.7351142105729734E-2</v>
      </c>
      <c r="AK89" s="15">
        <f t="shared" si="28"/>
        <v>3.8588005108834478E-2</v>
      </c>
      <c r="AL89" s="15">
        <f t="shared" si="28"/>
        <v>3.9672526424986684E-2</v>
      </c>
      <c r="AM89" s="15">
        <f t="shared" si="28"/>
        <v>3.9205507895743404E-2</v>
      </c>
      <c r="AT89" s="23" t="s">
        <v>105</v>
      </c>
      <c r="AU89" s="24">
        <f>AM27</f>
        <v>940000000</v>
      </c>
    </row>
    <row r="90" spans="1:47"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t="s">
        <v>91</v>
      </c>
      <c r="O90" s="1" t="s">
        <v>91</v>
      </c>
      <c r="P90" s="1" t="s">
        <v>91</v>
      </c>
      <c r="Q90" s="1">
        <v>-510000000</v>
      </c>
      <c r="R90" s="1">
        <v>-3061000000</v>
      </c>
      <c r="S90" s="1" t="s">
        <v>91</v>
      </c>
      <c r="T90" s="1" t="s">
        <v>91</v>
      </c>
      <c r="U90" s="1" t="s">
        <v>91</v>
      </c>
      <c r="V90" s="1">
        <v>-361000000</v>
      </c>
      <c r="W90" s="1">
        <v>43000000</v>
      </c>
      <c r="X90" s="1">
        <v>-690000000</v>
      </c>
      <c r="Y90" s="1">
        <v>83000000</v>
      </c>
      <c r="Z90" s="1">
        <v>1617000000</v>
      </c>
      <c r="AA90" s="1">
        <v>14000000</v>
      </c>
      <c r="AB90" s="1">
        <v>4000000</v>
      </c>
      <c r="AC90" s="1" t="s">
        <v>91</v>
      </c>
      <c r="AD90" s="1" t="s">
        <v>91</v>
      </c>
      <c r="AE90" s="1" t="s">
        <v>91</v>
      </c>
      <c r="AF90" s="1" t="s">
        <v>91</v>
      </c>
      <c r="AG90" s="1" t="s">
        <v>91</v>
      </c>
      <c r="AH90" s="1" t="s">
        <v>91</v>
      </c>
      <c r="AI90" s="1">
        <v>-7657000000</v>
      </c>
      <c r="AJ90" s="1" t="s">
        <v>91</v>
      </c>
      <c r="AK90" s="1" t="s">
        <v>91</v>
      </c>
      <c r="AL90" s="1">
        <v>3400000000</v>
      </c>
      <c r="AM90" s="1" t="s">
        <v>91</v>
      </c>
      <c r="AT90" s="23" t="s">
        <v>19</v>
      </c>
      <c r="AU90" s="24">
        <f>AM25</f>
        <v>5836000000</v>
      </c>
    </row>
    <row r="91" spans="1:47" ht="20" x14ac:dyDescent="0.25">
      <c r="A91" s="5" t="s">
        <v>76</v>
      </c>
      <c r="B91" s="1" t="s">
        <v>91</v>
      </c>
      <c r="C91" s="1" t="s">
        <v>91</v>
      </c>
      <c r="D91" s="1" t="s">
        <v>91</v>
      </c>
      <c r="E91" s="1" t="s">
        <v>91</v>
      </c>
      <c r="F91" s="1" t="s">
        <v>91</v>
      </c>
      <c r="G91" s="1" t="s">
        <v>91</v>
      </c>
      <c r="H91" s="1" t="s">
        <v>91</v>
      </c>
      <c r="I91" s="1" t="s">
        <v>91</v>
      </c>
      <c r="J91" s="1" t="s">
        <v>91</v>
      </c>
      <c r="K91" s="1" t="s">
        <v>91</v>
      </c>
      <c r="L91" s="1" t="s">
        <v>91</v>
      </c>
      <c r="M91" s="1" t="s">
        <v>91</v>
      </c>
      <c r="N91" s="1" t="s">
        <v>91</v>
      </c>
      <c r="O91" s="1" t="s">
        <v>91</v>
      </c>
      <c r="P91" s="1" t="s">
        <v>91</v>
      </c>
      <c r="Q91" s="1" t="s">
        <v>91</v>
      </c>
      <c r="R91" s="1" t="s">
        <v>91</v>
      </c>
      <c r="S91" s="1" t="s">
        <v>91</v>
      </c>
      <c r="T91" s="1" t="s">
        <v>91</v>
      </c>
      <c r="U91" s="1" t="s">
        <v>91</v>
      </c>
      <c r="V91" s="1" t="s">
        <v>91</v>
      </c>
      <c r="W91" s="1">
        <v>-35000000</v>
      </c>
      <c r="X91" s="1" t="s">
        <v>91</v>
      </c>
      <c r="Y91" s="1" t="s">
        <v>91</v>
      </c>
      <c r="Z91" s="1" t="s">
        <v>91</v>
      </c>
      <c r="AA91" s="1">
        <v>-4000000</v>
      </c>
      <c r="AB91" s="1">
        <v>-450000000</v>
      </c>
      <c r="AC91" s="1" t="s">
        <v>91</v>
      </c>
      <c r="AD91" s="1" t="s">
        <v>91</v>
      </c>
      <c r="AE91" s="1" t="s">
        <v>91</v>
      </c>
      <c r="AF91" s="1" t="s">
        <v>91</v>
      </c>
      <c r="AG91" s="1" t="s">
        <v>91</v>
      </c>
      <c r="AH91" s="1" t="s">
        <v>91</v>
      </c>
      <c r="AI91" s="1" t="s">
        <v>91</v>
      </c>
      <c r="AJ91" s="1" t="s">
        <v>91</v>
      </c>
      <c r="AK91" s="1" t="s">
        <v>91</v>
      </c>
      <c r="AL91" s="1" t="s">
        <v>91</v>
      </c>
      <c r="AM91" s="1" t="s">
        <v>91</v>
      </c>
      <c r="AT91" s="37" t="s">
        <v>135</v>
      </c>
      <c r="AU91" s="38">
        <f>AU89/AU90</f>
        <v>0.16106922549691569</v>
      </c>
    </row>
    <row r="92" spans="1:47" ht="20" x14ac:dyDescent="0.25">
      <c r="A92" s="5" t="s">
        <v>77</v>
      </c>
      <c r="B92" s="1" t="s">
        <v>91</v>
      </c>
      <c r="C92" s="1" t="s">
        <v>91</v>
      </c>
      <c r="D92" s="1" t="s">
        <v>91</v>
      </c>
      <c r="E92" s="1" t="s">
        <v>91</v>
      </c>
      <c r="F92" s="1" t="s">
        <v>91</v>
      </c>
      <c r="G92" s="1" t="s">
        <v>91</v>
      </c>
      <c r="H92" s="1">
        <v>100000</v>
      </c>
      <c r="I92" s="1" t="s">
        <v>91</v>
      </c>
      <c r="J92" s="1" t="s">
        <v>91</v>
      </c>
      <c r="K92" s="1">
        <v>28000000</v>
      </c>
      <c r="L92" s="1" t="s">
        <v>91</v>
      </c>
      <c r="M92" s="1" t="s">
        <v>91</v>
      </c>
      <c r="N92" s="1" t="s">
        <v>91</v>
      </c>
      <c r="O92" s="1" t="s">
        <v>91</v>
      </c>
      <c r="P92" s="1" t="s">
        <v>91</v>
      </c>
      <c r="Q92" s="1" t="s">
        <v>91</v>
      </c>
      <c r="R92" s="1" t="s">
        <v>91</v>
      </c>
      <c r="S92" s="1">
        <v>29000000</v>
      </c>
      <c r="T92" s="1" t="s">
        <v>91</v>
      </c>
      <c r="U92" s="1">
        <v>23000000</v>
      </c>
      <c r="V92" s="1">
        <v>238000000</v>
      </c>
      <c r="W92" s="1">
        <v>209000000</v>
      </c>
      <c r="X92" s="1" t="s">
        <v>91</v>
      </c>
      <c r="Y92" s="1" t="s">
        <v>91</v>
      </c>
      <c r="Z92" s="1" t="s">
        <v>91</v>
      </c>
      <c r="AA92" s="1" t="s">
        <v>91</v>
      </c>
      <c r="AB92" s="1">
        <v>200000000</v>
      </c>
      <c r="AC92" s="1">
        <v>250000000</v>
      </c>
      <c r="AD92" s="1" t="s">
        <v>91</v>
      </c>
      <c r="AE92" s="1" t="s">
        <v>91</v>
      </c>
      <c r="AF92" s="1" t="s">
        <v>91</v>
      </c>
      <c r="AG92" s="1" t="s">
        <v>91</v>
      </c>
      <c r="AH92" s="1" t="s">
        <v>91</v>
      </c>
      <c r="AI92" s="1" t="s">
        <v>91</v>
      </c>
      <c r="AJ92" s="1" t="s">
        <v>91</v>
      </c>
      <c r="AK92" s="1" t="s">
        <v>91</v>
      </c>
      <c r="AL92" s="1" t="s">
        <v>91</v>
      </c>
      <c r="AM92" s="1" t="s">
        <v>91</v>
      </c>
      <c r="AT92" s="39" t="s">
        <v>136</v>
      </c>
      <c r="AU92" s="40">
        <f>AU88*(1-AU91)</f>
        <v>2.8875516760666665E-2</v>
      </c>
    </row>
    <row r="93" spans="1:47" ht="19" x14ac:dyDescent="0.25">
      <c r="A93" s="5" t="s">
        <v>78</v>
      </c>
      <c r="B93" s="1" t="s">
        <v>91</v>
      </c>
      <c r="C93" s="1" t="s">
        <v>91</v>
      </c>
      <c r="D93" s="1" t="s">
        <v>91</v>
      </c>
      <c r="E93" s="1" t="s">
        <v>91</v>
      </c>
      <c r="F93" s="1">
        <v>42100000</v>
      </c>
      <c r="G93" s="1">
        <v>249900000</v>
      </c>
      <c r="H93" s="1">
        <v>-5800000</v>
      </c>
      <c r="I93" s="1">
        <v>-42000000</v>
      </c>
      <c r="J93" s="1">
        <v>11000000</v>
      </c>
      <c r="K93" s="1">
        <v>-1857000000</v>
      </c>
      <c r="L93" s="1">
        <v>17000000</v>
      </c>
      <c r="M93" s="1">
        <v>-2804000000</v>
      </c>
      <c r="N93" s="1">
        <v>125000000</v>
      </c>
      <c r="O93" s="1">
        <v>26000000</v>
      </c>
      <c r="P93" s="1">
        <v>41000000</v>
      </c>
      <c r="Q93" s="1">
        <v>706000000</v>
      </c>
      <c r="R93" s="1">
        <v>250000000</v>
      </c>
      <c r="S93" s="1">
        <v>391000000</v>
      </c>
      <c r="T93" s="1">
        <v>3582000000</v>
      </c>
      <c r="U93" s="1">
        <v>658000000</v>
      </c>
      <c r="V93" s="1">
        <v>92000000</v>
      </c>
      <c r="W93" s="1">
        <v>-81000000</v>
      </c>
      <c r="X93" s="1">
        <v>-55000000</v>
      </c>
      <c r="Y93" s="1">
        <v>-28000000</v>
      </c>
      <c r="Z93" s="1">
        <v>-96000000</v>
      </c>
      <c r="AA93" s="1">
        <v>-1000000</v>
      </c>
      <c r="AB93" s="1">
        <v>1414000000</v>
      </c>
      <c r="AC93" s="1">
        <v>-334000000</v>
      </c>
      <c r="AD93" s="1">
        <v>-346000000</v>
      </c>
      <c r="AE93" s="1">
        <v>-645000000</v>
      </c>
      <c r="AF93" s="1">
        <v>-431000000</v>
      </c>
      <c r="AG93" s="1">
        <v>-805000000</v>
      </c>
      <c r="AH93" s="1">
        <v>-889000000</v>
      </c>
      <c r="AI93" s="1">
        <v>-1221000000</v>
      </c>
      <c r="AJ93" s="1">
        <v>-1207000000</v>
      </c>
      <c r="AK93" s="1">
        <v>-1211000000</v>
      </c>
      <c r="AL93" s="1">
        <v>-1342000000</v>
      </c>
      <c r="AM93" s="1">
        <v>-1241000000</v>
      </c>
      <c r="AT93" s="71" t="s">
        <v>137</v>
      </c>
      <c r="AU93" s="72"/>
    </row>
    <row r="94" spans="1:47" ht="20" x14ac:dyDescent="0.25">
      <c r="A94" s="6" t="s">
        <v>79</v>
      </c>
      <c r="B94" s="10" t="s">
        <v>91</v>
      </c>
      <c r="C94" s="10" t="s">
        <v>91</v>
      </c>
      <c r="D94" s="10" t="s">
        <v>91</v>
      </c>
      <c r="E94" s="10" t="s">
        <v>91</v>
      </c>
      <c r="F94" s="10">
        <v>-144700000</v>
      </c>
      <c r="G94" s="10">
        <v>128700000</v>
      </c>
      <c r="H94" s="10">
        <v>-123100000</v>
      </c>
      <c r="I94" s="10">
        <v>-165000000</v>
      </c>
      <c r="J94" s="10">
        <v>-123000000</v>
      </c>
      <c r="K94" s="10">
        <v>-1963000000</v>
      </c>
      <c r="L94" s="10">
        <v>-116000000</v>
      </c>
      <c r="M94" s="10">
        <v>-2998000000</v>
      </c>
      <c r="N94" s="10">
        <v>-113000000</v>
      </c>
      <c r="O94" s="10">
        <v>-235000000</v>
      </c>
      <c r="P94" s="10">
        <v>-392000000</v>
      </c>
      <c r="Q94" s="10">
        <v>-78000000</v>
      </c>
      <c r="R94" s="10">
        <v>-3204000000</v>
      </c>
      <c r="S94" s="10">
        <v>-118000000</v>
      </c>
      <c r="T94" s="10">
        <v>2881000000</v>
      </c>
      <c r="U94" s="10">
        <v>9000000</v>
      </c>
      <c r="V94" s="10">
        <v>-855000000</v>
      </c>
      <c r="W94" s="10">
        <v>-601000000</v>
      </c>
      <c r="X94" s="10">
        <v>-1430000000</v>
      </c>
      <c r="Y94" s="10">
        <v>-626000000</v>
      </c>
      <c r="Z94" s="10">
        <v>867000000</v>
      </c>
      <c r="AA94" s="10">
        <v>-761000000</v>
      </c>
      <c r="AB94" s="10">
        <v>680000000</v>
      </c>
      <c r="AC94" s="10">
        <v>-84000000</v>
      </c>
      <c r="AD94" s="10">
        <v>-346000000</v>
      </c>
      <c r="AE94" s="10">
        <v>-645000000</v>
      </c>
      <c r="AF94" s="10">
        <v>-431000000</v>
      </c>
      <c r="AG94" s="10">
        <v>-805000000</v>
      </c>
      <c r="AH94" s="10">
        <v>-889000000</v>
      </c>
      <c r="AI94" s="10">
        <v>-8878000000</v>
      </c>
      <c r="AJ94" s="10">
        <v>-1207000000</v>
      </c>
      <c r="AK94" s="10">
        <v>-1211000000</v>
      </c>
      <c r="AL94" s="10">
        <v>2058000000</v>
      </c>
      <c r="AM94" s="10">
        <v>-1241000000</v>
      </c>
      <c r="AT94" s="23" t="s">
        <v>138</v>
      </c>
      <c r="AU94" s="41">
        <f>[1]Treasuries!$C$8</f>
        <v>3.7450000000000004E-2</v>
      </c>
    </row>
    <row r="95" spans="1:47"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t="s">
        <v>91</v>
      </c>
      <c r="W95" s="1" t="s">
        <v>91</v>
      </c>
      <c r="X95" s="1" t="s">
        <v>91</v>
      </c>
      <c r="Y95" s="1" t="s">
        <v>91</v>
      </c>
      <c r="Z95" s="1">
        <v>-486000000</v>
      </c>
      <c r="AA95" s="1">
        <v>-1192000000</v>
      </c>
      <c r="AB95" s="1">
        <v>-768000000</v>
      </c>
      <c r="AC95" s="1" t="s">
        <v>91</v>
      </c>
      <c r="AD95" s="1">
        <v>-877000000</v>
      </c>
      <c r="AE95" s="1" t="s">
        <v>91</v>
      </c>
      <c r="AF95" s="1" t="s">
        <v>91</v>
      </c>
      <c r="AG95" s="1">
        <v>-321000000</v>
      </c>
      <c r="AH95" s="1" t="s">
        <v>91</v>
      </c>
      <c r="AI95" s="1">
        <v>-2596000000</v>
      </c>
      <c r="AJ95" s="1">
        <v>-531000000</v>
      </c>
      <c r="AK95" s="1">
        <v>-1105000000</v>
      </c>
      <c r="AL95" s="1">
        <v>-2236000000</v>
      </c>
      <c r="AM95" s="1" t="s">
        <v>91</v>
      </c>
      <c r="AT95" s="42" t="s">
        <v>139</v>
      </c>
      <c r="AU95" s="43" cm="1">
        <f t="array" ref="AU95">_FV(A1,"Beta")</f>
        <v>0.50549999999999995</v>
      </c>
    </row>
    <row r="96" spans="1:47" ht="20" x14ac:dyDescent="0.25">
      <c r="A96" s="5" t="s">
        <v>81</v>
      </c>
      <c r="B96" s="1" t="s">
        <v>91</v>
      </c>
      <c r="C96" s="1" t="s">
        <v>91</v>
      </c>
      <c r="D96" s="1" t="s">
        <v>91</v>
      </c>
      <c r="E96" s="1" t="s">
        <v>91</v>
      </c>
      <c r="F96" s="1" t="s">
        <v>91</v>
      </c>
      <c r="G96" s="1" t="s">
        <v>91</v>
      </c>
      <c r="H96" s="1">
        <v>600000</v>
      </c>
      <c r="I96" s="1">
        <v>5000000</v>
      </c>
      <c r="J96" s="1">
        <v>41000000</v>
      </c>
      <c r="K96" s="1">
        <v>7000000</v>
      </c>
      <c r="L96" s="1">
        <v>4000000</v>
      </c>
      <c r="M96" s="1">
        <v>499000000</v>
      </c>
      <c r="N96" s="1">
        <v>17000000</v>
      </c>
      <c r="O96" s="1">
        <v>36000000</v>
      </c>
      <c r="P96" s="1">
        <v>6000000</v>
      </c>
      <c r="Q96" s="1">
        <v>19000000</v>
      </c>
      <c r="R96" s="1">
        <v>825000000</v>
      </c>
      <c r="S96" s="1">
        <v>76000000</v>
      </c>
      <c r="T96" s="1">
        <v>33000000</v>
      </c>
      <c r="U96" s="1">
        <v>834000000</v>
      </c>
      <c r="V96" s="1">
        <v>163000000</v>
      </c>
      <c r="W96" s="1">
        <v>393000000</v>
      </c>
      <c r="X96" s="1">
        <v>274000000</v>
      </c>
      <c r="Y96" s="1">
        <v>103000000</v>
      </c>
      <c r="Z96" s="1" t="s">
        <v>91</v>
      </c>
      <c r="AA96" s="1" t="s">
        <v>91</v>
      </c>
      <c r="AB96" s="1" t="s">
        <v>91</v>
      </c>
      <c r="AC96" s="1" t="s">
        <v>91</v>
      </c>
      <c r="AD96" s="1" t="s">
        <v>91</v>
      </c>
      <c r="AE96" s="1" t="s">
        <v>91</v>
      </c>
      <c r="AF96" s="1" t="s">
        <v>91</v>
      </c>
      <c r="AG96" s="1" t="s">
        <v>91</v>
      </c>
      <c r="AH96" s="1" t="s">
        <v>91</v>
      </c>
      <c r="AI96" s="1" t="s">
        <v>91</v>
      </c>
      <c r="AJ96" s="1" t="s">
        <v>91</v>
      </c>
      <c r="AK96" s="1" t="s">
        <v>91</v>
      </c>
      <c r="AL96" s="1" t="s">
        <v>91</v>
      </c>
      <c r="AM96" s="1" t="s">
        <v>91</v>
      </c>
      <c r="AT96" s="23" t="s">
        <v>140</v>
      </c>
      <c r="AU96" s="41">
        <v>8.4000000000000005E-2</v>
      </c>
    </row>
    <row r="97" spans="1:47" ht="20" x14ac:dyDescent="0.25">
      <c r="A97" s="5" t="s">
        <v>82</v>
      </c>
      <c r="B97" s="1" t="s">
        <v>91</v>
      </c>
      <c r="C97" s="1" t="s">
        <v>91</v>
      </c>
      <c r="D97" s="1" t="s">
        <v>91</v>
      </c>
      <c r="E97" s="1" t="s">
        <v>91</v>
      </c>
      <c r="F97" s="1" t="s">
        <v>91</v>
      </c>
      <c r="G97" s="1" t="s">
        <v>91</v>
      </c>
      <c r="H97" s="1" t="s">
        <v>91</v>
      </c>
      <c r="I97" s="1" t="s">
        <v>91</v>
      </c>
      <c r="J97" s="1" t="s">
        <v>91</v>
      </c>
      <c r="K97" s="1" t="s">
        <v>91</v>
      </c>
      <c r="L97" s="1">
        <v>-79000000</v>
      </c>
      <c r="M97" s="1" t="s">
        <v>91</v>
      </c>
      <c r="N97" s="1" t="s">
        <v>91</v>
      </c>
      <c r="O97" s="1" t="s">
        <v>91</v>
      </c>
      <c r="P97" s="1" t="s">
        <v>91</v>
      </c>
      <c r="Q97" s="1" t="s">
        <v>91</v>
      </c>
      <c r="R97" s="1" t="s">
        <v>91</v>
      </c>
      <c r="S97" s="1" t="s">
        <v>91</v>
      </c>
      <c r="T97" s="1">
        <v>-200000000</v>
      </c>
      <c r="U97" s="1">
        <v>-786000000</v>
      </c>
      <c r="V97" s="1">
        <v>-1210000000</v>
      </c>
      <c r="W97" s="1">
        <v>-825000000</v>
      </c>
      <c r="X97" s="1">
        <v>-1175000000</v>
      </c>
      <c r="Y97" s="1">
        <v>-1555000000</v>
      </c>
      <c r="Z97" s="1">
        <v>-1100000000</v>
      </c>
      <c r="AA97" s="1">
        <v>-1177000000</v>
      </c>
      <c r="AB97" s="1">
        <v>-2295000000</v>
      </c>
      <c r="AC97" s="1">
        <v>-1316000000</v>
      </c>
      <c r="AD97" s="1">
        <v>-2371000000</v>
      </c>
      <c r="AE97" s="1">
        <v>-2668000000</v>
      </c>
      <c r="AF97" s="1">
        <v>-3182000000</v>
      </c>
      <c r="AG97" s="1">
        <v>-1547000000</v>
      </c>
      <c r="AH97" s="1">
        <v>-393000000</v>
      </c>
      <c r="AI97" s="1">
        <v>-1263000000</v>
      </c>
      <c r="AJ97" s="1">
        <v>-744000000</v>
      </c>
      <c r="AK97" s="1">
        <v>-490000000</v>
      </c>
      <c r="AL97" s="1">
        <v>-3705000000</v>
      </c>
      <c r="AM97" s="1">
        <v>-1504000000</v>
      </c>
      <c r="AT97" s="39" t="s">
        <v>141</v>
      </c>
      <c r="AU97" s="40">
        <f>(AU94)+((AU95)*(AU96-AU94))</f>
        <v>6.0981025000000001E-2</v>
      </c>
    </row>
    <row r="98" spans="1:47" ht="19" x14ac:dyDescent="0.25">
      <c r="A98" s="5" t="s">
        <v>83</v>
      </c>
      <c r="B98" s="1" t="s">
        <v>91</v>
      </c>
      <c r="C98" s="1" t="s">
        <v>91</v>
      </c>
      <c r="D98" s="1" t="s">
        <v>91</v>
      </c>
      <c r="E98" s="1" t="s">
        <v>91</v>
      </c>
      <c r="F98" s="1">
        <v>-56400000</v>
      </c>
      <c r="G98" s="1">
        <v>-56300000</v>
      </c>
      <c r="H98" s="1">
        <v>-56400000</v>
      </c>
      <c r="I98" s="1">
        <v>-57000000</v>
      </c>
      <c r="J98" s="1">
        <v>-77000000</v>
      </c>
      <c r="K98" s="1">
        <v>-79000000</v>
      </c>
      <c r="L98" s="1" t="s">
        <v>91</v>
      </c>
      <c r="M98" s="1">
        <v>-85000000</v>
      </c>
      <c r="N98" s="1">
        <v>-102000000</v>
      </c>
      <c r="O98" s="1">
        <v>-109000000</v>
      </c>
      <c r="P98" s="1">
        <v>-111000000</v>
      </c>
      <c r="Q98" s="1">
        <v>-114000000</v>
      </c>
      <c r="R98" s="1">
        <v>-158000000</v>
      </c>
      <c r="S98" s="1">
        <v>-205000000</v>
      </c>
      <c r="T98" s="1">
        <v>-305000000</v>
      </c>
      <c r="U98" s="1">
        <v>-322000000</v>
      </c>
      <c r="V98" s="1">
        <v>-359000000</v>
      </c>
      <c r="W98" s="1">
        <v>-402000000</v>
      </c>
      <c r="X98" s="1">
        <v>-504000000</v>
      </c>
      <c r="Y98" s="1">
        <v>-525000000</v>
      </c>
      <c r="Z98" s="1">
        <v>-539000000</v>
      </c>
      <c r="AA98" s="1">
        <v>-545000000</v>
      </c>
      <c r="AB98" s="1">
        <v>-543000000</v>
      </c>
      <c r="AC98" s="1">
        <v>-535000000</v>
      </c>
      <c r="AD98" s="1">
        <v>-545000000</v>
      </c>
      <c r="AE98" s="1">
        <v>-563000000</v>
      </c>
      <c r="AF98" s="1">
        <v>-603000000</v>
      </c>
      <c r="AG98" s="1">
        <v>-640000000</v>
      </c>
      <c r="AH98" s="1">
        <v>-689000000</v>
      </c>
      <c r="AI98" s="1">
        <v>-821000000</v>
      </c>
      <c r="AJ98" s="1">
        <v>-880000000</v>
      </c>
      <c r="AK98" s="1">
        <v>-953000000</v>
      </c>
      <c r="AL98" s="1">
        <v>-983000000</v>
      </c>
      <c r="AM98" s="1">
        <v>-1052000000</v>
      </c>
      <c r="AT98" s="71" t="s">
        <v>142</v>
      </c>
      <c r="AU98" s="72"/>
    </row>
    <row r="99" spans="1:47" ht="20" x14ac:dyDescent="0.25">
      <c r="A99" s="5" t="s">
        <v>84</v>
      </c>
      <c r="B99" s="1" t="s">
        <v>91</v>
      </c>
      <c r="C99" s="1" t="s">
        <v>91</v>
      </c>
      <c r="D99" s="1" t="s">
        <v>91</v>
      </c>
      <c r="E99" s="1" t="s">
        <v>91</v>
      </c>
      <c r="F99" s="1">
        <v>123600000</v>
      </c>
      <c r="G99" s="1">
        <v>-170300000</v>
      </c>
      <c r="H99" s="1">
        <v>-400300000</v>
      </c>
      <c r="I99" s="1">
        <v>-40000000</v>
      </c>
      <c r="J99" s="1">
        <v>-351000000</v>
      </c>
      <c r="K99" s="1">
        <v>1511000000</v>
      </c>
      <c r="L99" s="1">
        <v>-552000000</v>
      </c>
      <c r="M99" s="1">
        <v>1909000000</v>
      </c>
      <c r="N99" s="1">
        <v>-592000000</v>
      </c>
      <c r="O99" s="1">
        <v>45000000</v>
      </c>
      <c r="P99" s="1">
        <v>-612000000</v>
      </c>
      <c r="Q99" s="1">
        <v>-660000000</v>
      </c>
      <c r="R99" s="1">
        <v>1865000000</v>
      </c>
      <c r="S99" s="1">
        <v>-494000000</v>
      </c>
      <c r="T99" s="1">
        <v>-4277000000</v>
      </c>
      <c r="U99" s="1">
        <v>-735000000</v>
      </c>
      <c r="V99" s="1">
        <v>9000000</v>
      </c>
      <c r="W99" s="1">
        <v>-911000000</v>
      </c>
      <c r="X99" s="1">
        <v>-107000000</v>
      </c>
      <c r="Y99" s="1">
        <v>-67000000</v>
      </c>
      <c r="Z99" s="1">
        <v>896000000</v>
      </c>
      <c r="AA99" s="1">
        <v>1648000000</v>
      </c>
      <c r="AB99" s="1">
        <v>112000000</v>
      </c>
      <c r="AC99" s="1">
        <v>155000000</v>
      </c>
      <c r="AD99" s="1">
        <v>2944000000</v>
      </c>
      <c r="AE99" s="1">
        <v>-4000000</v>
      </c>
      <c r="AF99" s="1">
        <v>510000000</v>
      </c>
      <c r="AG99" s="1">
        <v>722000000</v>
      </c>
      <c r="AH99" s="1">
        <v>8042000000</v>
      </c>
      <c r="AI99" s="1">
        <v>85000000</v>
      </c>
      <c r="AJ99" s="1">
        <v>-269000000</v>
      </c>
      <c r="AK99" s="1">
        <v>2116000000</v>
      </c>
      <c r="AL99" s="1">
        <v>-78000000</v>
      </c>
      <c r="AM99" s="1">
        <v>-57000000</v>
      </c>
      <c r="AT99" s="23" t="s">
        <v>143</v>
      </c>
      <c r="AU99" s="24">
        <f>AU86+AU87</f>
        <v>14701000000</v>
      </c>
    </row>
    <row r="100" spans="1:47" ht="20" x14ac:dyDescent="0.25">
      <c r="A100" s="6" t="s">
        <v>85</v>
      </c>
      <c r="B100" s="10" t="s">
        <v>91</v>
      </c>
      <c r="C100" s="10" t="s">
        <v>91</v>
      </c>
      <c r="D100" s="10" t="s">
        <v>91</v>
      </c>
      <c r="E100" s="10" t="s">
        <v>91</v>
      </c>
      <c r="F100" s="10">
        <v>67200000</v>
      </c>
      <c r="G100" s="10">
        <v>-226600000</v>
      </c>
      <c r="H100" s="10">
        <v>-456100000</v>
      </c>
      <c r="I100" s="10">
        <v>-92000000</v>
      </c>
      <c r="J100" s="10">
        <v>-387000000</v>
      </c>
      <c r="K100" s="10">
        <v>1439000000</v>
      </c>
      <c r="L100" s="10">
        <v>-627000000</v>
      </c>
      <c r="M100" s="10">
        <v>2323000000</v>
      </c>
      <c r="N100" s="10">
        <v>-677000000</v>
      </c>
      <c r="O100" s="10">
        <v>-28000000</v>
      </c>
      <c r="P100" s="10">
        <v>-717000000</v>
      </c>
      <c r="Q100" s="10">
        <v>-755000000</v>
      </c>
      <c r="R100" s="10">
        <v>2532000000</v>
      </c>
      <c r="S100" s="10">
        <v>-623000000</v>
      </c>
      <c r="T100" s="10">
        <v>-4749000000</v>
      </c>
      <c r="U100" s="10">
        <v>-1009000000</v>
      </c>
      <c r="V100" s="10">
        <v>-1397000000</v>
      </c>
      <c r="W100" s="10">
        <v>-1745000000</v>
      </c>
      <c r="X100" s="10">
        <v>-1512000000</v>
      </c>
      <c r="Y100" s="10">
        <v>-2044000000</v>
      </c>
      <c r="Z100" s="10">
        <v>-1229000000</v>
      </c>
      <c r="AA100" s="10">
        <v>-1266000000</v>
      </c>
      <c r="AB100" s="10">
        <v>-3494000000</v>
      </c>
      <c r="AC100" s="10">
        <v>-1696000000</v>
      </c>
      <c r="AD100" s="10">
        <v>-849000000</v>
      </c>
      <c r="AE100" s="10">
        <v>-3235000000</v>
      </c>
      <c r="AF100" s="10">
        <v>-3275000000</v>
      </c>
      <c r="AG100" s="10">
        <v>-1786000000</v>
      </c>
      <c r="AH100" s="10">
        <v>6960000000</v>
      </c>
      <c r="AI100" s="10">
        <v>-4595000000</v>
      </c>
      <c r="AJ100" s="10">
        <v>-2424000000</v>
      </c>
      <c r="AK100" s="10">
        <v>-432000000</v>
      </c>
      <c r="AL100" s="10">
        <v>-7002000000</v>
      </c>
      <c r="AM100" s="10">
        <v>-2613000000</v>
      </c>
      <c r="AT100" s="37" t="s">
        <v>144</v>
      </c>
      <c r="AU100" s="38">
        <f>AU99/AU103</f>
        <v>0.17591081637576733</v>
      </c>
    </row>
    <row r="101" spans="1:47" ht="20" x14ac:dyDescent="0.25">
      <c r="A101" s="5" t="s">
        <v>86</v>
      </c>
      <c r="B101" s="1" t="s">
        <v>91</v>
      </c>
      <c r="C101" s="1" t="s">
        <v>91</v>
      </c>
      <c r="D101" s="1" t="s">
        <v>91</v>
      </c>
      <c r="E101" s="1" t="s">
        <v>91</v>
      </c>
      <c r="F101" s="1" t="s">
        <v>91</v>
      </c>
      <c r="G101" s="1" t="s">
        <v>91</v>
      </c>
      <c r="H101" s="1" t="s">
        <v>91</v>
      </c>
      <c r="I101" s="1" t="s">
        <v>91</v>
      </c>
      <c r="J101" s="1" t="s">
        <v>91</v>
      </c>
      <c r="K101" s="1" t="s">
        <v>91</v>
      </c>
      <c r="L101" s="1" t="s">
        <v>91</v>
      </c>
      <c r="M101" s="1" t="s">
        <v>91</v>
      </c>
      <c r="N101" s="1" t="s">
        <v>91</v>
      </c>
      <c r="O101" s="1" t="s">
        <v>91</v>
      </c>
      <c r="P101" s="1" t="s">
        <v>91</v>
      </c>
      <c r="Q101" s="1" t="s">
        <v>91</v>
      </c>
      <c r="R101" s="1" t="s">
        <v>91</v>
      </c>
      <c r="S101" s="1" t="s">
        <v>91</v>
      </c>
      <c r="T101" s="1" t="s">
        <v>91</v>
      </c>
      <c r="U101" s="1" t="s">
        <v>91</v>
      </c>
      <c r="V101" s="1" t="s">
        <v>91</v>
      </c>
      <c r="W101" s="1" t="s">
        <v>91</v>
      </c>
      <c r="X101" s="1" t="s">
        <v>91</v>
      </c>
      <c r="Y101" s="1" t="s">
        <v>91</v>
      </c>
      <c r="Z101" s="1" t="s">
        <v>91</v>
      </c>
      <c r="AA101" s="1" t="s">
        <v>91</v>
      </c>
      <c r="AB101" s="1" t="s">
        <v>91</v>
      </c>
      <c r="AC101" s="1" t="s">
        <v>91</v>
      </c>
      <c r="AD101" s="1" t="s">
        <v>91</v>
      </c>
      <c r="AE101" s="1" t="s">
        <v>91</v>
      </c>
      <c r="AF101" s="1" t="s">
        <v>91</v>
      </c>
      <c r="AG101" s="1" t="s">
        <v>91</v>
      </c>
      <c r="AH101" s="1" t="s">
        <v>91</v>
      </c>
      <c r="AI101" s="1" t="s">
        <v>91</v>
      </c>
      <c r="AJ101" s="1" t="s">
        <v>91</v>
      </c>
      <c r="AK101" s="1" t="s">
        <v>91</v>
      </c>
      <c r="AL101" s="1" t="s">
        <v>91</v>
      </c>
      <c r="AM101" s="1" t="s">
        <v>91</v>
      </c>
      <c r="AT101" s="42" t="s">
        <v>145</v>
      </c>
      <c r="AU101" s="44" cm="1">
        <f t="array" ref="AU101">_FV(A1,"Market cap",TRUE)</f>
        <v>68869756494</v>
      </c>
    </row>
    <row r="102" spans="1:47" ht="20" x14ac:dyDescent="0.25">
      <c r="A102" s="6" t="s">
        <v>87</v>
      </c>
      <c r="B102" s="10" t="s">
        <v>91</v>
      </c>
      <c r="C102" s="10" t="s">
        <v>91</v>
      </c>
      <c r="D102" s="10" t="s">
        <v>91</v>
      </c>
      <c r="E102" s="10" t="s">
        <v>91</v>
      </c>
      <c r="F102" s="10">
        <v>67200000</v>
      </c>
      <c r="G102" s="10">
        <v>-226600000</v>
      </c>
      <c r="H102" s="10">
        <v>-456100000</v>
      </c>
      <c r="I102" s="10">
        <v>-92000000</v>
      </c>
      <c r="J102" s="10">
        <v>-387000000</v>
      </c>
      <c r="K102" s="10">
        <v>1439000000</v>
      </c>
      <c r="L102" s="10">
        <v>-627000000</v>
      </c>
      <c r="M102" s="10">
        <v>2323000000</v>
      </c>
      <c r="N102" s="10">
        <v>-677000000</v>
      </c>
      <c r="O102" s="10">
        <v>-28000000</v>
      </c>
      <c r="P102" s="10">
        <v>98000000</v>
      </c>
      <c r="Q102" s="10">
        <v>177000000</v>
      </c>
      <c r="R102" s="10">
        <v>145000000</v>
      </c>
      <c r="S102" s="10">
        <v>948000000</v>
      </c>
      <c r="T102" s="10">
        <v>-1070000000</v>
      </c>
      <c r="U102" s="10">
        <v>936000000</v>
      </c>
      <c r="V102" s="10">
        <v>375000000</v>
      </c>
      <c r="W102" s="10">
        <v>-590000000</v>
      </c>
      <c r="X102" s="10">
        <v>-52000000</v>
      </c>
      <c r="Y102" s="10">
        <v>541000000</v>
      </c>
      <c r="Z102" s="10">
        <v>1771000000</v>
      </c>
      <c r="AA102" s="10">
        <v>426000000</v>
      </c>
      <c r="AB102" s="10">
        <v>-699000000</v>
      </c>
      <c r="AC102" s="10">
        <v>860000000</v>
      </c>
      <c r="AD102" s="10">
        <v>1288000000</v>
      </c>
      <c r="AE102" s="10">
        <v>-1287000000</v>
      </c>
      <c r="AF102" s="10">
        <v>-1544000000</v>
      </c>
      <c r="AG102" s="10">
        <v>222000000</v>
      </c>
      <c r="AH102" s="10">
        <v>8684000000</v>
      </c>
      <c r="AI102" s="10">
        <v>-9646000000</v>
      </c>
      <c r="AJ102" s="10">
        <v>666000000</v>
      </c>
      <c r="AK102" s="10">
        <v>2662000000</v>
      </c>
      <c r="AL102" s="10">
        <v>-1377000000</v>
      </c>
      <c r="AM102" s="10">
        <v>-953000000</v>
      </c>
      <c r="AT102" s="37" t="s">
        <v>146</v>
      </c>
      <c r="AU102" s="38">
        <f>AU101/AU103</f>
        <v>0.82408918362423267</v>
      </c>
    </row>
    <row r="103" spans="1:47" ht="20" x14ac:dyDescent="0.25">
      <c r="A103" s="5" t="s">
        <v>88</v>
      </c>
      <c r="B103" s="1" t="s">
        <v>91</v>
      </c>
      <c r="C103" s="1" t="s">
        <v>91</v>
      </c>
      <c r="D103" s="1" t="s">
        <v>91</v>
      </c>
      <c r="E103" s="1" t="s">
        <v>91</v>
      </c>
      <c r="F103" s="1">
        <v>3600000</v>
      </c>
      <c r="G103" s="1">
        <v>4700000</v>
      </c>
      <c r="H103" s="1">
        <v>172900000</v>
      </c>
      <c r="I103" s="1">
        <v>203000000</v>
      </c>
      <c r="J103" s="1">
        <v>230000000</v>
      </c>
      <c r="K103" s="1">
        <v>100000000</v>
      </c>
      <c r="L103" s="1">
        <v>17000000</v>
      </c>
      <c r="M103" s="1">
        <v>18000000</v>
      </c>
      <c r="N103" s="1">
        <v>123000000</v>
      </c>
      <c r="O103" s="1">
        <v>63000000</v>
      </c>
      <c r="P103" s="1">
        <v>44000000</v>
      </c>
      <c r="Q103" s="1">
        <v>142000000</v>
      </c>
      <c r="R103" s="1">
        <v>319000000</v>
      </c>
      <c r="S103" s="1">
        <v>464000000</v>
      </c>
      <c r="T103" s="1">
        <v>1412000000</v>
      </c>
      <c r="U103" s="1">
        <v>294000000</v>
      </c>
      <c r="V103" s="1">
        <v>1230000000</v>
      </c>
      <c r="W103" s="1">
        <v>1605000000</v>
      </c>
      <c r="X103" s="1">
        <v>1015000000</v>
      </c>
      <c r="Y103" s="1">
        <v>963000000</v>
      </c>
      <c r="Z103" s="1">
        <v>1504000000</v>
      </c>
      <c r="AA103" s="1">
        <v>3275000000</v>
      </c>
      <c r="AB103" s="1">
        <v>3701000000</v>
      </c>
      <c r="AC103" s="1">
        <v>3002000000</v>
      </c>
      <c r="AD103" s="1">
        <v>3862000000</v>
      </c>
      <c r="AE103" s="1">
        <v>5150000000</v>
      </c>
      <c r="AF103" s="1">
        <v>3863000000</v>
      </c>
      <c r="AG103" s="1">
        <v>2319000000</v>
      </c>
      <c r="AH103" s="1">
        <v>2541000000</v>
      </c>
      <c r="AI103" s="1">
        <v>11225000000</v>
      </c>
      <c r="AJ103" s="1">
        <v>1579000000</v>
      </c>
      <c r="AK103" s="1">
        <v>2245000000</v>
      </c>
      <c r="AL103" s="1">
        <v>4907000000</v>
      </c>
      <c r="AM103" s="1">
        <v>3530000000</v>
      </c>
      <c r="AT103" s="39" t="s">
        <v>147</v>
      </c>
      <c r="AU103" s="45">
        <f>AU99+AU101</f>
        <v>83570756494</v>
      </c>
    </row>
    <row r="104" spans="1:47" ht="20" thickBot="1" x14ac:dyDescent="0.3">
      <c r="A104" s="7" t="s">
        <v>89</v>
      </c>
      <c r="B104" s="11" t="s">
        <v>91</v>
      </c>
      <c r="C104" s="11" t="s">
        <v>91</v>
      </c>
      <c r="D104" s="11" t="s">
        <v>91</v>
      </c>
      <c r="E104" s="11" t="s">
        <v>91</v>
      </c>
      <c r="F104" s="11" t="s">
        <v>91</v>
      </c>
      <c r="G104" s="11" t="s">
        <v>91</v>
      </c>
      <c r="H104" s="11" t="s">
        <v>91</v>
      </c>
      <c r="I104" s="11" t="s">
        <v>91</v>
      </c>
      <c r="J104" s="11" t="s">
        <v>91</v>
      </c>
      <c r="K104" s="11" t="s">
        <v>91</v>
      </c>
      <c r="L104" s="11" t="s">
        <v>91</v>
      </c>
      <c r="M104" s="11" t="s">
        <v>91</v>
      </c>
      <c r="N104" s="11" t="s">
        <v>91</v>
      </c>
      <c r="O104" s="11" t="s">
        <v>91</v>
      </c>
      <c r="P104" s="11">
        <v>142000000</v>
      </c>
      <c r="Q104" s="11">
        <v>319000000</v>
      </c>
      <c r="R104" s="11">
        <v>464000000</v>
      </c>
      <c r="S104" s="11">
        <v>1412000000</v>
      </c>
      <c r="T104" s="11">
        <v>342000000</v>
      </c>
      <c r="U104" s="11">
        <v>1230000000</v>
      </c>
      <c r="V104" s="11">
        <v>1605000000</v>
      </c>
      <c r="W104" s="11">
        <v>1015000000</v>
      </c>
      <c r="X104" s="11">
        <v>963000000</v>
      </c>
      <c r="Y104" s="11">
        <v>1504000000</v>
      </c>
      <c r="Z104" s="11">
        <v>3275000000</v>
      </c>
      <c r="AA104" s="11">
        <v>3701000000</v>
      </c>
      <c r="AB104" s="11">
        <v>3002000000</v>
      </c>
      <c r="AC104" s="11">
        <v>3862000000</v>
      </c>
      <c r="AD104" s="11">
        <v>5150000000</v>
      </c>
      <c r="AE104" s="11">
        <v>3863000000</v>
      </c>
      <c r="AF104" s="11">
        <v>2319000000</v>
      </c>
      <c r="AG104" s="11">
        <v>2541000000</v>
      </c>
      <c r="AH104" s="11">
        <v>11225000000</v>
      </c>
      <c r="AI104" s="11">
        <v>1579000000</v>
      </c>
      <c r="AJ104" s="11">
        <v>2245000000</v>
      </c>
      <c r="AK104" s="11">
        <v>4907000000</v>
      </c>
      <c r="AL104" s="11">
        <v>3530000000</v>
      </c>
      <c r="AM104" s="11">
        <v>2577000000</v>
      </c>
      <c r="AT104" s="71" t="s">
        <v>148</v>
      </c>
      <c r="AU104" s="72"/>
    </row>
    <row r="105" spans="1:47" ht="21" thickTop="1" x14ac:dyDescent="0.25">
      <c r="A105" s="14" t="s">
        <v>108</v>
      </c>
      <c r="C105" s="1" t="e">
        <f t="shared" ref="C105:AL105" si="29">(C22*(1-$AU$91))+C77+C88+C81</f>
        <v>#VALUE!</v>
      </c>
      <c r="D105" s="1" t="e">
        <f t="shared" si="29"/>
        <v>#VALUE!</v>
      </c>
      <c r="E105" s="1" t="e">
        <f t="shared" si="29"/>
        <v>#VALUE!</v>
      </c>
      <c r="F105" s="1">
        <f t="shared" si="29"/>
        <v>15047087.045921862</v>
      </c>
      <c r="G105" s="1">
        <f t="shared" si="29"/>
        <v>239432213.84509939</v>
      </c>
      <c r="H105" s="1">
        <f t="shared" si="29"/>
        <v>496284167.23783416</v>
      </c>
      <c r="I105" s="1">
        <f t="shared" si="29"/>
        <v>213115147.36120629</v>
      </c>
      <c r="J105" s="1">
        <f t="shared" si="29"/>
        <v>322725839.61617547</v>
      </c>
      <c r="K105" s="1">
        <f t="shared" si="29"/>
        <v>91947224.126113772</v>
      </c>
      <c r="L105" s="1">
        <f t="shared" si="29"/>
        <v>746666895.13365316</v>
      </c>
      <c r="M105" s="1">
        <f t="shared" si="29"/>
        <v>599016449.62302947</v>
      </c>
      <c r="N105" s="1">
        <f t="shared" si="29"/>
        <v>646259081.5627141</v>
      </c>
      <c r="O105" s="1">
        <f t="shared" si="29"/>
        <v>314231665.52433169</v>
      </c>
      <c r="P105" s="1">
        <f t="shared" si="29"/>
        <v>1095923920.4934888</v>
      </c>
      <c r="Q105" s="1">
        <f t="shared" si="29"/>
        <v>1107145990.4043865</v>
      </c>
      <c r="R105" s="1">
        <f t="shared" si="29"/>
        <v>859286497.60109663</v>
      </c>
      <c r="S105" s="1">
        <f t="shared" si="29"/>
        <v>2867952707.3337903</v>
      </c>
      <c r="T105" s="1">
        <f t="shared" si="29"/>
        <v>-627724468.81425643</v>
      </c>
      <c r="U105" s="1">
        <f t="shared" si="29"/>
        <v>1623257710.7607951</v>
      </c>
      <c r="V105" s="1">
        <f t="shared" si="29"/>
        <v>2047191226.8677177</v>
      </c>
      <c r="W105" s="1">
        <f t="shared" si="29"/>
        <v>1302736120.6305685</v>
      </c>
      <c r="X105" s="1">
        <f t="shared" si="29"/>
        <v>2597825908.1562715</v>
      </c>
      <c r="Y105" s="1">
        <f t="shared" si="29"/>
        <v>436878684.03015769</v>
      </c>
      <c r="Z105" s="1">
        <f t="shared" si="29"/>
        <v>2065065113.0911584</v>
      </c>
      <c r="AA105" s="1">
        <f t="shared" si="29"/>
        <v>1894517477.7244687</v>
      </c>
      <c r="AB105" s="1">
        <f t="shared" si="29"/>
        <v>2332337217.2721043</v>
      </c>
      <c r="AC105" s="1">
        <f t="shared" si="29"/>
        <v>2827853324.194654</v>
      </c>
      <c r="AD105" s="1">
        <f t="shared" si="29"/>
        <v>2651980808.7731323</v>
      </c>
      <c r="AE105" s="1">
        <f t="shared" si="29"/>
        <v>2660222755.3118572</v>
      </c>
      <c r="AF105" s="1">
        <f t="shared" si="29"/>
        <v>2321551062.3714871</v>
      </c>
      <c r="AG105" s="1">
        <f t="shared" si="29"/>
        <v>2403705962.988348</v>
      </c>
      <c r="AH105" s="1">
        <f t="shared" si="29"/>
        <v>2386632625.0856752</v>
      </c>
      <c r="AI105" s="1">
        <f t="shared" si="29"/>
        <v>1808158327.6216588</v>
      </c>
      <c r="AJ105" s="1">
        <f t="shared" si="29"/>
        <v>2508716244.0027409</v>
      </c>
      <c r="AK105" s="1">
        <f t="shared" si="29"/>
        <v>1806253598.3550377</v>
      </c>
      <c r="AL105" s="1">
        <f t="shared" si="29"/>
        <v>4745797806.7169294</v>
      </c>
      <c r="AM105" s="1">
        <f>(AM22*(1-$AU$91))+AM77+AM88+AM81</f>
        <v>2327989718.9856071</v>
      </c>
      <c r="AN105" s="46">
        <f>AM105*(1+$AU$106)</f>
        <v>2458354324.2870455</v>
      </c>
      <c r="AO105" s="46">
        <f t="shared" ref="AO105:AR105" si="30">AN105*(1+$AU$106)</f>
        <v>2596019189.6269197</v>
      </c>
      <c r="AP105" s="46">
        <f t="shared" si="30"/>
        <v>2741393120.7275</v>
      </c>
      <c r="AQ105" s="46">
        <f t="shared" si="30"/>
        <v>2894907815.936482</v>
      </c>
      <c r="AR105" s="46">
        <f t="shared" si="30"/>
        <v>3057019148.1862879</v>
      </c>
      <c r="AS105" s="47" t="s">
        <v>149</v>
      </c>
      <c r="AT105" s="48" t="s">
        <v>150</v>
      </c>
      <c r="AU105" s="49">
        <f>(AU100*AU92)+(AU102*AU97)</f>
        <v>5.5333318835459951E-2</v>
      </c>
    </row>
    <row r="106" spans="1:47" ht="19" x14ac:dyDescent="0.25">
      <c r="A106" s="14" t="s">
        <v>106</v>
      </c>
      <c r="B106" s="1"/>
      <c r="C106" s="15" t="e">
        <f t="shared" ref="C106:AG106" si="31">(C107/B107)-1</f>
        <v>#VALUE!</v>
      </c>
      <c r="D106" s="15" t="e">
        <f t="shared" si="31"/>
        <v>#VALUE!</v>
      </c>
      <c r="E106" s="15" t="e">
        <f t="shared" si="31"/>
        <v>#VALUE!</v>
      </c>
      <c r="F106" s="15" t="e">
        <f t="shared" si="31"/>
        <v>#VALUE!</v>
      </c>
      <c r="G106" s="15">
        <f t="shared" si="31"/>
        <v>-2.3391866913123844</v>
      </c>
      <c r="H106" s="15">
        <f t="shared" si="31"/>
        <v>2.3954451345755694</v>
      </c>
      <c r="I106" s="15">
        <f t="shared" si="31"/>
        <v>-0.6727642276422765</v>
      </c>
      <c r="J106" s="15">
        <f t="shared" si="31"/>
        <v>0.52795031055900621</v>
      </c>
      <c r="K106" s="15">
        <f t="shared" si="31"/>
        <v>0.24796747967479682</v>
      </c>
      <c r="L106" s="15">
        <f t="shared" si="31"/>
        <v>0.99022801302931596</v>
      </c>
      <c r="M106" s="15">
        <f t="shared" si="31"/>
        <v>-0.17021276595744683</v>
      </c>
      <c r="N106" s="15">
        <f t="shared" si="31"/>
        <v>-2.9585798816568087E-2</v>
      </c>
      <c r="O106" s="15">
        <f t="shared" si="31"/>
        <v>-1.0345528455284554</v>
      </c>
      <c r="P106" s="15">
        <f t="shared" si="31"/>
        <v>-46.529411764705884</v>
      </c>
      <c r="Q106" s="15">
        <f t="shared" si="31"/>
        <v>-4.9095607235142169E-2</v>
      </c>
      <c r="R106" s="15">
        <f t="shared" si="31"/>
        <v>-0.42391304347826086</v>
      </c>
      <c r="S106" s="15">
        <f t="shared" si="31"/>
        <v>1.7146226415094339</v>
      </c>
      <c r="T106" s="15">
        <f t="shared" si="31"/>
        <v>-0.91572545612510858</v>
      </c>
      <c r="U106" s="15">
        <f t="shared" si="31"/>
        <v>12.030927835051546</v>
      </c>
      <c r="V106" s="15">
        <f t="shared" si="31"/>
        <v>0.42642405063291133</v>
      </c>
      <c r="W106" s="15">
        <f t="shared" si="31"/>
        <v>-0.43483083749306706</v>
      </c>
      <c r="X106" s="15">
        <f t="shared" si="31"/>
        <v>1.1638861629048085</v>
      </c>
      <c r="Y106" s="15">
        <f t="shared" si="31"/>
        <v>0.14739229024943312</v>
      </c>
      <c r="Z106" s="15">
        <f t="shared" si="31"/>
        <v>-0.44229249011857708</v>
      </c>
      <c r="AA106" s="15">
        <f t="shared" si="31"/>
        <v>0.18851878100637842</v>
      </c>
      <c r="AB106" s="15">
        <f t="shared" si="31"/>
        <v>-2.9815146094215872E-2</v>
      </c>
      <c r="AC106" s="15">
        <f t="shared" si="31"/>
        <v>0.41917639827904107</v>
      </c>
      <c r="AD106" s="15">
        <f t="shared" si="31"/>
        <v>-8.2286704200952743E-2</v>
      </c>
      <c r="AE106" s="15">
        <f t="shared" si="31"/>
        <v>-4.1057102406795609E-2</v>
      </c>
      <c r="AF106" s="15">
        <f t="shared" si="31"/>
        <v>-0.16781496062992129</v>
      </c>
      <c r="AG106" s="15">
        <f t="shared" si="31"/>
        <v>0.11945594322885866</v>
      </c>
      <c r="AH106" s="15">
        <f t="shared" ref="AH106" si="32">(AH107/AG107)-1</f>
        <v>-0.10987849973586894</v>
      </c>
      <c r="AI106" s="15">
        <f t="shared" ref="AI106" si="33">(AI107/AH107)-1</f>
        <v>0.52997032640949548</v>
      </c>
      <c r="AJ106" s="15">
        <f t="shared" ref="AJ106" si="34">(AJ107/AI107)-1</f>
        <v>0.17649340574088446</v>
      </c>
      <c r="AK106" s="15">
        <f t="shared" ref="AK106" si="35">(AK107/AJ107)-1</f>
        <v>-4.8796571051763937E-2</v>
      </c>
      <c r="AL106" s="15">
        <f t="shared" ref="AL106" si="36">(AL107/AK107)-1</f>
        <v>-0.25407279029462737</v>
      </c>
      <c r="AM106" s="15">
        <f t="shared" ref="AM106" si="37">(AM107/AL107)-1</f>
        <v>-0.31877323420074355</v>
      </c>
      <c r="AN106" s="50">
        <v>3045000000</v>
      </c>
      <c r="AO106" s="50">
        <v>3341000000</v>
      </c>
      <c r="AP106" s="50">
        <v>3922000000</v>
      </c>
      <c r="AQ106" s="50">
        <v>4447000000</v>
      </c>
      <c r="AR106" s="50">
        <v>4795000000</v>
      </c>
      <c r="AS106" s="47" t="s">
        <v>151</v>
      </c>
      <c r="AT106" s="51" t="s">
        <v>152</v>
      </c>
      <c r="AU106" s="52">
        <f>(SUM(AN4:AR4)/5)</f>
        <v>5.5998789100427479E-2</v>
      </c>
    </row>
    <row r="107" spans="1:47" ht="19" x14ac:dyDescent="0.25">
      <c r="A107" s="25" t="s">
        <v>107</v>
      </c>
      <c r="B107" s="1" t="s">
        <v>91</v>
      </c>
      <c r="C107" s="1" t="s">
        <v>91</v>
      </c>
      <c r="D107" s="1" t="s">
        <v>91</v>
      </c>
      <c r="E107" s="1" t="s">
        <v>91</v>
      </c>
      <c r="F107" s="1">
        <v>-108200000</v>
      </c>
      <c r="G107" s="1">
        <v>144900000</v>
      </c>
      <c r="H107" s="1">
        <v>492000000</v>
      </c>
      <c r="I107" s="1">
        <v>161000000</v>
      </c>
      <c r="J107" s="1">
        <v>246000000</v>
      </c>
      <c r="K107" s="1">
        <v>307000000</v>
      </c>
      <c r="L107" s="1">
        <v>611000000</v>
      </c>
      <c r="M107" s="1">
        <v>507000000</v>
      </c>
      <c r="N107" s="1">
        <v>492000000</v>
      </c>
      <c r="O107" s="1">
        <v>-17000000</v>
      </c>
      <c r="P107" s="1">
        <v>774000000</v>
      </c>
      <c r="Q107" s="1">
        <v>736000000</v>
      </c>
      <c r="R107" s="1">
        <v>424000000</v>
      </c>
      <c r="S107" s="1">
        <v>1151000000</v>
      </c>
      <c r="T107" s="1">
        <v>97000000</v>
      </c>
      <c r="U107" s="1">
        <v>1264000000</v>
      </c>
      <c r="V107" s="1">
        <v>1803000000</v>
      </c>
      <c r="W107" s="1">
        <v>1019000000</v>
      </c>
      <c r="X107" s="1">
        <v>2205000000</v>
      </c>
      <c r="Y107" s="1">
        <v>2530000000</v>
      </c>
      <c r="Z107" s="1">
        <v>1411000000</v>
      </c>
      <c r="AA107" s="1">
        <v>1677000000</v>
      </c>
      <c r="AB107" s="1">
        <v>1627000000</v>
      </c>
      <c r="AC107" s="1">
        <v>2309000000</v>
      </c>
      <c r="AD107" s="1">
        <v>2119000000</v>
      </c>
      <c r="AE107" s="1">
        <v>2032000000</v>
      </c>
      <c r="AF107" s="1">
        <v>1691000000</v>
      </c>
      <c r="AG107" s="1">
        <v>1893000000</v>
      </c>
      <c r="AH107" s="1">
        <v>1685000000</v>
      </c>
      <c r="AI107" s="1">
        <v>2578000000</v>
      </c>
      <c r="AJ107" s="1">
        <v>3033000000</v>
      </c>
      <c r="AK107" s="1">
        <v>2885000000</v>
      </c>
      <c r="AL107" s="1">
        <v>2152000000</v>
      </c>
      <c r="AM107" s="1">
        <v>1466000000</v>
      </c>
      <c r="AN107" s="47"/>
      <c r="AO107" s="47"/>
      <c r="AP107" s="47"/>
      <c r="AQ107" s="47"/>
      <c r="AR107" s="56">
        <f>AR105*(1+AU107)/(AU108-AU107)</f>
        <v>103300421687.71579</v>
      </c>
      <c r="AS107" s="53" t="s">
        <v>153</v>
      </c>
      <c r="AT107" s="54" t="s">
        <v>154</v>
      </c>
      <c r="AU107" s="55">
        <v>2.5000000000000001E-2</v>
      </c>
    </row>
    <row r="108" spans="1:47" ht="19" x14ac:dyDescent="0.25">
      <c r="A108" s="5"/>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56">
        <f>AN107+AN105</f>
        <v>2458354324.2870455</v>
      </c>
      <c r="AO108" s="56">
        <f>AO107+AO105</f>
        <v>2596019189.6269197</v>
      </c>
      <c r="AP108" s="56">
        <f>AP107+AP105</f>
        <v>2741393120.7275</v>
      </c>
      <c r="AQ108" s="56">
        <f>AQ107+AQ105</f>
        <v>2894907815.936482</v>
      </c>
      <c r="AR108" s="56">
        <f>AR107+AR105</f>
        <v>106357440835.90208</v>
      </c>
      <c r="AS108" s="53" t="s">
        <v>147</v>
      </c>
      <c r="AT108" s="57" t="s">
        <v>155</v>
      </c>
      <c r="AU108" s="58">
        <f>AU105</f>
        <v>5.5333318835459951E-2</v>
      </c>
    </row>
    <row r="109" spans="1:47" ht="19" x14ac:dyDescent="0.25">
      <c r="AN109" s="67" t="s">
        <v>156</v>
      </c>
      <c r="AO109" s="68"/>
    </row>
    <row r="110" spans="1:47" ht="20" x14ac:dyDescent="0.25">
      <c r="AN110" s="59" t="s">
        <v>157</v>
      </c>
      <c r="AO110" s="44">
        <f>NPV(AU108,AN108,AO108,AP108,AQ108,AR108)</f>
        <v>90575948233.074707</v>
      </c>
    </row>
    <row r="111" spans="1:47" ht="20" x14ac:dyDescent="0.25">
      <c r="AN111" s="59" t="s">
        <v>158</v>
      </c>
      <c r="AO111" s="44">
        <f>AM40</f>
        <v>2577000000</v>
      </c>
    </row>
    <row r="112" spans="1:47" ht="20" x14ac:dyDescent="0.25">
      <c r="AN112" s="59" t="s">
        <v>143</v>
      </c>
      <c r="AO112" s="44">
        <f>AU99</f>
        <v>14701000000</v>
      </c>
    </row>
    <row r="113" spans="40:41" ht="20" x14ac:dyDescent="0.25">
      <c r="AN113" s="59" t="s">
        <v>159</v>
      </c>
      <c r="AO113" s="44">
        <f>AO110+AO111-AO112</f>
        <v>78451948233.074707</v>
      </c>
    </row>
    <row r="114" spans="40:41" ht="20" x14ac:dyDescent="0.25">
      <c r="AN114" s="59" t="s">
        <v>164</v>
      </c>
      <c r="AO114" s="60">
        <f>AM34*(1+(AS16*5))</f>
        <v>137076916.09598136</v>
      </c>
    </row>
    <row r="115" spans="40:41" ht="20" x14ac:dyDescent="0.25">
      <c r="AN115" s="61" t="s">
        <v>160</v>
      </c>
      <c r="AO115" s="62">
        <f>AO113/AO114</f>
        <v>572.32063915227411</v>
      </c>
    </row>
    <row r="116" spans="40:41" ht="20" x14ac:dyDescent="0.25">
      <c r="AN116" s="59" t="s">
        <v>161</v>
      </c>
      <c r="AO116" s="63" cm="1">
        <f t="array" ref="AO116">_FV(A1,"Price")</f>
        <v>453.51</v>
      </c>
    </row>
    <row r="117" spans="40:41" ht="20" x14ac:dyDescent="0.25">
      <c r="AN117" s="64" t="s">
        <v>162</v>
      </c>
      <c r="AO117" s="65">
        <f>AO115/AO116-1</f>
        <v>0.26198019702382336</v>
      </c>
    </row>
    <row r="118" spans="40:41" ht="20" x14ac:dyDescent="0.25">
      <c r="AN118" s="64" t="s">
        <v>163</v>
      </c>
      <c r="AO118" s="66" t="str">
        <f>IF(AO115&gt;AO116,"BUY","SELL")</f>
        <v>BUY</v>
      </c>
    </row>
  </sheetData>
  <mergeCells count="6">
    <mergeCell ref="AN109:AO109"/>
    <mergeCell ref="AT83:AU83"/>
    <mergeCell ref="AT84:AU84"/>
    <mergeCell ref="AT93:AU93"/>
    <mergeCell ref="AT98:AU98"/>
    <mergeCell ref="AT104:AU104"/>
  </mergeCells>
  <hyperlinks>
    <hyperlink ref="A1" r:id="rId1" tooltip="https://roic.ai/company/NOC" display="ROIC.AI | NOC"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sec.gov" xr:uid="{00000000-0004-0000-0000-00002E000000}"/>
    <hyperlink ref="Q74" r:id="rId33" tooltip="https://sec.gov" xr:uid="{00000000-0004-0000-0000-00002F000000}"/>
    <hyperlink ref="R36" r:id="rId34" tooltip="https://www.sec.gov/Archives/edgar/data/1133421/000089843002000975/0000898430-02-000975-index.htm" xr:uid="{00000000-0004-0000-0000-000031000000}"/>
    <hyperlink ref="R74" r:id="rId35" tooltip="https://www.sec.gov/Archives/edgar/data/1133421/000089843002000975/0000898430-02-000975-index.htm" xr:uid="{00000000-0004-0000-0000-000032000000}"/>
    <hyperlink ref="S36" r:id="rId36" tooltip="https://www.sec.gov/Archives/edgar/data/1133421/000089843003002012/0000898430-03-002012-index.htm" xr:uid="{00000000-0004-0000-0000-000034000000}"/>
    <hyperlink ref="S74" r:id="rId37" tooltip="https://www.sec.gov/Archives/edgar/data/1133421/000089843003002012/0000898430-03-002012-index.htm" xr:uid="{00000000-0004-0000-0000-000035000000}"/>
    <hyperlink ref="T36" r:id="rId38" tooltip="https://www.sec.gov/Archives/edgar/data/1133421/000119312504038360/0001193125-04-038360-index.htm" xr:uid="{00000000-0004-0000-0000-000037000000}"/>
    <hyperlink ref="T74" r:id="rId39" tooltip="https://www.sec.gov/Archives/edgar/data/1133421/000119312504038360/0001193125-04-038360-index.htm" xr:uid="{00000000-0004-0000-0000-000038000000}"/>
    <hyperlink ref="U36" r:id="rId40" tooltip="https://www.sec.gov/Archives/edgar/data/1133421/000119312505041833/0001193125-05-041833-index.htm" xr:uid="{00000000-0004-0000-0000-00003A000000}"/>
    <hyperlink ref="U74" r:id="rId41" tooltip="https://www.sec.gov/Archives/edgar/data/1133421/000119312505041833/0001193125-05-041833-index.htm" xr:uid="{00000000-0004-0000-0000-00003B000000}"/>
    <hyperlink ref="V36" r:id="rId42" tooltip="https://www.sec.gov/Archives/edgar/data/1133421/000119312506034521/0001193125-06-034521-index.htm" xr:uid="{00000000-0004-0000-0000-00003D000000}"/>
    <hyperlink ref="V74" r:id="rId43" tooltip="https://www.sec.gov/Archives/edgar/data/1133421/000119312506034521/0001193125-06-034521-index.htm" xr:uid="{00000000-0004-0000-0000-00003E000000}"/>
    <hyperlink ref="W36" r:id="rId44" tooltip="https://www.sec.gov/Archives/edgar/data/1133421/000095012407000990/0000950124-07-000990-index.htm" xr:uid="{00000000-0004-0000-0000-000040000000}"/>
    <hyperlink ref="W74" r:id="rId45" tooltip="https://www.sec.gov/Archives/edgar/data/1133421/000095012407000990/0000950124-07-000990-index.htm" xr:uid="{00000000-0004-0000-0000-000041000000}"/>
    <hyperlink ref="X36" r:id="rId46" tooltip="https://www.sec.gov/Archives/edgar/data/1133421/000095012408000713/0000950124-08-000713-index.htm" xr:uid="{00000000-0004-0000-0000-000043000000}"/>
    <hyperlink ref="X74" r:id="rId47" tooltip="https://www.sec.gov/Archives/edgar/data/1133421/000095012408000713/0000950124-08-000713-index.htm" xr:uid="{00000000-0004-0000-0000-000044000000}"/>
    <hyperlink ref="Y36" r:id="rId48" tooltip="https://www.sec.gov/Archives/edgar/data/1133421/000095013409002265/0000950134-09-002265-index.htm" xr:uid="{00000000-0004-0000-0000-000046000000}"/>
    <hyperlink ref="Y74" r:id="rId49" tooltip="https://www.sec.gov/Archives/edgar/data/1133421/000095013409002265/0000950134-09-002265-index.htm" xr:uid="{00000000-0004-0000-0000-000047000000}"/>
    <hyperlink ref="Z36" r:id="rId50" tooltip="https://www.sec.gov/Archives/edgar/data/1133421/000095012310010126/0000950123-10-010126-index.htm" xr:uid="{00000000-0004-0000-0000-000049000000}"/>
    <hyperlink ref="Z74" r:id="rId51" tooltip="https://www.sec.gov/Archives/edgar/data/1133421/000095012310010126/0000950123-10-010126-index.htm" xr:uid="{00000000-0004-0000-0000-00004A000000}"/>
    <hyperlink ref="AA36" r:id="rId52" tooltip="https://www.sec.gov/Archives/edgar/data/1133421/000095012311010835/0000950123-11-010835-index.htm" xr:uid="{00000000-0004-0000-0000-00004C000000}"/>
    <hyperlink ref="AA74" r:id="rId53" tooltip="https://www.sec.gov/Archives/edgar/data/1133421/000095012311010835/0000950123-11-010835-index.htm" xr:uid="{00000000-0004-0000-0000-00004D000000}"/>
    <hyperlink ref="AB36" r:id="rId54" tooltip="https://www.sec.gov/Archives/edgar/data/1133421/000119312512045323/0001193125-12-045323-index.htm" xr:uid="{00000000-0004-0000-0000-00004F000000}"/>
    <hyperlink ref="AB74" r:id="rId55" tooltip="https://www.sec.gov/Archives/edgar/data/1133421/000119312512045323/0001193125-12-045323-index.htm" xr:uid="{00000000-0004-0000-0000-000050000000}"/>
    <hyperlink ref="AC36" r:id="rId56" tooltip="https://www.sec.gov/Archives/edgar/data/1133421/000113342113000007/0001133421-13-000007-index.htm" xr:uid="{00000000-0004-0000-0000-000052000000}"/>
    <hyperlink ref="AC74" r:id="rId57" tooltip="https://www.sec.gov/Archives/edgar/data/1133421/000113342113000007/0001133421-13-000007-index.htm" xr:uid="{00000000-0004-0000-0000-000053000000}"/>
    <hyperlink ref="AD36" r:id="rId58" tooltip="https://www.sec.gov/Archives/edgar/data/1133421/000113342114000006/0001133421-14-000006-index.htm" xr:uid="{00000000-0004-0000-0000-000055000000}"/>
    <hyperlink ref="AD74" r:id="rId59" tooltip="https://www.sec.gov/Archives/edgar/data/1133421/000113342114000006/0001133421-14-000006-index.htm" xr:uid="{00000000-0004-0000-0000-000056000000}"/>
    <hyperlink ref="AE36" r:id="rId60" tooltip="https://www.sec.gov/Archives/edgar/data/1133421/000113342115000008/0001133421-15-000008-index.htm" xr:uid="{00000000-0004-0000-0000-000058000000}"/>
    <hyperlink ref="AE74" r:id="rId61" tooltip="https://www.sec.gov/Archives/edgar/data/1133421/000113342115000008/0001133421-15-000008-index.htm" xr:uid="{00000000-0004-0000-0000-000059000000}"/>
    <hyperlink ref="AF36" r:id="rId62" tooltip="https://www.sec.gov/Archives/edgar/data/1133421/000113342116000065/0001133421-16-000065-index.htm" xr:uid="{00000000-0004-0000-0000-00005B000000}"/>
    <hyperlink ref="AF74" r:id="rId63" tooltip="https://www.sec.gov/Archives/edgar/data/1133421/000113342116000065/0001133421-16-000065-index.htm" xr:uid="{00000000-0004-0000-0000-00005C000000}"/>
    <hyperlink ref="AG36" r:id="rId64" tooltip="https://www.sec.gov/Archives/edgar/data/1133421/000113342117000008/0001133421-17-000008-index.htm" xr:uid="{00000000-0004-0000-0000-00005E000000}"/>
    <hyperlink ref="AG74" r:id="rId65" tooltip="https://www.sec.gov/Archives/edgar/data/1133421/000113342117000008/0001133421-17-000008-index.htm" xr:uid="{00000000-0004-0000-0000-00005F000000}"/>
    <hyperlink ref="AH36" r:id="rId66" tooltip="https://www.sec.gov/Archives/edgar/data/1133421/000113342118000005/0001133421-18-000005-index.htm" xr:uid="{00000000-0004-0000-0000-000061000000}"/>
    <hyperlink ref="AH74" r:id="rId67" tooltip="https://www.sec.gov/Archives/edgar/data/1133421/000113342118000005/0001133421-18-000005-index.htm" xr:uid="{00000000-0004-0000-0000-000062000000}"/>
    <hyperlink ref="AI36" r:id="rId68" tooltip="https://www.sec.gov/Archives/edgar/data/1133421/000113342119000007/0001133421-19-000007-index.htm" xr:uid="{00000000-0004-0000-0000-000064000000}"/>
    <hyperlink ref="AI74" r:id="rId69" tooltip="https://www.sec.gov/Archives/edgar/data/1133421/000113342119000007/0001133421-19-000007-index.htm" xr:uid="{00000000-0004-0000-0000-000065000000}"/>
    <hyperlink ref="AJ36" r:id="rId70" tooltip="https://www.sec.gov/Archives/edgar/data/1133421/000113342120000006/0001133421-20-000006-index.htm" xr:uid="{00000000-0004-0000-0000-000067000000}"/>
    <hyperlink ref="AJ74" r:id="rId71" tooltip="https://www.sec.gov/Archives/edgar/data/1133421/000113342120000006/0001133421-20-000006-index.htm" xr:uid="{00000000-0004-0000-0000-000068000000}"/>
    <hyperlink ref="AK36" r:id="rId72" tooltip="https://www.sec.gov/Archives/edgar/data/1133421/000113342121000006/0001133421-21-000006-index.htm" xr:uid="{00000000-0004-0000-0000-00006A000000}"/>
    <hyperlink ref="AK74" r:id="rId73" tooltip="https://www.sec.gov/Archives/edgar/data/1133421/000113342121000006/0001133421-21-000006-index.htm" xr:uid="{00000000-0004-0000-0000-00006B000000}"/>
    <hyperlink ref="AL36" r:id="rId74" tooltip="https://www.sec.gov/Archives/edgar/data/1133421/000113342122000004/0001133421-22-000004-index.htm" xr:uid="{00000000-0004-0000-0000-00006D000000}"/>
    <hyperlink ref="AL74" r:id="rId75" tooltip="https://www.sec.gov/Archives/edgar/data/1133421/000113342122000004/0001133421-22-000004-index.htm" xr:uid="{00000000-0004-0000-0000-00006E000000}"/>
    <hyperlink ref="AM36" r:id="rId76" tooltip="https://www.sec.gov/Archives/edgar/data/1133421/000113342123000006/0001133421-23-000006-index.htm" xr:uid="{00000000-0004-0000-0000-000070000000}"/>
    <hyperlink ref="AM74" r:id="rId77" tooltip="https://www.sec.gov/Archives/edgar/data/1133421/000113342123000006/0001133421-23-000006-index.htm" xr:uid="{00000000-0004-0000-0000-000071000000}"/>
    <hyperlink ref="AN1" r:id="rId78" display="https://finbox.com/NYSE:NOC/explorer/revenue_proj" xr:uid="{7FED2CF7-C668-D540-88B6-61B8C49F2B4A}"/>
    <hyperlink ref="AS106" r:id="rId79" xr:uid="{1E67388F-6E73-1048-951F-11E9B10187F4}"/>
  </hyperlinks>
  <pageMargins left="0.7" right="0.7" top="0.75" bottom="0.75" header="0.3" footer="0.3"/>
  <drawing r:id="rId8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2023-03-13T03:43:09Z</dcterms:created>
  <dcterms:modified xsi:type="dcterms:W3CDTF">2023-06-13T07:13:41Z</dcterms:modified>
</cp:coreProperties>
</file>