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bina/Documents/financial-modeling/To Be Modeled/"/>
    </mc:Choice>
  </mc:AlternateContent>
  <xr:revisionPtr revIDLastSave="0" documentId="13_ncr:1_{C2C12645-545C-9943-A456-0AF7A8F6E73C}"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V108" i="1" l="1"/>
  <c r="W108" i="1"/>
  <c r="X108" i="1"/>
  <c r="Y108" i="1"/>
  <c r="C105" i="1"/>
  <c r="D105" i="1"/>
  <c r="E105" i="1"/>
  <c r="F105" i="1"/>
  <c r="G105" i="1"/>
  <c r="H105" i="1"/>
  <c r="I105" i="1"/>
  <c r="J105" i="1"/>
  <c r="K105" i="1"/>
  <c r="L105" i="1"/>
  <c r="M105" i="1"/>
  <c r="N105" i="1"/>
  <c r="O105" i="1"/>
  <c r="P105" i="1"/>
  <c r="Q105" i="1"/>
  <c r="R105" i="1"/>
  <c r="S105" i="1"/>
  <c r="T105" i="1"/>
  <c r="U105" i="1"/>
  <c r="V105" i="1" s="1"/>
  <c r="W105" i="1" s="1"/>
  <c r="X105" i="1" s="1"/>
  <c r="Y105" i="1" s="1"/>
  <c r="Z105" i="1" s="1"/>
  <c r="W116" i="1" a="1"/>
  <c r="W116" i="1" s="1"/>
  <c r="AC101" i="1" a="1"/>
  <c r="AC101" i="1" s="1"/>
  <c r="AD22" i="1" s="1"/>
  <c r="AC95" i="1" a="1"/>
  <c r="AC95" i="1" s="1"/>
  <c r="W114" i="1"/>
  <c r="W111" i="1"/>
  <c r="AC94" i="1"/>
  <c r="AC90" i="1"/>
  <c r="AC89" i="1"/>
  <c r="AC91" i="1" s="1"/>
  <c r="AC87" i="1"/>
  <c r="AC86" i="1"/>
  <c r="AC99" i="1" s="1"/>
  <c r="AC85" i="1"/>
  <c r="Z30" i="1"/>
  <c r="Y30" i="1"/>
  <c r="X30" i="1"/>
  <c r="W30" i="1"/>
  <c r="V30" i="1"/>
  <c r="Z29" i="1"/>
  <c r="Y29" i="1"/>
  <c r="X29" i="1"/>
  <c r="W29" i="1"/>
  <c r="V29" i="1"/>
  <c r="Z21" i="1"/>
  <c r="Y21" i="1"/>
  <c r="X21" i="1"/>
  <c r="W21" i="1"/>
  <c r="V21" i="1"/>
  <c r="Z20" i="1"/>
  <c r="Y20" i="1"/>
  <c r="X20" i="1"/>
  <c r="W20" i="1"/>
  <c r="V20" i="1"/>
  <c r="AA19" i="1"/>
  <c r="AA16" i="1"/>
  <c r="AD13" i="1"/>
  <c r="AC13" i="1"/>
  <c r="AB13" i="1"/>
  <c r="AA13" i="1"/>
  <c r="AD10" i="1"/>
  <c r="AC10" i="1"/>
  <c r="AB10" i="1"/>
  <c r="AD7" i="1"/>
  <c r="AC7" i="1"/>
  <c r="AB7" i="1"/>
  <c r="AA7" i="1"/>
  <c r="AD4" i="1"/>
  <c r="AC4" i="1"/>
  <c r="AB4" i="1"/>
  <c r="AA4" i="1"/>
  <c r="Z4" i="1"/>
  <c r="Y4" i="1"/>
  <c r="X4" i="1"/>
  <c r="W4" i="1"/>
  <c r="V4" i="1"/>
  <c r="AC106" i="1" s="1"/>
  <c r="U106" i="1"/>
  <c r="T106" i="1"/>
  <c r="S106" i="1"/>
  <c r="R106" i="1"/>
  <c r="Q106" i="1"/>
  <c r="P106" i="1"/>
  <c r="O106" i="1"/>
  <c r="N106" i="1"/>
  <c r="M106" i="1"/>
  <c r="L106" i="1"/>
  <c r="K106" i="1"/>
  <c r="J106" i="1"/>
  <c r="I106" i="1"/>
  <c r="H106" i="1"/>
  <c r="G106" i="1"/>
  <c r="F106" i="1"/>
  <c r="E106" i="1"/>
  <c r="D106" i="1"/>
  <c r="C106" i="1"/>
  <c r="U89" i="1"/>
  <c r="T89" i="1"/>
  <c r="S89" i="1"/>
  <c r="R89" i="1"/>
  <c r="Q89" i="1"/>
  <c r="P89" i="1"/>
  <c r="O89" i="1"/>
  <c r="N89" i="1"/>
  <c r="M89" i="1"/>
  <c r="L89" i="1"/>
  <c r="K89" i="1"/>
  <c r="J89" i="1"/>
  <c r="I89" i="1"/>
  <c r="H89" i="1"/>
  <c r="G89" i="1"/>
  <c r="F89" i="1"/>
  <c r="E89" i="1"/>
  <c r="D89" i="1"/>
  <c r="C89" i="1"/>
  <c r="B89" i="1"/>
  <c r="U80" i="1"/>
  <c r="T80" i="1"/>
  <c r="S80" i="1"/>
  <c r="R80" i="1"/>
  <c r="Q80" i="1"/>
  <c r="P80" i="1"/>
  <c r="O80" i="1"/>
  <c r="N80" i="1"/>
  <c r="M80" i="1"/>
  <c r="L80" i="1"/>
  <c r="K80" i="1"/>
  <c r="J80" i="1"/>
  <c r="I80" i="1"/>
  <c r="H80" i="1"/>
  <c r="G80" i="1"/>
  <c r="F80" i="1"/>
  <c r="E80" i="1"/>
  <c r="D80" i="1"/>
  <c r="C80" i="1"/>
  <c r="B80" i="1"/>
  <c r="U35" i="1"/>
  <c r="T35" i="1"/>
  <c r="S35" i="1"/>
  <c r="R35" i="1"/>
  <c r="Q35" i="1"/>
  <c r="P35" i="1"/>
  <c r="O35" i="1"/>
  <c r="N35" i="1"/>
  <c r="M35" i="1"/>
  <c r="L35" i="1"/>
  <c r="K35" i="1"/>
  <c r="J35" i="1"/>
  <c r="I35" i="1"/>
  <c r="H35" i="1"/>
  <c r="G35" i="1"/>
  <c r="F35" i="1"/>
  <c r="E35" i="1"/>
  <c r="D35" i="1"/>
  <c r="C35" i="1"/>
  <c r="U29" i="1"/>
  <c r="T29" i="1"/>
  <c r="S29" i="1"/>
  <c r="R29" i="1"/>
  <c r="Q29" i="1"/>
  <c r="P29" i="1"/>
  <c r="O29" i="1"/>
  <c r="N29" i="1"/>
  <c r="M29" i="1"/>
  <c r="L29" i="1"/>
  <c r="K29" i="1"/>
  <c r="J29" i="1"/>
  <c r="I29" i="1"/>
  <c r="H29" i="1"/>
  <c r="G29" i="1"/>
  <c r="F29" i="1"/>
  <c r="E29" i="1"/>
  <c r="D29" i="1"/>
  <c r="C29" i="1"/>
  <c r="U20" i="1"/>
  <c r="T20" i="1"/>
  <c r="S20" i="1"/>
  <c r="R20" i="1"/>
  <c r="Q20" i="1"/>
  <c r="P20" i="1"/>
  <c r="O20" i="1"/>
  <c r="N20" i="1"/>
  <c r="M20" i="1"/>
  <c r="L20" i="1"/>
  <c r="K20" i="1"/>
  <c r="J20" i="1"/>
  <c r="I20" i="1"/>
  <c r="H20" i="1"/>
  <c r="G20" i="1"/>
  <c r="F20" i="1"/>
  <c r="E20" i="1"/>
  <c r="D20" i="1"/>
  <c r="C20" i="1"/>
  <c r="U13" i="1"/>
  <c r="T13" i="1"/>
  <c r="S13" i="1"/>
  <c r="R13" i="1"/>
  <c r="Q13" i="1"/>
  <c r="P13" i="1"/>
  <c r="O13" i="1"/>
  <c r="N13" i="1"/>
  <c r="M13" i="1"/>
  <c r="L13" i="1"/>
  <c r="K13" i="1"/>
  <c r="J13" i="1"/>
  <c r="I13" i="1"/>
  <c r="H13" i="1"/>
  <c r="G13" i="1"/>
  <c r="F13" i="1"/>
  <c r="E13" i="1"/>
  <c r="D13" i="1"/>
  <c r="C13" i="1"/>
  <c r="B13" i="1"/>
  <c r="U9" i="1"/>
  <c r="AA10" i="1" s="1"/>
  <c r="T9" i="1"/>
  <c r="S9" i="1"/>
  <c r="R9" i="1"/>
  <c r="Q9" i="1"/>
  <c r="P9" i="1"/>
  <c r="O9" i="1"/>
  <c r="N9" i="1"/>
  <c r="M9" i="1"/>
  <c r="L9" i="1"/>
  <c r="K9" i="1"/>
  <c r="J9" i="1"/>
  <c r="I9" i="1"/>
  <c r="H9" i="1"/>
  <c r="G9" i="1"/>
  <c r="F9" i="1"/>
  <c r="E9" i="1"/>
  <c r="D9" i="1"/>
  <c r="C9" i="1"/>
  <c r="B9" i="1"/>
  <c r="U4" i="1"/>
  <c r="T4" i="1"/>
  <c r="S4" i="1"/>
  <c r="R4" i="1"/>
  <c r="Q4" i="1"/>
  <c r="P4" i="1"/>
  <c r="O4" i="1"/>
  <c r="N4" i="1"/>
  <c r="M4" i="1"/>
  <c r="L4" i="1"/>
  <c r="K4" i="1"/>
  <c r="J4" i="1"/>
  <c r="I4" i="1"/>
  <c r="H4" i="1"/>
  <c r="G4" i="1"/>
  <c r="F4" i="1"/>
  <c r="E4" i="1"/>
  <c r="D4" i="1"/>
  <c r="C4" i="1"/>
  <c r="AC97" i="1" l="1"/>
  <c r="AC22" i="1"/>
  <c r="AC103" i="1"/>
  <c r="AC100" i="1" s="1"/>
  <c r="W112" i="1"/>
  <c r="AC102" i="1"/>
  <c r="AC16" i="1"/>
  <c r="AB19" i="1"/>
  <c r="AD16" i="1"/>
  <c r="AB16" i="1"/>
  <c r="AD19" i="1"/>
  <c r="AC19" i="1"/>
  <c r="AC88" i="1"/>
  <c r="AC92" i="1" s="1"/>
  <c r="AC105" i="1" l="1"/>
  <c r="AC108" i="1" s="1"/>
  <c r="Z107" i="1" s="1"/>
  <c r="Z108" i="1" s="1"/>
  <c r="W110" i="1" l="1"/>
  <c r="W113" i="1" s="1"/>
  <c r="W115" i="1" s="1"/>
  <c r="W118" i="1" l="1"/>
  <c r="W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<sst xmlns="http://schemas.openxmlformats.org/spreadsheetml/2006/main" count="673" uniqueCount="167">
  <si>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</si>
  <si>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</si>
  <si>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</si>
  <si>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</si>
  <si>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</si>
  <si>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</si>
  <si>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</si>
  <si>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</si>
  <si>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</si>
  <si>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</si>
  <si>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</si>
  <si>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</si>
  <si>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</si>
  <si>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</si>
  <si>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</si>
  <si>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</si>
  <si>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</si>
  <si>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</si>
  <si>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</si>
  <si>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</si>
  <si>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</si>
  <si>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</si>
  <si>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</si>
  <si>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</si>
  <si>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</si>
  <si>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</si>
  <si>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</si>
  <si>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</si>
  <si>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</si>
  <si>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</si>
  <si>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</si>
  <si>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</si>
  <si>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</si>
  <si>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</si>
  <si>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</si>
  <si>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</si>
  <si>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</si>
  <si>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</si>
  <si>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</si>
  <si>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</si>
  <si>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</si>
  <si>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</si>
  <si>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</si>
  <si>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</si>
  <si>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</si>
  <si>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</si>
  <si>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</si>
  <si>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</si>
  <si>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</si>
  <si>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</si>
  <si>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</si>
  <si>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</si>
  <si>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</si>
  <si>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</si>
  <si>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</si>
  <si>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</si>
  <si>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</si>
  <si>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</si>
  <si>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</si>
  <si>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</si>
  <si>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</si>
  <si>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</si>
  <si>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</si>
  <si>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</si>
  <si>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</si>
  <si>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</si>
  <si>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</si>
  <si>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</si>
  <si>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</si>
  <si>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</si>
  <si>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</si>
  <si>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</si>
  <si>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</si>
  <si>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</si>
  <si>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</si>
  <si>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</si>
  <si>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</si>
  <si>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</si>
  <si>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</si>
  <si>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</si>
  <si>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</si>
  <si>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</si>
  <si>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</si>
  <si>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</si>
  <si>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</si>
  <si>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</si>
  <si>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</si>
  <si>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</si>
  <si>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</si>
  <si>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</si>
  <si>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</si>
  <si>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</si>
  <si>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</si>
  <si>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</si>
  <si>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</si>
  <si>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</si>
  <si>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</si>
  <si>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</si>
  <si>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</si>
  <si>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</si>
  <si>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</si>
  <si>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</si>
  <si>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</si>
  <si>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</si>
  <si>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</si>
  <si>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</si>
  <si>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Levered FCF</t>
  </si>
  <si>
    <t>Unlevered FCF</t>
  </si>
  <si>
    <t>Unlevered FCF Proj</t>
  </si>
  <si>
    <t>WACC</t>
  </si>
  <si>
    <t>Levered FCF Growth YoY</t>
  </si>
  <si>
    <t>Unlevered FCF Forecast</t>
  </si>
  <si>
    <t>FCF Growth Rate</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</si>
  <si>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</si>
  <si>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</si>
  <si>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</si>
  <si>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</si>
  <si>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</si>
  <si>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</si>
  <si>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</si>
  <si>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</si>
  <si>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</si>
  <si>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</si>
  <si>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</si>
  <si>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</si>
  <si>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</si>
  <si>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</si>
  <si>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</si>
  <si>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</si>
  <si>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</si>
  <si>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Forward P/S</t>
  </si>
  <si>
    <t>Forward P/E</t>
  </si>
  <si>
    <t>Forward P/FCF</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</si>
  <si>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</si>
  <si>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</si>
  <si>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</si>
  <si>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</si>
  <si>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</si>
  <si>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</si>
  <si>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</si>
  <si>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</si>
  <si>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</si>
  <si>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</si>
  <si>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</si>
  <si>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</si>
  <si>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</si>
  <si>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</si>
  <si>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</si>
  <si>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</si>
  <si>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</si>
  <si>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</si>
  <si>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</si>
  <si>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</si>
  <si>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</si>
  <si>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</si>
  <si>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</si>
  <si>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</si>
  <si>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</si>
  <si>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</si>
  <si>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</si>
  <si>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</si>
  <si>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</si>
  <si>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</si>
  <si>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</si>
  <si>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FCF Yield</t>
  </si>
  <si>
    <t>Dividend Yield</t>
  </si>
  <si>
    <t>Shares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</si>
</sst>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 \-\ \-"/>
    <numFmt numFmtId="165" formatCode="#.00%;\ \-#.00%;\ \-\ \-"/>
    <numFmt numFmtId="166" formatCode="#,##0.00_);\(#,##0.00\);\-\ \-"/>
    <numFmt numFmtId="167" formatCode="0.0"/>
    <numFmt numFmtId="168" formatCode="&quot;$&quot;#,##0"/>
    <numFmt numFmtId="169" formatCode="&quot;$&quot;#,##0.00"/>
    <numFmt numFmtId="170"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sz val="12"/>
      <color rgb="FF000000"/>
      <name val="Calibri"/>
      <family val="2"/>
    </font>
    <font>
      <b/>
      <i/>
      <sz val="14"/>
      <color rgb="FF000000"/>
      <name val="Calibri"/>
      <family val="2"/>
    </font>
    <font>
      <b/>
      <sz val="16"/>
      <color rgb="FF000000"/>
      <name val="Calibri"/>
      <family val="2"/>
    </font>
    <font>
      <b/>
      <u/>
      <sz val="16"/>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2"/>
        <bgColor indexed="64"/>
      </patternFill>
    </fill>
  </fills>
  <borders count="16">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74">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 fillId="0" borderId="0" xfId="0" applyFont="1" applyAlignment="1">
      <alignment indent="1"/>
    </xf>
    <xf numFmtId="164" fontId="10" fillId="4" borderId="0" xfId="0" applyNumberFormat="1" applyFont="1" applyFill="1"/>
    <xf numFmtId="0" fontId="0" fillId="4" borderId="0" xfId="0" applyFill="1"/>
    <xf numFmtId="0" fontId="12" fillId="5" borderId="11" xfId="0" applyFont="1" applyFill="1" applyBorder="1" applyAlignment="1">
      <alignment horizontal="left" vertical="center" wrapText="1"/>
    </xf>
    <xf numFmtId="10" fontId="12" fillId="5" borderId="8" xfId="0" applyNumberFormat="1" applyFont="1" applyFill="1" applyBorder="1"/>
    <xf numFmtId="164" fontId="10" fillId="6" borderId="0" xfId="0" applyNumberFormat="1" applyFont="1" applyFill="1"/>
    <xf numFmtId="9" fontId="13"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0" fontId="14" fillId="0" borderId="4" xfId="0" applyFont="1" applyBorder="1"/>
    <xf numFmtId="164" fontId="10" fillId="0" borderId="0" xfId="0" applyNumberFormat="1" applyFont="1"/>
    <xf numFmtId="9" fontId="11" fillId="0" borderId="11" xfId="0" applyNumberFormat="1" applyFont="1" applyBorder="1" applyAlignment="1">
      <alignment horizontal="center"/>
    </xf>
    <xf numFmtId="167" fontId="11" fillId="0" borderId="11" xfId="0" applyNumberFormat="1" applyFont="1" applyBorder="1" applyAlignment="1">
      <alignment horizontal="center"/>
    </xf>
    <xf numFmtId="167" fontId="11" fillId="0" borderId="5" xfId="0" applyNumberFormat="1" applyFont="1" applyBorder="1" applyAlignment="1">
      <alignment horizontal="center"/>
    </xf>
    <xf numFmtId="164" fontId="14" fillId="0" borderId="2" xfId="0" applyNumberFormat="1" applyFont="1" applyBorder="1"/>
    <xf numFmtId="164" fontId="1" fillId="0" borderId="6" xfId="0" applyNumberFormat="1" applyFont="1" applyBorder="1" applyAlignment="1">
      <alignment horizontal="center"/>
    </xf>
    <xf numFmtId="165" fontId="10" fillId="0" borderId="12" xfId="0" applyNumberFormat="1" applyFont="1" applyBorder="1"/>
    <xf numFmtId="164" fontId="14" fillId="0" borderId="3" xfId="0" applyNumberFormat="1" applyFont="1" applyBorder="1"/>
    <xf numFmtId="165" fontId="10" fillId="0" borderId="0" xfId="0" applyNumberFormat="1" applyFont="1"/>
    <xf numFmtId="166" fontId="10" fillId="0" borderId="0" xfId="0" applyNumberFormat="1" applyFont="1"/>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39" fontId="11" fillId="4" borderId="10" xfId="0" applyNumberFormat="1" applyFont="1" applyFill="1" applyBorder="1"/>
    <xf numFmtId="164" fontId="1" fillId="4" borderId="10" xfId="0" applyNumberFormat="1" applyFont="1" applyFill="1" applyBorder="1"/>
    <xf numFmtId="164" fontId="12" fillId="4" borderId="8" xfId="0" applyNumberFormat="1" applyFont="1" applyFill="1" applyBorder="1"/>
    <xf numFmtId="164" fontId="1" fillId="6" borderId="0" xfId="0" applyNumberFormat="1" applyFont="1" applyFill="1"/>
    <xf numFmtId="0" fontId="0" fillId="4" borderId="0" xfId="0" applyFill="1" applyAlignment="1">
      <alignment horizontal="left"/>
    </xf>
    <xf numFmtId="0" fontId="13" fillId="6" borderId="9" xfId="0" applyFont="1" applyFill="1" applyBorder="1" applyAlignment="1">
      <alignment wrapText="1"/>
    </xf>
    <xf numFmtId="10" fontId="1" fillId="6" borderId="10" xfId="0" applyNumberFormat="1" applyFont="1" applyFill="1" applyBorder="1" applyAlignment="1">
      <alignment horizontal="right" vertical="center"/>
    </xf>
    <xf numFmtId="0" fontId="13" fillId="4" borderId="11" xfId="0" applyFont="1" applyFill="1" applyBorder="1"/>
    <xf numFmtId="10" fontId="1" fillId="4" borderId="8" xfId="0" applyNumberFormat="1" applyFont="1" applyFill="1" applyBorder="1" applyAlignment="1">
      <alignment horizontal="right" vertical="center"/>
    </xf>
    <xf numFmtId="164" fontId="1" fillId="4" borderId="9" xfId="0" applyNumberFormat="1" applyFont="1" applyFill="1" applyBorder="1" applyAlignment="1">
      <alignment wrapText="1"/>
    </xf>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8" fontId="12" fillId="5" borderId="10" xfId="0" applyNumberFormat="1" applyFont="1" applyFill="1" applyBorder="1"/>
    <xf numFmtId="169" fontId="1" fillId="4"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170" fontId="11" fillId="0" borderId="8" xfId="0" applyNumberFormat="1" applyFont="1" applyBorder="1" applyAlignment="1">
      <alignment horizontal="center"/>
    </xf>
    <xf numFmtId="170" fontId="11" fillId="0" borderId="5" xfId="0" applyNumberFormat="1" applyFont="1" applyBorder="1" applyAlignment="1">
      <alignment horizontal="center"/>
    </xf>
    <xf numFmtId="0" fontId="1" fillId="5" borderId="14" xfId="0" applyFont="1" applyFill="1" applyBorder="1" applyAlignment="1">
      <alignment horizontal="center"/>
    </xf>
    <xf numFmtId="0" fontId="1" fillId="5" borderId="15" xfId="0" applyFont="1" applyFill="1" applyBorder="1" applyAlignment="1">
      <alignment horizontal="center"/>
    </xf>
    <xf numFmtId="0" fontId="15" fillId="5" borderId="13" xfId="0" applyFont="1" applyFill="1" applyBorder="1" applyAlignment="1">
      <alignment horizontal="center"/>
    </xf>
    <xf numFmtId="0" fontId="16" fillId="5" borderId="7" xfId="0" applyFont="1" applyFill="1" applyBorder="1" applyAlignment="1">
      <alignment horizontal="center"/>
    </xf>
    <xf numFmtId="0" fontId="12" fillId="7" borderId="13" xfId="0" applyFont="1" applyFill="1" applyBorder="1" applyAlignment="1">
      <alignment horizontal="center" vertical="center" wrapText="1"/>
    </xf>
    <xf numFmtId="0" fontId="12" fillId="7"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PM</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4895597320556695E-2"/>
          <c:y val="0.12728338086448204"/>
          <c:w val="0.84866552545252438"/>
          <c:h val="0.70730842493761859"/>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1'!$B$3:$U$3</c:f>
              <c:numCache>
                <c:formatCode>#,###,,;\(#,###,,\);\ \-\ \-</c:formatCode>
                <c:ptCount val="20"/>
                <c:pt idx="0">
                  <c:v>33389000000</c:v>
                </c:pt>
                <c:pt idx="1">
                  <c:v>0</c:v>
                </c:pt>
                <c:pt idx="2">
                  <c:v>45288000000</c:v>
                </c:pt>
                <c:pt idx="3">
                  <c:v>48260000000</c:v>
                </c:pt>
                <c:pt idx="4">
                  <c:v>22798000000</c:v>
                </c:pt>
                <c:pt idx="5">
                  <c:v>25705000000</c:v>
                </c:pt>
                <c:pt idx="6">
                  <c:v>25035000000</c:v>
                </c:pt>
                <c:pt idx="7">
                  <c:v>27208000000</c:v>
                </c:pt>
                <c:pt idx="8">
                  <c:v>31097000000</c:v>
                </c:pt>
                <c:pt idx="9">
                  <c:v>31377000000</c:v>
                </c:pt>
                <c:pt idx="10">
                  <c:v>31217000000</c:v>
                </c:pt>
                <c:pt idx="11">
                  <c:v>29767000000</c:v>
                </c:pt>
                <c:pt idx="12">
                  <c:v>26794000000</c:v>
                </c:pt>
                <c:pt idx="13">
                  <c:v>26685000000</c:v>
                </c:pt>
                <c:pt idx="14">
                  <c:v>28748000000</c:v>
                </c:pt>
                <c:pt idx="15">
                  <c:v>29625000000</c:v>
                </c:pt>
                <c:pt idx="16">
                  <c:v>29805000000</c:v>
                </c:pt>
                <c:pt idx="17">
                  <c:v>28694000000</c:v>
                </c:pt>
                <c:pt idx="18">
                  <c:v>31405000000</c:v>
                </c:pt>
                <c:pt idx="19">
                  <c:v>31762000000</c:v>
                </c:pt>
              </c:numCache>
            </c:numRef>
          </c:val>
          <c:extLst>
            <c:ext xmlns:c16="http://schemas.microsoft.com/office/drawing/2014/chart" uri="{C3380CC4-5D6E-409C-BE32-E72D297353CC}">
              <c16:uniqueId val="{00000000-C65B-8D40-8F6C-25D578DD89FF}"/>
            </c:ext>
          </c:extLst>
        </c:ser>
        <c:ser>
          <c:idx val="1"/>
          <c:order val="1"/>
          <c:tx>
            <c:strRef>
              <c:f>'Sheet 1'!$A$28</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1'!$B$28:$U$28</c:f>
              <c:numCache>
                <c:formatCode>#,###,,;\(#,###,,\);\ \-\ \-</c:formatCode>
                <c:ptCount val="20"/>
                <c:pt idx="0">
                  <c:v>3975000000</c:v>
                </c:pt>
                <c:pt idx="1">
                  <c:v>0</c:v>
                </c:pt>
                <c:pt idx="2">
                  <c:v>5620000000</c:v>
                </c:pt>
                <c:pt idx="3">
                  <c:v>6146000000</c:v>
                </c:pt>
                <c:pt idx="4">
                  <c:v>6026000000</c:v>
                </c:pt>
                <c:pt idx="5">
                  <c:v>6890000000</c:v>
                </c:pt>
                <c:pt idx="6">
                  <c:v>6342000000</c:v>
                </c:pt>
                <c:pt idx="7">
                  <c:v>7259000000</c:v>
                </c:pt>
                <c:pt idx="8">
                  <c:v>8591000000</c:v>
                </c:pt>
                <c:pt idx="9">
                  <c:v>8800000000</c:v>
                </c:pt>
                <c:pt idx="10">
                  <c:v>8576000000</c:v>
                </c:pt>
                <c:pt idx="11">
                  <c:v>7493000000</c:v>
                </c:pt>
                <c:pt idx="12">
                  <c:v>6873000000</c:v>
                </c:pt>
                <c:pt idx="13">
                  <c:v>6967000000</c:v>
                </c:pt>
                <c:pt idx="14">
                  <c:v>6035000000</c:v>
                </c:pt>
                <c:pt idx="15">
                  <c:v>7911000000</c:v>
                </c:pt>
                <c:pt idx="16">
                  <c:v>7185000000</c:v>
                </c:pt>
                <c:pt idx="17">
                  <c:v>8056000000</c:v>
                </c:pt>
                <c:pt idx="18">
                  <c:v>9109000000</c:v>
                </c:pt>
                <c:pt idx="19">
                  <c:v>9048000000</c:v>
                </c:pt>
              </c:numCache>
            </c:numRef>
          </c:val>
          <c:extLst>
            <c:ext xmlns:c16="http://schemas.microsoft.com/office/drawing/2014/chart" uri="{C3380CC4-5D6E-409C-BE32-E72D297353CC}">
              <c16:uniqueId val="{00000001-C65B-8D40-8F6C-25D578DD89FF}"/>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1'!$B$107:$U$107</c:f>
              <c:numCache>
                <c:formatCode>#,###,,;\(#,###,,\);\ \-\ \-</c:formatCode>
                <c:ptCount val="20"/>
                <c:pt idx="0">
                  <c:v>4044000000</c:v>
                </c:pt>
                <c:pt idx="1">
                  <c:v>0</c:v>
                </c:pt>
                <c:pt idx="2">
                  <c:v>4422000000</c:v>
                </c:pt>
                <c:pt idx="3">
                  <c:v>5350000000</c:v>
                </c:pt>
                <c:pt idx="4">
                  <c:v>4517000000</c:v>
                </c:pt>
                <c:pt idx="5">
                  <c:v>6836000000</c:v>
                </c:pt>
                <c:pt idx="6">
                  <c:v>7169000000</c:v>
                </c:pt>
                <c:pt idx="7">
                  <c:v>8724000000</c:v>
                </c:pt>
                <c:pt idx="8">
                  <c:v>9632000000</c:v>
                </c:pt>
                <c:pt idx="9">
                  <c:v>8365000000</c:v>
                </c:pt>
                <c:pt idx="10">
                  <c:v>8935000000</c:v>
                </c:pt>
                <c:pt idx="11">
                  <c:v>6586000000</c:v>
                </c:pt>
                <c:pt idx="12">
                  <c:v>6905000000</c:v>
                </c:pt>
                <c:pt idx="13">
                  <c:v>6905000000</c:v>
                </c:pt>
                <c:pt idx="14">
                  <c:v>7364000000</c:v>
                </c:pt>
                <c:pt idx="15">
                  <c:v>8042000000</c:v>
                </c:pt>
                <c:pt idx="16">
                  <c:v>9238000000</c:v>
                </c:pt>
                <c:pt idx="17">
                  <c:v>9210000000</c:v>
                </c:pt>
                <c:pt idx="18">
                  <c:v>11219000000</c:v>
                </c:pt>
                <c:pt idx="19">
                  <c:v>9726000000</c:v>
                </c:pt>
              </c:numCache>
            </c:numRef>
          </c:val>
          <c:extLst>
            <c:ext xmlns:c16="http://schemas.microsoft.com/office/drawing/2014/chart" uri="{C3380CC4-5D6E-409C-BE32-E72D297353CC}">
              <c16:uniqueId val="{00000002-C65B-8D40-8F6C-25D578DD89FF}"/>
            </c:ext>
          </c:extLst>
        </c:ser>
        <c:dLbls>
          <c:showLegendKey val="0"/>
          <c:showVal val="0"/>
          <c:showCatName val="0"/>
          <c:showSerName val="0"/>
          <c:showPercent val="0"/>
          <c:showBubbleSize val="0"/>
        </c:dLbls>
        <c:gapWidth val="100"/>
        <c:overlap val="-24"/>
        <c:axId val="1298842879"/>
        <c:axId val="1298922719"/>
      </c:barChart>
      <c:catAx>
        <c:axId val="1298842879"/>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298922719"/>
        <c:crosses val="autoZero"/>
        <c:auto val="1"/>
        <c:lblAlgn val="ctr"/>
        <c:lblOffset val="100"/>
        <c:noMultiLvlLbl val="0"/>
      </c:catAx>
      <c:valAx>
        <c:axId val="1298922719"/>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298842879"/>
        <c:crosses val="autoZero"/>
        <c:crossBetween val="between"/>
      </c:valAx>
      <c:spPr>
        <a:noFill/>
        <a:ln>
          <a:noFill/>
        </a:ln>
        <a:effectLst/>
      </c:spPr>
    </c:plotArea>
    <c:legend>
      <c:legendPos val="b"/>
      <c:layout>
        <c:manualLayout>
          <c:xMode val="edge"/>
          <c:yMode val="edge"/>
          <c:x val="0.33702778829581348"/>
          <c:y val="0.91092235097119489"/>
          <c:w val="0.31531409842391289"/>
          <c:h val="5.2928629677694287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23</xdr:col>
      <xdr:colOff>9070</xdr:colOff>
      <xdr:row>108</xdr:row>
      <xdr:rowOff>16328</xdr:rowOff>
    </xdr:from>
    <xdr:to>
      <xdr:col>28</xdr:col>
      <xdr:colOff>1596570</xdr:colOff>
      <xdr:row>130</xdr:row>
      <xdr:rowOff>18142</xdr:rowOff>
    </xdr:to>
    <xdr:graphicFrame macro="">
      <xdr:nvGraphicFramePr>
        <xdr:cNvPr id="2" name="Chart 1">
          <a:extLst>
            <a:ext uri="{FF2B5EF4-FFF2-40B4-BE49-F238E27FC236}">
              <a16:creationId xmlns:a16="http://schemas.microsoft.com/office/drawing/2014/main" id="{5C675DD9-774D-8904-E32C-E6EE9C98B3E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actor Scoring"/>
      <sheetName val="Factor Investing"/>
      <sheetName val="Concentrated"/>
      <sheetName val="Hardware"/>
      <sheetName val="Software"/>
      <sheetName val="Consumer"/>
      <sheetName val="Financial Services"/>
      <sheetName val="Healthcare"/>
      <sheetName val="Industrials"/>
      <sheetName val="Real Estate"/>
      <sheetName val="Fashion + Beauty"/>
      <sheetName val="Treasuries"/>
      <sheetName val="All Stars"/>
      <sheetName val="ROIC Port"/>
      <sheetName val="My Holdings"/>
      <sheetName val="To Be Modeled"/>
      <sheetName val="Compounders"/>
      <sheetName val="Small Cap Gems"/>
      <sheetName val="Private Companies"/>
    </sheetNames>
    <sheetDataSet>
      <sheetData sheetId="0"/>
      <sheetData sheetId="1"/>
      <sheetData sheetId="2"/>
      <sheetData sheetId="3"/>
      <sheetData sheetId="4"/>
      <sheetData sheetId="5"/>
      <sheetData sheetId="6"/>
      <sheetData sheetId="7"/>
      <sheetData sheetId="8"/>
      <sheetData sheetId="9"/>
      <sheetData sheetId="10"/>
      <sheetData sheetId="11">
        <row r="8">
          <cell r="C8">
            <v>3.7450000000000004E-2</v>
          </cell>
        </row>
      </sheetData>
      <sheetData sheetId="12"/>
      <sheetData sheetId="13"/>
      <sheetData sheetId="14"/>
      <sheetData sheetId="15"/>
      <sheetData sheetId="16"/>
      <sheetData sheetId="17"/>
      <sheetData sheetId="18"/>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https://www.bing.com/financeapi/forcetrigger?t=a1zzmw&amp;q=XNYS%3aPM&amp;form=skydnc</v>
    <v>Learn more on Bing</v>
  </rv>
  <rv s="1">
    <v>0</v>
    <v>Philip Morris International Inc. (XNYS:PM)</v>
    <v>2</v>
    <v>3</v>
    <v>Finance</v>
    <v>4</v>
    <v>en-US</v>
    <v>a1zzmw</v>
    <v>268435456</v>
    <v>1</v>
    <v>Powered by Refinitiv</v>
    <v>105.62</v>
    <v>82.85</v>
    <v>0.71299999999999997</v>
    <v>0.06</v>
    <v>6.4799999999999992E-4</v>
    <v>-0.17</v>
    <v>-1.835E-3</v>
    <v>USD</v>
    <v>Philip Morris International Inc. (PMI) is an international tobacco company. It focuses on delivering a smoke-free future and evolving its portfolio for the long term to include products outside of the tobacco and nicotine sector. Its product portfolio consists of cigarettes and smoke-free products, including heat-not-burn, vapor and oral nicotine products, which are sold in markets outside the United States. It is engaged in developing smoke-free products for adults along with building scientific assessment capabilities in the areas of pre-clinical systems toxicology, clinical and behavioral research, as well as post-market studies. The United States Food and Drug Administration (FDA) has authorized versions of its IQOS Platform 1 device and consumables, and Swedish Match's General snus, as Modified Risk Tobacco Products (MRTPs). Its portfolio consists of both international and local brands and is led by Marlboro. Its other cigarette brands include Chesterfield, L&amp;M and Philip Morris.</v>
    <v>79800</v>
    <v>New York Stock Exchange</v>
    <v>XNYS</v>
    <v>XNYS</v>
    <v>677 Washington Blvd, Ste. 1100, STAMFORD, CT, 06901 US</v>
    <v>92.86</v>
    <v>Food &amp; Tobacco</v>
    <v>Stock</v>
    <v>45089.99967413125</v>
    <v>0</v>
    <v>92.15</v>
    <v>143811052050</v>
    <v>Philip Morris International Inc.</v>
    <v>Philip Morris International Inc.</v>
    <v>92.55</v>
    <v>16.5532</v>
    <v>92.59</v>
    <v>92.65</v>
    <v>92.48</v>
    <v>1552197000</v>
    <v>PM</v>
    <v>Philip Morris International Inc. (XNYS:PM)</v>
    <v>2820661</v>
    <v>4463960</v>
    <v>2007</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sec.gov/Archives/edgar/data/1413329/000119312509038765/0001193125-09-038765-index.htm" TargetMode="External"/><Relationship Id="rId18" Type="http://schemas.openxmlformats.org/officeDocument/2006/relationships/hyperlink" Target="https://www.sec.gov/Archives/edgar/data/1413329/000119312512076983/0001193125-12-076983-index.htm" TargetMode="External"/><Relationship Id="rId26" Type="http://schemas.openxmlformats.org/officeDocument/2006/relationships/hyperlink" Target="https://www.sec.gov/Archives/edgar/data/1413329/000141332916000076/0001413329-16-000076-index.htm" TargetMode="External"/><Relationship Id="rId39" Type="http://schemas.openxmlformats.org/officeDocument/2006/relationships/hyperlink" Target="https://www.sec.gov/Archives/edgar/data/1413329/000141332922000011/0001413329-22-000011-index.htm" TargetMode="External"/><Relationship Id="rId21" Type="http://schemas.openxmlformats.org/officeDocument/2006/relationships/hyperlink" Target="https://www.sec.gov/Archives/edgar/data/1413329/000141332913000019/0001413329-13-000019-index.htm" TargetMode="External"/><Relationship Id="rId34" Type="http://schemas.openxmlformats.org/officeDocument/2006/relationships/hyperlink" Target="https://www.sec.gov/Archives/edgar/data/1413329/000141332920000007/0001413329-20-000007-index.htm" TargetMode="External"/><Relationship Id="rId42" Type="http://schemas.openxmlformats.org/officeDocument/2006/relationships/hyperlink" Target="https://finbox.com/NYSE:PM/explorer/revenue_proj" TargetMode="External"/><Relationship Id="rId7" Type="http://schemas.openxmlformats.org/officeDocument/2006/relationships/hyperlink" Target="https://sec.gov/"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413329/000119312511046772/0001193125-11-046772-index.htm" TargetMode="External"/><Relationship Id="rId20" Type="http://schemas.openxmlformats.org/officeDocument/2006/relationships/hyperlink" Target="https://www.sec.gov/Archives/edgar/data/1413329/000141332913000019/0001413329-13-000019-index.htm" TargetMode="External"/><Relationship Id="rId29" Type="http://schemas.openxmlformats.org/officeDocument/2006/relationships/hyperlink" Target="https://www.sec.gov/Archives/edgar/data/1413329/000141332917000014/0001413329-17-000014-index.htm" TargetMode="External"/><Relationship Id="rId41" Type="http://schemas.openxmlformats.org/officeDocument/2006/relationships/hyperlink" Target="https://www.sec.gov/Archives/edgar/data/1413329/000141332923000025/0001413329-23-000025-index.htm" TargetMode="External"/><Relationship Id="rId1" Type="http://schemas.openxmlformats.org/officeDocument/2006/relationships/hyperlink" Target="https://roic.ai/company/PM" TargetMode="External"/><Relationship Id="rId6"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www.sec.gov/Archives/edgar/data/1413329/000141332915000016/0001413329-15-000016-index.htm" TargetMode="External"/><Relationship Id="rId32" Type="http://schemas.openxmlformats.org/officeDocument/2006/relationships/hyperlink" Target="https://www.sec.gov/Archives/edgar/data/1413329/000141332919000007/0001413329-19-000007-index.htm" TargetMode="External"/><Relationship Id="rId37" Type="http://schemas.openxmlformats.org/officeDocument/2006/relationships/hyperlink" Target="https://www.sec.gov/Archives/edgar/data/1413329/000141332921000007/0001413329-21-000007-index.htm" TargetMode="External"/><Relationship Id="rId40" Type="http://schemas.openxmlformats.org/officeDocument/2006/relationships/hyperlink" Target="https://www.sec.gov/Archives/edgar/data/1413329/000141332923000025/0001413329-23-000025-index.htm" TargetMode="External"/><Relationship Id="rId5" Type="http://schemas.openxmlformats.org/officeDocument/2006/relationships/hyperlink" Target="https://sec.gov/" TargetMode="External"/><Relationship Id="rId15" Type="http://schemas.openxmlformats.org/officeDocument/2006/relationships/hyperlink" Target="https://www.sec.gov/Archives/edgar/data/1413329/000119312510041735/0001193125-10-041735-index.htm" TargetMode="External"/><Relationship Id="rId23" Type="http://schemas.openxmlformats.org/officeDocument/2006/relationships/hyperlink" Target="https://www.sec.gov/Archives/edgar/data/1413329/000141332914000012/0001413329-14-000012-index.htm" TargetMode="External"/><Relationship Id="rId28" Type="http://schemas.openxmlformats.org/officeDocument/2006/relationships/hyperlink" Target="https://www.sec.gov/Archives/edgar/data/1413329/000141332917000014/0001413329-17-000014-index.htm" TargetMode="External"/><Relationship Id="rId36" Type="http://schemas.openxmlformats.org/officeDocument/2006/relationships/hyperlink" Target="https://www.sec.gov/Archives/edgar/data/1413329/000141332921000007/0001413329-21-000007-index.htm" TargetMode="External"/><Relationship Id="rId10" Type="http://schemas.openxmlformats.org/officeDocument/2006/relationships/hyperlink" Target="https://sec.gov/" TargetMode="External"/><Relationship Id="rId19" Type="http://schemas.openxmlformats.org/officeDocument/2006/relationships/hyperlink" Target="https://www.sec.gov/Archives/edgar/data/1413329/000119312512076983/0001193125-12-076983-index.htm" TargetMode="External"/><Relationship Id="rId31" Type="http://schemas.openxmlformats.org/officeDocument/2006/relationships/hyperlink" Target="https://www.sec.gov/Archives/edgar/data/1413329/000141332918000007/0001413329-18-000007-index.htm" TargetMode="External"/><Relationship Id="rId44" Type="http://schemas.openxmlformats.org/officeDocument/2006/relationships/drawing" Target="../drawings/drawing1.xml"/><Relationship Id="rId4" Type="http://schemas.openxmlformats.org/officeDocument/2006/relationships/hyperlink" Target="https://sec.gov/" TargetMode="External"/><Relationship Id="rId9" Type="http://schemas.openxmlformats.org/officeDocument/2006/relationships/hyperlink" Target="https://sec.gov/" TargetMode="External"/><Relationship Id="rId14" Type="http://schemas.openxmlformats.org/officeDocument/2006/relationships/hyperlink" Target="https://www.sec.gov/Archives/edgar/data/1413329/000119312510041735/0001193125-10-041735-index.htm" TargetMode="External"/><Relationship Id="rId22" Type="http://schemas.openxmlformats.org/officeDocument/2006/relationships/hyperlink" Target="https://www.sec.gov/Archives/edgar/data/1413329/000141332914000012/0001413329-14-000012-index.htm" TargetMode="External"/><Relationship Id="rId27" Type="http://schemas.openxmlformats.org/officeDocument/2006/relationships/hyperlink" Target="https://www.sec.gov/Archives/edgar/data/1413329/000141332916000076/0001413329-16-000076-index.htm" TargetMode="External"/><Relationship Id="rId30" Type="http://schemas.openxmlformats.org/officeDocument/2006/relationships/hyperlink" Target="https://www.sec.gov/Archives/edgar/data/1413329/000141332918000007/0001413329-18-000007-index.htm" TargetMode="External"/><Relationship Id="rId35" Type="http://schemas.openxmlformats.org/officeDocument/2006/relationships/hyperlink" Target="https://www.sec.gov/Archives/edgar/data/1413329/000141332920000007/0001413329-20-000007-index.htm" TargetMode="External"/><Relationship Id="rId43" Type="http://schemas.openxmlformats.org/officeDocument/2006/relationships/hyperlink" Target="https://finbox.com/NYSE:PM/explorer/fcf_unlev_proj/" TargetMode="External"/><Relationship Id="rId8" Type="http://schemas.openxmlformats.org/officeDocument/2006/relationships/hyperlink" Target="https://sec.gov/" TargetMode="External"/><Relationship Id="rId3" Type="http://schemas.openxmlformats.org/officeDocument/2006/relationships/hyperlink" Target="https://sec.gov/" TargetMode="External"/><Relationship Id="rId12" Type="http://schemas.openxmlformats.org/officeDocument/2006/relationships/hyperlink" Target="https://www.sec.gov/Archives/edgar/data/1413329/000119312509038765/0001193125-09-038765-index.htm" TargetMode="External"/><Relationship Id="rId17" Type="http://schemas.openxmlformats.org/officeDocument/2006/relationships/hyperlink" Target="https://www.sec.gov/Archives/edgar/data/1413329/000119312511046772/0001193125-11-046772-index.htm" TargetMode="External"/><Relationship Id="rId25" Type="http://schemas.openxmlformats.org/officeDocument/2006/relationships/hyperlink" Target="https://www.sec.gov/Archives/edgar/data/1413329/000141332915000016/0001413329-15-000016-index.htm" TargetMode="External"/><Relationship Id="rId33" Type="http://schemas.openxmlformats.org/officeDocument/2006/relationships/hyperlink" Target="https://www.sec.gov/Archives/edgar/data/1413329/000141332919000007/0001413329-19-000007-index.htm" TargetMode="External"/><Relationship Id="rId38" Type="http://schemas.openxmlformats.org/officeDocument/2006/relationships/hyperlink" Target="https://www.sec.gov/Archives/edgar/data/1413329/000141332922000011/0001413329-22-000011-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118"/>
  <sheetViews>
    <sheetView tabSelected="1" zoomScale="70" zoomScaleNormal="70" workbookViewId="0">
      <pane xSplit="1" ySplit="1" topLeftCell="P82" activePane="bottomRight" state="frozen"/>
      <selection pane="topRight"/>
      <selection pane="bottomLeft"/>
      <selection pane="bottomRight" activeCell="X100" sqref="X100"/>
    </sheetView>
  </sheetViews>
  <sheetFormatPr baseColWidth="10" defaultRowHeight="16" x14ac:dyDescent="0.2"/>
  <cols>
    <col min="1" max="1" width="50" customWidth="1"/>
    <col min="2" max="21" width="15" customWidth="1"/>
    <col min="22" max="30" width="20.83203125" customWidth="1"/>
  </cols>
  <sheetData>
    <row r="1" spans="1:30" ht="22" thickBot="1" x14ac:dyDescent="0.3">
      <c r="A1" s="3" t="e" vm="1">
        <v>#VALUE!</v>
      </c>
      <c r="B1" s="8">
        <v>2003</v>
      </c>
      <c r="C1" s="8">
        <v>2004</v>
      </c>
      <c r="D1" s="8">
        <v>2005</v>
      </c>
      <c r="E1" s="8">
        <v>2006</v>
      </c>
      <c r="F1" s="8">
        <v>2007</v>
      </c>
      <c r="G1" s="8">
        <v>2008</v>
      </c>
      <c r="H1" s="8">
        <v>2009</v>
      </c>
      <c r="I1" s="8">
        <v>2010</v>
      </c>
      <c r="J1" s="8">
        <v>2011</v>
      </c>
      <c r="K1" s="8">
        <v>2012</v>
      </c>
      <c r="L1" s="8">
        <v>2013</v>
      </c>
      <c r="M1" s="8">
        <v>2014</v>
      </c>
      <c r="N1" s="8">
        <v>2015</v>
      </c>
      <c r="O1" s="8">
        <v>2016</v>
      </c>
      <c r="P1" s="8">
        <v>2017</v>
      </c>
      <c r="Q1" s="8">
        <v>2018</v>
      </c>
      <c r="R1" s="8">
        <v>2019</v>
      </c>
      <c r="S1" s="8">
        <v>2020</v>
      </c>
      <c r="T1" s="8">
        <v>2021</v>
      </c>
      <c r="U1" s="8">
        <v>2022</v>
      </c>
      <c r="V1" s="33">
        <v>2023</v>
      </c>
      <c r="W1" s="33">
        <v>2024</v>
      </c>
      <c r="X1" s="33">
        <v>2025</v>
      </c>
      <c r="Y1" s="33">
        <v>2026</v>
      </c>
      <c r="Z1" s="33">
        <v>2027</v>
      </c>
    </row>
    <row r="2" spans="1:30"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t="s">
        <v>90</v>
      </c>
      <c r="V2" s="9" t="s">
        <v>90</v>
      </c>
      <c r="W2" s="9" t="s">
        <v>90</v>
      </c>
      <c r="X2" s="9" t="s">
        <v>90</v>
      </c>
      <c r="Y2" s="9"/>
      <c r="Z2" s="9"/>
      <c r="AA2" s="9"/>
      <c r="AB2" s="9"/>
      <c r="AC2" s="9"/>
      <c r="AD2" s="9"/>
    </row>
    <row r="3" spans="1:30" ht="40" x14ac:dyDescent="0.25">
      <c r="A3" s="5" t="s">
        <v>1</v>
      </c>
      <c r="B3" s="1">
        <v>33389000000</v>
      </c>
      <c r="C3" s="1" t="s">
        <v>91</v>
      </c>
      <c r="D3" s="1">
        <v>45288000000</v>
      </c>
      <c r="E3" s="1">
        <v>48260000000</v>
      </c>
      <c r="F3" s="1">
        <v>22798000000</v>
      </c>
      <c r="G3" s="1">
        <v>25705000000</v>
      </c>
      <c r="H3" s="1">
        <v>25035000000</v>
      </c>
      <c r="I3" s="1">
        <v>27208000000</v>
      </c>
      <c r="J3" s="1">
        <v>31097000000</v>
      </c>
      <c r="K3" s="1">
        <v>31377000000</v>
      </c>
      <c r="L3" s="1">
        <v>31217000000</v>
      </c>
      <c r="M3" s="1">
        <v>29767000000</v>
      </c>
      <c r="N3" s="1">
        <v>26794000000</v>
      </c>
      <c r="O3" s="1">
        <v>26685000000</v>
      </c>
      <c r="P3" s="1">
        <v>28748000000</v>
      </c>
      <c r="Q3" s="1">
        <v>29625000000</v>
      </c>
      <c r="R3" s="1">
        <v>29805000000</v>
      </c>
      <c r="S3" s="1">
        <v>28694000000</v>
      </c>
      <c r="T3" s="1">
        <v>31405000000</v>
      </c>
      <c r="U3" s="1">
        <v>31762000000</v>
      </c>
      <c r="V3" s="34">
        <v>34644000000</v>
      </c>
      <c r="W3" s="34">
        <v>38456000000</v>
      </c>
      <c r="X3" s="34">
        <v>42919000000</v>
      </c>
      <c r="Y3" s="34">
        <v>48540000000</v>
      </c>
      <c r="Z3" s="34">
        <v>54332000000</v>
      </c>
      <c r="AA3" s="18" t="s">
        <v>113</v>
      </c>
      <c r="AB3" s="19" t="s">
        <v>114</v>
      </c>
      <c r="AC3" s="19" t="s">
        <v>115</v>
      </c>
      <c r="AD3" s="19" t="s">
        <v>116</v>
      </c>
    </row>
    <row r="4" spans="1:30" ht="19" x14ac:dyDescent="0.25">
      <c r="A4" s="14" t="s">
        <v>93</v>
      </c>
      <c r="B4" s="1"/>
      <c r="C4" s="15" t="e">
        <f>(C3/B3)-1</f>
        <v>#VALUE!</v>
      </c>
      <c r="D4" s="15" t="e">
        <f>(D3/C3)-1</f>
        <v>#VALUE!</v>
      </c>
      <c r="E4" s="15">
        <f>(E3/D3)-1</f>
        <v>6.5624447977389089E-2</v>
      </c>
      <c r="F4" s="15">
        <f t="shared" ref="F4:U4" si="0">(F3/E3)-1</f>
        <v>-0.5276004973062578</v>
      </c>
      <c r="G4" s="15">
        <f t="shared" si="0"/>
        <v>0.12751118519168347</v>
      </c>
      <c r="H4" s="16">
        <f t="shared" si="0"/>
        <v>-2.6064967905076841E-2</v>
      </c>
      <c r="I4" s="16">
        <f t="shared" si="0"/>
        <v>8.6798482125024945E-2</v>
      </c>
      <c r="J4" s="16">
        <f t="shared" si="0"/>
        <v>0.14293590120552779</v>
      </c>
      <c r="K4" s="16">
        <f t="shared" si="0"/>
        <v>9.0040839952407747E-3</v>
      </c>
      <c r="L4" s="16">
        <f t="shared" si="0"/>
        <v>-5.0992765401408624E-3</v>
      </c>
      <c r="M4" s="16">
        <f t="shared" si="0"/>
        <v>-4.6449050197008068E-2</v>
      </c>
      <c r="N4" s="16">
        <f t="shared" si="0"/>
        <v>-9.9875701279940832E-2</v>
      </c>
      <c r="O4" s="16">
        <f t="shared" si="0"/>
        <v>-4.068074942151223E-3</v>
      </c>
      <c r="P4" s="16">
        <f t="shared" si="0"/>
        <v>7.7309349821997442E-2</v>
      </c>
      <c r="Q4" s="16">
        <f t="shared" si="0"/>
        <v>3.0506470015305487E-2</v>
      </c>
      <c r="R4" s="16">
        <f t="shared" si="0"/>
        <v>6.0759493670885512E-3</v>
      </c>
      <c r="S4" s="16">
        <f t="shared" si="0"/>
        <v>-3.7275624895151793E-2</v>
      </c>
      <c r="T4" s="16">
        <f t="shared" si="0"/>
        <v>9.4479682163518541E-2</v>
      </c>
      <c r="U4" s="16">
        <f t="shared" si="0"/>
        <v>1.1367616621557053E-2</v>
      </c>
      <c r="V4" s="16">
        <f>(V3/U3)-1</f>
        <v>9.0737359108368443E-2</v>
      </c>
      <c r="W4" s="16">
        <f t="shared" ref="W4:Z4" si="1">(W3/V3)-1</f>
        <v>0.11003348343147445</v>
      </c>
      <c r="X4" s="16">
        <f t="shared" si="1"/>
        <v>0.11605471187851046</v>
      </c>
      <c r="Y4" s="16">
        <f t="shared" si="1"/>
        <v>0.13096763671101375</v>
      </c>
      <c r="Z4" s="16">
        <f t="shared" si="1"/>
        <v>0.11932426864441692</v>
      </c>
      <c r="AA4" s="17">
        <f>(T4+S4+U4)/3</f>
        <v>2.2857224629974599E-2</v>
      </c>
      <c r="AB4" s="17">
        <f>(T20+S20+U20)/3</f>
        <v>5.9779733133760803E-2</v>
      </c>
      <c r="AC4" s="17">
        <f>(T29+S29+U29)/3</f>
        <v>8.1746043335446619E-2</v>
      </c>
      <c r="AD4" s="17">
        <f>(T106+S106+U106)/3</f>
        <v>2.7341230402751382E-2</v>
      </c>
    </row>
    <row r="5" spans="1:30" ht="19" x14ac:dyDescent="0.25">
      <c r="A5" s="5" t="s">
        <v>2</v>
      </c>
      <c r="B5" s="1">
        <v>23821000000</v>
      </c>
      <c r="C5" s="1" t="s">
        <v>91</v>
      </c>
      <c r="D5" s="1">
        <v>32920000000</v>
      </c>
      <c r="E5" s="1">
        <v>35619000000</v>
      </c>
      <c r="F5" s="1">
        <v>8720000000</v>
      </c>
      <c r="G5" s="1">
        <v>9328000000</v>
      </c>
      <c r="H5" s="1">
        <v>9022000000</v>
      </c>
      <c r="I5" s="1">
        <v>9713000000</v>
      </c>
      <c r="J5" s="1">
        <v>10678000000</v>
      </c>
      <c r="K5" s="1">
        <v>10373000000</v>
      </c>
      <c r="L5" s="1">
        <v>10410000000</v>
      </c>
      <c r="M5" s="1">
        <v>10436000000</v>
      </c>
      <c r="N5" s="1">
        <v>9365000000</v>
      </c>
      <c r="O5" s="1">
        <v>9391000000</v>
      </c>
      <c r="P5" s="1">
        <v>10432000000</v>
      </c>
      <c r="Q5" s="1">
        <v>10758000000</v>
      </c>
      <c r="R5" s="1">
        <v>10513000000</v>
      </c>
      <c r="S5" s="1">
        <v>9569000000</v>
      </c>
      <c r="T5" s="1">
        <v>10030000000</v>
      </c>
      <c r="U5" s="1">
        <v>11402000000</v>
      </c>
    </row>
    <row r="6" spans="1:30" ht="20" x14ac:dyDescent="0.25">
      <c r="A6" s="6" t="s">
        <v>3</v>
      </c>
      <c r="B6" s="10">
        <v>9568000000</v>
      </c>
      <c r="C6" s="10" t="s">
        <v>91</v>
      </c>
      <c r="D6" s="10">
        <v>12368000000</v>
      </c>
      <c r="E6" s="10">
        <v>12641000000</v>
      </c>
      <c r="F6" s="10">
        <v>14078000000</v>
      </c>
      <c r="G6" s="10">
        <v>16377000000</v>
      </c>
      <c r="H6" s="10">
        <v>16013000000</v>
      </c>
      <c r="I6" s="10">
        <v>17495000000</v>
      </c>
      <c r="J6" s="10">
        <v>20419000000</v>
      </c>
      <c r="K6" s="10">
        <v>21004000000</v>
      </c>
      <c r="L6" s="10">
        <v>20807000000</v>
      </c>
      <c r="M6" s="10">
        <v>19331000000</v>
      </c>
      <c r="N6" s="10">
        <v>17429000000</v>
      </c>
      <c r="O6" s="10">
        <v>17294000000</v>
      </c>
      <c r="P6" s="10">
        <v>18316000000</v>
      </c>
      <c r="Q6" s="10">
        <v>18867000000</v>
      </c>
      <c r="R6" s="10">
        <v>19292000000</v>
      </c>
      <c r="S6" s="10">
        <v>19125000000</v>
      </c>
      <c r="T6" s="10">
        <v>21375000000</v>
      </c>
      <c r="U6" s="10">
        <v>20360000000</v>
      </c>
      <c r="AA6" s="18" t="s">
        <v>117</v>
      </c>
      <c r="AB6" s="19" t="s">
        <v>118</v>
      </c>
      <c r="AC6" s="19" t="s">
        <v>119</v>
      </c>
      <c r="AD6" s="19" t="s">
        <v>120</v>
      </c>
    </row>
    <row r="7" spans="1:30" ht="19" x14ac:dyDescent="0.25">
      <c r="A7" s="5" t="s">
        <v>4</v>
      </c>
      <c r="B7" s="2">
        <v>0.28660000000000002</v>
      </c>
      <c r="C7" s="2" t="s">
        <v>91</v>
      </c>
      <c r="D7" s="2">
        <v>0.27310000000000001</v>
      </c>
      <c r="E7" s="2">
        <v>0.26190000000000002</v>
      </c>
      <c r="F7" s="2">
        <v>0.61750000000000005</v>
      </c>
      <c r="G7" s="2">
        <v>0.6371</v>
      </c>
      <c r="H7" s="2">
        <v>0.63959999999999995</v>
      </c>
      <c r="I7" s="2">
        <v>0.64300000000000002</v>
      </c>
      <c r="J7" s="2">
        <v>0.65659999999999996</v>
      </c>
      <c r="K7" s="2">
        <v>0.6694</v>
      </c>
      <c r="L7" s="2">
        <v>0.66649999999999998</v>
      </c>
      <c r="M7" s="2">
        <v>0.64939999999999998</v>
      </c>
      <c r="N7" s="2">
        <v>0.65049999999999997</v>
      </c>
      <c r="O7" s="2">
        <v>0.64810000000000001</v>
      </c>
      <c r="P7" s="2">
        <v>0.6371</v>
      </c>
      <c r="Q7" s="2">
        <v>0.63690000000000002</v>
      </c>
      <c r="R7" s="2">
        <v>0.64729999999999999</v>
      </c>
      <c r="S7" s="2">
        <v>0.66649999999999998</v>
      </c>
      <c r="T7" s="2">
        <v>0.68059999999999998</v>
      </c>
      <c r="U7" s="2">
        <v>0.64100000000000001</v>
      </c>
      <c r="AA7" s="17">
        <f>U7</f>
        <v>0.64100000000000001</v>
      </c>
      <c r="AB7" s="20">
        <f>U21</f>
        <v>0.41710000000000003</v>
      </c>
      <c r="AC7" s="20">
        <f>U30</f>
        <v>0.28489999999999999</v>
      </c>
      <c r="AD7" s="20">
        <f>U107/U3</f>
        <v>0.30621497386814434</v>
      </c>
    </row>
    <row r="8" spans="1:30" ht="19" x14ac:dyDescent="0.25">
      <c r="A8" s="5" t="s">
        <v>5</v>
      </c>
      <c r="B8" s="1" t="s">
        <v>91</v>
      </c>
      <c r="C8" s="1" t="s">
        <v>91</v>
      </c>
      <c r="D8" s="1" t="s">
        <v>91</v>
      </c>
      <c r="E8" s="1" t="s">
        <v>91</v>
      </c>
      <c r="F8" s="1" t="s">
        <v>91</v>
      </c>
      <c r="G8" s="1" t="s">
        <v>91</v>
      </c>
      <c r="H8" s="1" t="s">
        <v>91</v>
      </c>
      <c r="I8" s="1" t="s">
        <v>91</v>
      </c>
      <c r="J8" s="1" t="s">
        <v>91</v>
      </c>
      <c r="K8" s="1" t="s">
        <v>91</v>
      </c>
      <c r="L8" s="1" t="s">
        <v>91</v>
      </c>
      <c r="M8" s="1" t="s">
        <v>91</v>
      </c>
      <c r="N8" s="1" t="s">
        <v>91</v>
      </c>
      <c r="O8" s="1" t="s">
        <v>91</v>
      </c>
      <c r="P8" s="1" t="s">
        <v>91</v>
      </c>
      <c r="Q8" s="1" t="s">
        <v>91</v>
      </c>
      <c r="R8" s="1" t="s">
        <v>91</v>
      </c>
      <c r="S8" s="1" t="s">
        <v>91</v>
      </c>
      <c r="T8" s="1" t="s">
        <v>91</v>
      </c>
      <c r="U8" s="1">
        <v>0</v>
      </c>
    </row>
    <row r="9" spans="1:30" ht="19" customHeight="1" x14ac:dyDescent="0.25">
      <c r="A9" s="14" t="s">
        <v>94</v>
      </c>
      <c r="B9" s="15" t="e">
        <f>B8/B3</f>
        <v>#VALUE!</v>
      </c>
      <c r="C9" s="15" t="e">
        <f t="shared" ref="C9:U9" si="2">C8/C3</f>
        <v>#VALUE!</v>
      </c>
      <c r="D9" s="15" t="e">
        <f t="shared" si="2"/>
        <v>#VALUE!</v>
      </c>
      <c r="E9" s="15" t="e">
        <f t="shared" si="2"/>
        <v>#VALUE!</v>
      </c>
      <c r="F9" s="15" t="e">
        <f t="shared" si="2"/>
        <v>#VALUE!</v>
      </c>
      <c r="G9" s="15" t="e">
        <f t="shared" si="2"/>
        <v>#VALUE!</v>
      </c>
      <c r="H9" s="15" t="e">
        <f t="shared" si="2"/>
        <v>#VALUE!</v>
      </c>
      <c r="I9" s="15" t="e">
        <f t="shared" si="2"/>
        <v>#VALUE!</v>
      </c>
      <c r="J9" s="15" t="e">
        <f t="shared" si="2"/>
        <v>#VALUE!</v>
      </c>
      <c r="K9" s="15" t="e">
        <f t="shared" si="2"/>
        <v>#VALUE!</v>
      </c>
      <c r="L9" s="15" t="e">
        <f t="shared" si="2"/>
        <v>#VALUE!</v>
      </c>
      <c r="M9" s="15" t="e">
        <f t="shared" si="2"/>
        <v>#VALUE!</v>
      </c>
      <c r="N9" s="15" t="e">
        <f t="shared" si="2"/>
        <v>#VALUE!</v>
      </c>
      <c r="O9" s="15" t="e">
        <f t="shared" si="2"/>
        <v>#VALUE!</v>
      </c>
      <c r="P9" s="15" t="e">
        <f t="shared" si="2"/>
        <v>#VALUE!</v>
      </c>
      <c r="Q9" s="15" t="e">
        <f t="shared" si="2"/>
        <v>#VALUE!</v>
      </c>
      <c r="R9" s="15" t="e">
        <f t="shared" si="2"/>
        <v>#VALUE!</v>
      </c>
      <c r="S9" s="15" t="e">
        <f t="shared" si="2"/>
        <v>#VALUE!</v>
      </c>
      <c r="T9" s="15" t="e">
        <f t="shared" si="2"/>
        <v>#VALUE!</v>
      </c>
      <c r="U9" s="15">
        <f t="shared" si="2"/>
        <v>0</v>
      </c>
      <c r="AA9" s="18" t="s">
        <v>95</v>
      </c>
      <c r="AB9" s="19" t="s">
        <v>96</v>
      </c>
      <c r="AC9" s="19" t="s">
        <v>97</v>
      </c>
      <c r="AD9" s="19" t="s">
        <v>98</v>
      </c>
    </row>
    <row r="10" spans="1:30" ht="19" x14ac:dyDescent="0.25">
      <c r="A10" s="5" t="s">
        <v>6</v>
      </c>
      <c r="B10" s="1" t="s">
        <v>91</v>
      </c>
      <c r="C10" s="1" t="s">
        <v>91</v>
      </c>
      <c r="D10" s="1" t="s">
        <v>91</v>
      </c>
      <c r="E10" s="1" t="s">
        <v>91</v>
      </c>
      <c r="F10" s="1" t="s">
        <v>91</v>
      </c>
      <c r="G10" s="1" t="s">
        <v>91</v>
      </c>
      <c r="H10" s="1" t="s">
        <v>91</v>
      </c>
      <c r="I10" s="1" t="s">
        <v>91</v>
      </c>
      <c r="J10" s="1" t="s">
        <v>91</v>
      </c>
      <c r="K10" s="1">
        <v>6978000000</v>
      </c>
      <c r="L10" s="1">
        <v>6890000000</v>
      </c>
      <c r="M10" s="1">
        <v>7001000000</v>
      </c>
      <c r="N10" s="1">
        <v>6656000000</v>
      </c>
      <c r="O10" s="1">
        <v>6405000000</v>
      </c>
      <c r="P10" s="1">
        <v>6725000000</v>
      </c>
      <c r="Q10" s="1">
        <v>7449000000</v>
      </c>
      <c r="R10" s="1">
        <v>8784000000</v>
      </c>
      <c r="S10" s="1">
        <v>97000000</v>
      </c>
      <c r="T10" s="1">
        <v>8419000000</v>
      </c>
      <c r="U10" s="1">
        <v>8138000000</v>
      </c>
      <c r="AA10" s="17">
        <f>U9</f>
        <v>0</v>
      </c>
      <c r="AB10" s="20">
        <f>U13</f>
        <v>0.25621812228449092</v>
      </c>
      <c r="AC10" s="20">
        <f>U80</f>
        <v>0</v>
      </c>
      <c r="AD10" s="20">
        <f>U89</f>
        <v>3.3908444052641519E-2</v>
      </c>
    </row>
    <row r="11" spans="1:30" ht="19" x14ac:dyDescent="0.25">
      <c r="A11" s="5" t="s">
        <v>7</v>
      </c>
      <c r="B11" s="1" t="s">
        <v>91</v>
      </c>
      <c r="C11" s="1" t="s">
        <v>91</v>
      </c>
      <c r="D11" s="1" t="s">
        <v>91</v>
      </c>
      <c r="E11" s="1" t="s">
        <v>91</v>
      </c>
      <c r="F11" s="1" t="s">
        <v>91</v>
      </c>
      <c r="G11" s="1" t="s">
        <v>91</v>
      </c>
      <c r="H11" s="1" t="s">
        <v>91</v>
      </c>
      <c r="I11" s="1" t="s">
        <v>91</v>
      </c>
      <c r="J11" s="1" t="s">
        <v>91</v>
      </c>
      <c r="K11" s="1" t="s">
        <v>91</v>
      </c>
      <c r="L11" s="1" t="s">
        <v>91</v>
      </c>
      <c r="M11" s="1" t="s">
        <v>91</v>
      </c>
      <c r="N11" s="1" t="s">
        <v>91</v>
      </c>
      <c r="O11" s="1" t="s">
        <v>91</v>
      </c>
      <c r="P11" s="1" t="s">
        <v>91</v>
      </c>
      <c r="Q11" s="1" t="s">
        <v>91</v>
      </c>
      <c r="R11" s="1" t="s">
        <v>91</v>
      </c>
      <c r="S11" s="1">
        <v>7384000000</v>
      </c>
      <c r="T11" s="1">
        <v>8304000000</v>
      </c>
      <c r="U11" s="1" t="s">
        <v>91</v>
      </c>
    </row>
    <row r="12" spans="1:30" ht="20" x14ac:dyDescent="0.25">
      <c r="A12" s="5" t="s">
        <v>8</v>
      </c>
      <c r="B12" s="1">
        <v>3372000000</v>
      </c>
      <c r="C12" s="1" t="s">
        <v>91</v>
      </c>
      <c r="D12" s="1">
        <v>4543000000</v>
      </c>
      <c r="E12" s="1">
        <v>4574000000</v>
      </c>
      <c r="F12" s="1">
        <v>5021000000</v>
      </c>
      <c r="G12" s="1">
        <v>6001000000</v>
      </c>
      <c r="H12" s="1">
        <v>5870000000</v>
      </c>
      <c r="I12" s="1">
        <v>6160000000</v>
      </c>
      <c r="J12" s="1">
        <v>6880000000</v>
      </c>
      <c r="K12" s="1">
        <v>6978000000</v>
      </c>
      <c r="L12" s="1">
        <v>6890000000</v>
      </c>
      <c r="M12" s="1">
        <v>7001000000</v>
      </c>
      <c r="N12" s="1">
        <v>6656000000</v>
      </c>
      <c r="O12" s="1">
        <v>6405000000</v>
      </c>
      <c r="P12" s="1">
        <v>6725000000</v>
      </c>
      <c r="Q12" s="1">
        <v>7449000000</v>
      </c>
      <c r="R12" s="1">
        <v>8784000000</v>
      </c>
      <c r="S12" s="1">
        <v>7481000000</v>
      </c>
      <c r="T12" s="1">
        <v>8419000000</v>
      </c>
      <c r="U12" s="1">
        <v>8138000000</v>
      </c>
      <c r="AA12" s="18" t="s">
        <v>121</v>
      </c>
      <c r="AB12" s="19" t="s">
        <v>122</v>
      </c>
      <c r="AC12" s="19" t="s">
        <v>123</v>
      </c>
      <c r="AD12" s="19" t="s">
        <v>124</v>
      </c>
    </row>
    <row r="13" spans="1:30" ht="19" x14ac:dyDescent="0.25">
      <c r="A13" s="14" t="s">
        <v>99</v>
      </c>
      <c r="B13" s="15">
        <f>B12/B3</f>
        <v>0.10099134445476055</v>
      </c>
      <c r="C13" s="15" t="e">
        <f t="shared" ref="C13:U13" si="3">C12/C3</f>
        <v>#VALUE!</v>
      </c>
      <c r="D13" s="15">
        <f t="shared" si="3"/>
        <v>0.10031354884296061</v>
      </c>
      <c r="E13" s="15">
        <f t="shared" si="3"/>
        <v>9.4778284293410689E-2</v>
      </c>
      <c r="F13" s="15">
        <f t="shared" si="3"/>
        <v>0.22023861742258094</v>
      </c>
      <c r="G13" s="15">
        <f t="shared" si="3"/>
        <v>0.23345652596771055</v>
      </c>
      <c r="H13" s="15">
        <f t="shared" si="3"/>
        <v>0.23447173956460954</v>
      </c>
      <c r="I13" s="15">
        <f t="shared" si="3"/>
        <v>0.22640399882387532</v>
      </c>
      <c r="J13" s="15">
        <f t="shared" si="3"/>
        <v>0.22124320674020001</v>
      </c>
      <c r="K13" s="15">
        <f t="shared" si="3"/>
        <v>0.22239219810689359</v>
      </c>
      <c r="L13" s="15">
        <f t="shared" si="3"/>
        <v>0.22071307300509338</v>
      </c>
      <c r="M13" s="15">
        <f t="shared" si="3"/>
        <v>0.23519333490106495</v>
      </c>
      <c r="N13" s="15">
        <f t="shared" si="3"/>
        <v>0.24841382399044562</v>
      </c>
      <c r="O13" s="15">
        <f t="shared" si="3"/>
        <v>0.24002248454187747</v>
      </c>
      <c r="P13" s="15">
        <f t="shared" si="3"/>
        <v>0.2339293168220398</v>
      </c>
      <c r="Q13" s="15">
        <f t="shared" si="3"/>
        <v>0.25144303797468354</v>
      </c>
      <c r="R13" s="15">
        <f t="shared" si="3"/>
        <v>0.29471565173628583</v>
      </c>
      <c r="S13" s="15">
        <f t="shared" si="3"/>
        <v>0.26071652610301804</v>
      </c>
      <c r="T13" s="15">
        <f t="shared" si="3"/>
        <v>0.26807833147587962</v>
      </c>
      <c r="U13" s="15">
        <f t="shared" si="3"/>
        <v>0.25621812228449092</v>
      </c>
      <c r="AA13" s="17">
        <f>U28/U72</f>
        <v>-1.0101596516690856</v>
      </c>
      <c r="AB13" s="20">
        <f>U28/U54</f>
        <v>0.14669022875764012</v>
      </c>
      <c r="AC13" s="20">
        <f>U22/(U72+U56+U61)</f>
        <v>0.35772405315225664</v>
      </c>
      <c r="AD13" s="21">
        <f>U67/U72</f>
        <v>-7.5909344646645085</v>
      </c>
    </row>
    <row r="14" spans="1:30" ht="19" x14ac:dyDescent="0.25">
      <c r="A14" s="5" t="s">
        <v>9</v>
      </c>
      <c r="B14" s="1" t="s">
        <v>91</v>
      </c>
      <c r="C14" s="1" t="s">
        <v>91</v>
      </c>
      <c r="D14" s="1">
        <v>90000000</v>
      </c>
      <c r="E14" s="1">
        <v>-301000000</v>
      </c>
      <c r="F14" s="1">
        <v>28000000</v>
      </c>
      <c r="G14" s="1">
        <v>44000000</v>
      </c>
      <c r="H14" s="1">
        <v>74000000</v>
      </c>
      <c r="I14" s="1">
        <v>88000000</v>
      </c>
      <c r="J14" s="1">
        <v>98000000</v>
      </c>
      <c r="K14" s="1">
        <v>97000000</v>
      </c>
      <c r="L14" s="1">
        <v>93000000</v>
      </c>
      <c r="M14" s="1">
        <v>93000000</v>
      </c>
      <c r="N14" s="1">
        <v>82000000</v>
      </c>
      <c r="O14" s="1">
        <v>74000000</v>
      </c>
      <c r="P14" s="1">
        <v>88000000</v>
      </c>
      <c r="Q14" s="1">
        <v>82000000</v>
      </c>
      <c r="R14" s="1">
        <v>66000000</v>
      </c>
      <c r="S14" s="1">
        <v>73000000</v>
      </c>
      <c r="T14" s="1" t="s">
        <v>91</v>
      </c>
      <c r="U14" s="1" t="s">
        <v>91</v>
      </c>
    </row>
    <row r="15" spans="1:30" ht="20" x14ac:dyDescent="0.25">
      <c r="A15" s="5" t="s">
        <v>10</v>
      </c>
      <c r="B15" s="1">
        <v>3372000000</v>
      </c>
      <c r="C15" s="1" t="s">
        <v>91</v>
      </c>
      <c r="D15" s="1">
        <v>4633000000</v>
      </c>
      <c r="E15" s="1">
        <v>4273000000</v>
      </c>
      <c r="F15" s="1">
        <v>5049000000</v>
      </c>
      <c r="G15" s="1">
        <v>6045000000</v>
      </c>
      <c r="H15" s="1">
        <v>5944000000</v>
      </c>
      <c r="I15" s="1">
        <v>6248000000</v>
      </c>
      <c r="J15" s="1">
        <v>6978000000</v>
      </c>
      <c r="K15" s="1">
        <v>7075000000</v>
      </c>
      <c r="L15" s="1">
        <v>6983000000</v>
      </c>
      <c r="M15" s="1">
        <v>7094000000</v>
      </c>
      <c r="N15" s="1">
        <v>6738000000</v>
      </c>
      <c r="O15" s="1">
        <v>6479000000</v>
      </c>
      <c r="P15" s="1">
        <v>6813000000</v>
      </c>
      <c r="Q15" s="1">
        <v>7531000000</v>
      </c>
      <c r="R15" s="1">
        <v>8850000000</v>
      </c>
      <c r="S15" s="1">
        <v>7554000000</v>
      </c>
      <c r="T15" s="1">
        <v>8515000000</v>
      </c>
      <c r="U15" s="1">
        <v>8138000000</v>
      </c>
      <c r="AA15" s="18" t="s">
        <v>125</v>
      </c>
      <c r="AB15" s="19" t="s">
        <v>126</v>
      </c>
      <c r="AC15" s="19" t="s">
        <v>127</v>
      </c>
      <c r="AD15" s="19" t="s">
        <v>128</v>
      </c>
    </row>
    <row r="16" spans="1:30" ht="19" x14ac:dyDescent="0.25">
      <c r="A16" s="5" t="s">
        <v>11</v>
      </c>
      <c r="B16" s="1">
        <v>27193000000</v>
      </c>
      <c r="C16" s="1" t="s">
        <v>91</v>
      </c>
      <c r="D16" s="1">
        <v>37553000000</v>
      </c>
      <c r="E16" s="1">
        <v>39892000000</v>
      </c>
      <c r="F16" s="1">
        <v>13769000000</v>
      </c>
      <c r="G16" s="1">
        <v>15373000000</v>
      </c>
      <c r="H16" s="1">
        <v>14966000000</v>
      </c>
      <c r="I16" s="1">
        <v>15961000000</v>
      </c>
      <c r="J16" s="1">
        <v>17656000000</v>
      </c>
      <c r="K16" s="1">
        <v>17448000000</v>
      </c>
      <c r="L16" s="1">
        <v>17393000000</v>
      </c>
      <c r="M16" s="1">
        <v>17530000000</v>
      </c>
      <c r="N16" s="1">
        <v>16103000000</v>
      </c>
      <c r="O16" s="1">
        <v>15870000000</v>
      </c>
      <c r="P16" s="1">
        <v>17245000000</v>
      </c>
      <c r="Q16" s="1">
        <v>18289000000</v>
      </c>
      <c r="R16" s="1">
        <v>19363000000</v>
      </c>
      <c r="S16" s="1">
        <v>17123000000</v>
      </c>
      <c r="T16" s="1">
        <v>18545000000</v>
      </c>
      <c r="U16" s="1">
        <v>19540000000</v>
      </c>
      <c r="AA16" s="35">
        <f>(T35+S35+R35+Q35+U35)/5</f>
        <v>5.1504775073256837E-4</v>
      </c>
      <c r="AB16" s="36">
        <f>AC101/U3</f>
        <v>4.5277706709275236</v>
      </c>
      <c r="AC16" s="36">
        <f>AC101/U28</f>
        <v>15.89423652188329</v>
      </c>
      <c r="AD16" s="37">
        <f>AC101/U107</f>
        <v>14.786248411474398</v>
      </c>
    </row>
    <row r="17" spans="1:30" ht="19" x14ac:dyDescent="0.25">
      <c r="A17" s="5" t="s">
        <v>12</v>
      </c>
      <c r="B17" s="1" t="s">
        <v>91</v>
      </c>
      <c r="C17" s="1" t="s">
        <v>91</v>
      </c>
      <c r="D17" s="1" t="s">
        <v>91</v>
      </c>
      <c r="E17" s="1" t="s">
        <v>91</v>
      </c>
      <c r="F17" s="1" t="s">
        <v>91</v>
      </c>
      <c r="G17" s="1">
        <v>528000000</v>
      </c>
      <c r="H17" s="1">
        <v>797000000</v>
      </c>
      <c r="I17" s="1">
        <v>974000000</v>
      </c>
      <c r="J17" s="1">
        <v>934000000</v>
      </c>
      <c r="K17" s="1">
        <v>1007000000</v>
      </c>
      <c r="L17" s="1">
        <v>1104000000</v>
      </c>
      <c r="M17" s="1">
        <v>1170000000</v>
      </c>
      <c r="N17" s="1">
        <v>1132000000</v>
      </c>
      <c r="O17" s="1">
        <v>1069000000</v>
      </c>
      <c r="P17" s="1">
        <v>1096000000</v>
      </c>
      <c r="Q17" s="1">
        <v>855000000</v>
      </c>
      <c r="R17" s="1">
        <v>796000000</v>
      </c>
      <c r="S17" s="1">
        <v>728000000</v>
      </c>
      <c r="T17" s="1">
        <v>737000000</v>
      </c>
      <c r="U17" s="1">
        <v>768000000</v>
      </c>
    </row>
    <row r="18" spans="1:30" ht="20" x14ac:dyDescent="0.25">
      <c r="A18" s="5" t="s">
        <v>13</v>
      </c>
      <c r="B18" s="1">
        <v>370000000</v>
      </c>
      <c r="C18" s="1" t="s">
        <v>91</v>
      </c>
      <c r="D18" s="1">
        <v>527000000</v>
      </c>
      <c r="E18" s="1">
        <v>658000000</v>
      </c>
      <c r="F18" s="1">
        <v>748000000</v>
      </c>
      <c r="G18" s="1">
        <v>842000000</v>
      </c>
      <c r="H18" s="1">
        <v>853000000</v>
      </c>
      <c r="I18" s="1">
        <v>932000000</v>
      </c>
      <c r="J18" s="1">
        <v>993000000</v>
      </c>
      <c r="K18" s="1">
        <v>898000000</v>
      </c>
      <c r="L18" s="1">
        <v>882000000</v>
      </c>
      <c r="M18" s="1">
        <v>889000000</v>
      </c>
      <c r="N18" s="1">
        <v>754000000</v>
      </c>
      <c r="O18" s="1">
        <v>743000000</v>
      </c>
      <c r="P18" s="1">
        <v>875000000</v>
      </c>
      <c r="Q18" s="1">
        <v>989000000</v>
      </c>
      <c r="R18" s="1">
        <v>964000000</v>
      </c>
      <c r="S18" s="1">
        <v>981000000</v>
      </c>
      <c r="T18" s="1">
        <v>998000000</v>
      </c>
      <c r="U18" s="1">
        <v>1189000000</v>
      </c>
      <c r="AA18" s="18" t="s">
        <v>129</v>
      </c>
      <c r="AB18" s="19" t="s">
        <v>130</v>
      </c>
      <c r="AC18" s="19" t="s">
        <v>131</v>
      </c>
      <c r="AD18" s="19" t="s">
        <v>132</v>
      </c>
    </row>
    <row r="19" spans="1:30" ht="19" x14ac:dyDescent="0.25">
      <c r="A19" s="6" t="s">
        <v>14</v>
      </c>
      <c r="B19" s="10">
        <v>6435000000</v>
      </c>
      <c r="C19" s="10" t="s">
        <v>91</v>
      </c>
      <c r="D19" s="10">
        <v>7982000000</v>
      </c>
      <c r="E19" s="10">
        <v>8633000000</v>
      </c>
      <c r="F19" s="10">
        <v>9338000000</v>
      </c>
      <c r="G19" s="10">
        <v>11047000000</v>
      </c>
      <c r="H19" s="10">
        <v>10683000000</v>
      </c>
      <c r="I19" s="10">
        <v>11991000000</v>
      </c>
      <c r="J19" s="10">
        <v>14171000000</v>
      </c>
      <c r="K19" s="10">
        <v>14538000000</v>
      </c>
      <c r="L19" s="10">
        <v>14232000000</v>
      </c>
      <c r="M19" s="10">
        <v>12649000000</v>
      </c>
      <c r="N19" s="10">
        <v>11447000000</v>
      </c>
      <c r="O19" s="10">
        <v>11547000000</v>
      </c>
      <c r="P19" s="10">
        <v>12313000000</v>
      </c>
      <c r="Q19" s="10">
        <v>12200000000</v>
      </c>
      <c r="R19" s="10">
        <v>11238000000</v>
      </c>
      <c r="S19" s="10">
        <v>12142000000</v>
      </c>
      <c r="T19" s="10">
        <v>13967000000</v>
      </c>
      <c r="U19" s="10">
        <v>13249000000</v>
      </c>
      <c r="V19" s="38">
        <v>10782000000</v>
      </c>
      <c r="W19" s="38">
        <v>12830000000</v>
      </c>
      <c r="X19" s="38">
        <v>12461000000</v>
      </c>
      <c r="Y19" s="38">
        <v>14210000000</v>
      </c>
      <c r="Z19" s="38">
        <v>16504000000</v>
      </c>
      <c r="AA19" s="39">
        <f>U40-U56-U61</f>
        <v>-39916000000</v>
      </c>
      <c r="AB19" s="36">
        <f>AC101/V3</f>
        <v>4.1511099194665739</v>
      </c>
      <c r="AC19" s="36">
        <f>AC101/V28</f>
        <v>19.542200305748064</v>
      </c>
      <c r="AD19" s="37">
        <f>AC101/V106</f>
        <v>13.019287710483432</v>
      </c>
    </row>
    <row r="20" spans="1:30" ht="19" customHeight="1" x14ac:dyDescent="0.25">
      <c r="A20" s="14" t="s">
        <v>100</v>
      </c>
      <c r="B20" s="1"/>
      <c r="C20" s="15" t="e">
        <f>(C19/B19)-1</f>
        <v>#VALUE!</v>
      </c>
      <c r="D20" s="15" t="e">
        <f>(D19/C19)-1</f>
        <v>#VALUE!</v>
      </c>
      <c r="E20" s="15">
        <f>(E19/D19)-1</f>
        <v>8.1558506639939798E-2</v>
      </c>
      <c r="F20" s="15">
        <f t="shared" ref="F20:Z20" si="4">(F19/E19)-1</f>
        <v>8.1663384686667451E-2</v>
      </c>
      <c r="G20" s="15">
        <f t="shared" si="4"/>
        <v>0.18301563503962304</v>
      </c>
      <c r="H20" s="15">
        <f t="shared" si="4"/>
        <v>-3.2950122205123611E-2</v>
      </c>
      <c r="I20" s="15">
        <f t="shared" si="4"/>
        <v>0.12243751755124954</v>
      </c>
      <c r="J20" s="15">
        <f t="shared" si="4"/>
        <v>0.18180301893086481</v>
      </c>
      <c r="K20" s="15">
        <f t="shared" si="4"/>
        <v>2.5897960623809224E-2</v>
      </c>
      <c r="L20" s="15">
        <f t="shared" si="4"/>
        <v>-2.1048287247214192E-2</v>
      </c>
      <c r="M20" s="15">
        <f t="shared" si="4"/>
        <v>-0.11122821810005623</v>
      </c>
      <c r="N20" s="15">
        <f t="shared" si="4"/>
        <v>-9.5027274883390023E-2</v>
      </c>
      <c r="O20" s="15">
        <f t="shared" si="4"/>
        <v>8.7359133397397759E-3</v>
      </c>
      <c r="P20" s="15">
        <f t="shared" si="4"/>
        <v>6.633757685979047E-2</v>
      </c>
      <c r="Q20" s="15">
        <f t="shared" si="4"/>
        <v>-9.1772922926988132E-3</v>
      </c>
      <c r="R20" s="15">
        <f t="shared" si="4"/>
        <v>-7.8852459016393484E-2</v>
      </c>
      <c r="S20" s="15">
        <f t="shared" si="4"/>
        <v>8.0441359672539514E-2</v>
      </c>
      <c r="T20" s="15">
        <f t="shared" si="4"/>
        <v>0.15030472739252176</v>
      </c>
      <c r="U20" s="15">
        <f t="shared" si="4"/>
        <v>-5.1406887663778877E-2</v>
      </c>
      <c r="V20" s="16">
        <f t="shared" si="4"/>
        <v>-0.1862027322816816</v>
      </c>
      <c r="W20" s="16">
        <f t="shared" si="4"/>
        <v>0.18994620664069739</v>
      </c>
      <c r="X20" s="16">
        <f t="shared" si="4"/>
        <v>-2.8760717069368669E-2</v>
      </c>
      <c r="Y20" s="16">
        <f t="shared" si="4"/>
        <v>0.14035791670010433</v>
      </c>
      <c r="Z20" s="16">
        <f t="shared" si="4"/>
        <v>0.16143560872624918</v>
      </c>
    </row>
    <row r="21" spans="1:30" ht="20" x14ac:dyDescent="0.25">
      <c r="A21" s="5" t="s">
        <v>15</v>
      </c>
      <c r="B21" s="2">
        <v>0.19270000000000001</v>
      </c>
      <c r="C21" s="2" t="s">
        <v>91</v>
      </c>
      <c r="D21" s="2">
        <v>0.1762</v>
      </c>
      <c r="E21" s="2">
        <v>0.1789</v>
      </c>
      <c r="F21" s="2">
        <v>0.40960000000000002</v>
      </c>
      <c r="G21" s="2">
        <v>0.42980000000000002</v>
      </c>
      <c r="H21" s="2">
        <v>0.42670000000000002</v>
      </c>
      <c r="I21" s="2">
        <v>0.44069999999999998</v>
      </c>
      <c r="J21" s="2">
        <v>0.45569999999999999</v>
      </c>
      <c r="K21" s="2">
        <v>0.46329999999999999</v>
      </c>
      <c r="L21" s="2">
        <v>0.45590000000000003</v>
      </c>
      <c r="M21" s="2">
        <v>0.4249</v>
      </c>
      <c r="N21" s="2">
        <v>0.42720000000000002</v>
      </c>
      <c r="O21" s="2">
        <v>0.43269999999999997</v>
      </c>
      <c r="P21" s="2">
        <v>0.42830000000000001</v>
      </c>
      <c r="Q21" s="2">
        <v>0.4118</v>
      </c>
      <c r="R21" s="2">
        <v>0.37709999999999999</v>
      </c>
      <c r="S21" s="2">
        <v>0.42320000000000002</v>
      </c>
      <c r="T21" s="2">
        <v>0.44469999999999998</v>
      </c>
      <c r="U21" s="2">
        <v>0.41710000000000003</v>
      </c>
      <c r="V21" s="40">
        <f>V19/V3</f>
        <v>0.31122272254935918</v>
      </c>
      <c r="W21" s="40">
        <f t="shared" ref="W21:Z21" si="5">W19/W3</f>
        <v>0.33362804243811106</v>
      </c>
      <c r="X21" s="40">
        <f t="shared" si="5"/>
        <v>0.29033761271231856</v>
      </c>
      <c r="Y21" s="40">
        <f t="shared" si="5"/>
        <v>0.29274824886691386</v>
      </c>
      <c r="Z21" s="40">
        <f t="shared" si="5"/>
        <v>0.30376205551056468</v>
      </c>
      <c r="AC21" s="18" t="s">
        <v>165</v>
      </c>
      <c r="AD21" s="19" t="s">
        <v>164</v>
      </c>
    </row>
    <row r="22" spans="1:30" ht="19" x14ac:dyDescent="0.25">
      <c r="A22" s="6" t="s">
        <v>16</v>
      </c>
      <c r="B22" s="10">
        <v>6196000000</v>
      </c>
      <c r="C22" s="10" t="s">
        <v>91</v>
      </c>
      <c r="D22" s="10">
        <v>7735000000</v>
      </c>
      <c r="E22" s="10">
        <v>8368000000</v>
      </c>
      <c r="F22" s="10">
        <v>8873000000</v>
      </c>
      <c r="G22" s="10">
        <v>10248000000</v>
      </c>
      <c r="H22" s="10">
        <v>10040000000</v>
      </c>
      <c r="I22" s="10">
        <v>11200000000</v>
      </c>
      <c r="J22" s="10">
        <v>13332000000</v>
      </c>
      <c r="K22" s="10">
        <v>13846000000</v>
      </c>
      <c r="L22" s="10">
        <v>13515000000</v>
      </c>
      <c r="M22" s="10">
        <v>11702000000</v>
      </c>
      <c r="N22" s="10">
        <v>10623000000</v>
      </c>
      <c r="O22" s="10">
        <v>10815000000</v>
      </c>
      <c r="P22" s="10">
        <v>11503000000</v>
      </c>
      <c r="Q22" s="10">
        <v>11377000000</v>
      </c>
      <c r="R22" s="10">
        <v>10531000000</v>
      </c>
      <c r="S22" s="10">
        <v>11668000000</v>
      </c>
      <c r="T22" s="10">
        <v>12860000000</v>
      </c>
      <c r="U22" s="10">
        <v>12222000000</v>
      </c>
      <c r="AC22" s="67">
        <f>(-1*U98)/AC101</f>
        <v>5.4321277041238361E-2</v>
      </c>
      <c r="AD22" s="66">
        <f>U107/AC101</f>
        <v>6.7630407130451139E-2</v>
      </c>
    </row>
    <row r="23" spans="1:30" ht="19" x14ac:dyDescent="0.25">
      <c r="A23" s="5" t="s">
        <v>17</v>
      </c>
      <c r="B23" s="2">
        <v>0.18559999999999999</v>
      </c>
      <c r="C23" s="2" t="s">
        <v>91</v>
      </c>
      <c r="D23" s="2">
        <v>0.17080000000000001</v>
      </c>
      <c r="E23" s="2">
        <v>0.1734</v>
      </c>
      <c r="F23" s="2">
        <v>0.38919999999999999</v>
      </c>
      <c r="G23" s="2">
        <v>0.3987</v>
      </c>
      <c r="H23" s="2">
        <v>0.40100000000000002</v>
      </c>
      <c r="I23" s="2">
        <v>0.41160000000000002</v>
      </c>
      <c r="J23" s="2">
        <v>0.42870000000000003</v>
      </c>
      <c r="K23" s="2">
        <v>0.44130000000000003</v>
      </c>
      <c r="L23" s="2">
        <v>0.43290000000000001</v>
      </c>
      <c r="M23" s="2">
        <v>0.3931</v>
      </c>
      <c r="N23" s="2">
        <v>0.39650000000000002</v>
      </c>
      <c r="O23" s="2">
        <v>0.40529999999999999</v>
      </c>
      <c r="P23" s="2">
        <v>0.40010000000000001</v>
      </c>
      <c r="Q23" s="2">
        <v>0.38400000000000001</v>
      </c>
      <c r="R23" s="2">
        <v>0.3533</v>
      </c>
      <c r="S23" s="2">
        <v>0.40660000000000002</v>
      </c>
      <c r="T23" s="2">
        <v>0.40949999999999998</v>
      </c>
      <c r="U23" s="2">
        <v>0.38479999999999998</v>
      </c>
    </row>
    <row r="24" spans="1:30" ht="19" x14ac:dyDescent="0.25">
      <c r="A24" s="5" t="s">
        <v>18</v>
      </c>
      <c r="B24" s="1">
        <v>17000000</v>
      </c>
      <c r="C24" s="1" t="s">
        <v>91</v>
      </c>
      <c r="D24" s="1">
        <v>-94000000</v>
      </c>
      <c r="E24" s="1">
        <v>-142000000</v>
      </c>
      <c r="F24" s="1">
        <v>-10000000</v>
      </c>
      <c r="G24" s="1">
        <v>-311000000</v>
      </c>
      <c r="H24" s="1">
        <v>-797000000</v>
      </c>
      <c r="I24" s="1">
        <v>-876000000</v>
      </c>
      <c r="J24" s="1">
        <v>-800000000</v>
      </c>
      <c r="K24" s="1">
        <v>-859000000</v>
      </c>
      <c r="L24" s="1">
        <v>-973000000</v>
      </c>
      <c r="M24" s="1">
        <v>-1052000000</v>
      </c>
      <c r="N24" s="1">
        <v>-1008000000</v>
      </c>
      <c r="O24" s="1">
        <v>-891000000</v>
      </c>
      <c r="P24" s="1">
        <v>-914000000</v>
      </c>
      <c r="Q24" s="1">
        <v>-706000000</v>
      </c>
      <c r="R24" s="1">
        <v>-659000000</v>
      </c>
      <c r="S24" s="1">
        <v>-715000000</v>
      </c>
      <c r="T24" s="1" t="s">
        <v>91</v>
      </c>
      <c r="U24" s="1">
        <v>-588000000</v>
      </c>
    </row>
    <row r="25" spans="1:30" ht="19" x14ac:dyDescent="0.25">
      <c r="A25" s="6" t="s">
        <v>19</v>
      </c>
      <c r="B25" s="10">
        <v>6213000000</v>
      </c>
      <c r="C25" s="10" t="s">
        <v>91</v>
      </c>
      <c r="D25" s="10">
        <v>7641000000</v>
      </c>
      <c r="E25" s="10">
        <v>8226000000</v>
      </c>
      <c r="F25" s="10">
        <v>8863000000</v>
      </c>
      <c r="G25" s="10">
        <v>9937000000</v>
      </c>
      <c r="H25" s="10">
        <v>9243000000</v>
      </c>
      <c r="I25" s="10">
        <v>10324000000</v>
      </c>
      <c r="J25" s="10">
        <v>12532000000</v>
      </c>
      <c r="K25" s="10">
        <v>12987000000</v>
      </c>
      <c r="L25" s="10">
        <v>12542000000</v>
      </c>
      <c r="M25" s="10">
        <v>10650000000</v>
      </c>
      <c r="N25" s="10">
        <v>9615000000</v>
      </c>
      <c r="O25" s="10">
        <v>9924000000</v>
      </c>
      <c r="P25" s="10">
        <v>10589000000</v>
      </c>
      <c r="Q25" s="10">
        <v>10671000000</v>
      </c>
      <c r="R25" s="10">
        <v>9872000000</v>
      </c>
      <c r="S25" s="10">
        <v>10953000000</v>
      </c>
      <c r="T25" s="10">
        <v>12232000000</v>
      </c>
      <c r="U25" s="10">
        <v>11634000000</v>
      </c>
    </row>
    <row r="26" spans="1:30" ht="19" x14ac:dyDescent="0.25">
      <c r="A26" s="5" t="s">
        <v>20</v>
      </c>
      <c r="B26" s="2">
        <v>0.18609999999999999</v>
      </c>
      <c r="C26" s="2" t="s">
        <v>91</v>
      </c>
      <c r="D26" s="2">
        <v>0.16869999999999999</v>
      </c>
      <c r="E26" s="2">
        <v>0.17050000000000001</v>
      </c>
      <c r="F26" s="2">
        <v>0.38879999999999998</v>
      </c>
      <c r="G26" s="2">
        <v>0.3866</v>
      </c>
      <c r="H26" s="2">
        <v>0.36919999999999997</v>
      </c>
      <c r="I26" s="2">
        <v>0.37940000000000002</v>
      </c>
      <c r="J26" s="2">
        <v>0.40300000000000002</v>
      </c>
      <c r="K26" s="2">
        <v>0.41389999999999999</v>
      </c>
      <c r="L26" s="2">
        <v>0.40179999999999999</v>
      </c>
      <c r="M26" s="2">
        <v>0.35780000000000001</v>
      </c>
      <c r="N26" s="2">
        <v>0.35880000000000001</v>
      </c>
      <c r="O26" s="2">
        <v>0.37190000000000001</v>
      </c>
      <c r="P26" s="2">
        <v>0.36830000000000002</v>
      </c>
      <c r="Q26" s="2">
        <v>0.36020000000000002</v>
      </c>
      <c r="R26" s="2">
        <v>0.33119999999999999</v>
      </c>
      <c r="S26" s="2">
        <v>0.38169999999999998</v>
      </c>
      <c r="T26" s="2">
        <v>0.38950000000000001</v>
      </c>
      <c r="U26" s="2">
        <v>0.36630000000000001</v>
      </c>
    </row>
    <row r="27" spans="1:30" ht="19" x14ac:dyDescent="0.25">
      <c r="A27" s="5" t="s">
        <v>21</v>
      </c>
      <c r="B27" s="1">
        <v>2090000000</v>
      </c>
      <c r="C27" s="1" t="s">
        <v>91</v>
      </c>
      <c r="D27" s="1">
        <v>1835000000</v>
      </c>
      <c r="E27" s="1">
        <v>1829000000</v>
      </c>
      <c r="F27" s="1">
        <v>2564000000</v>
      </c>
      <c r="G27" s="1">
        <v>2787000000</v>
      </c>
      <c r="H27" s="1">
        <v>2691000000</v>
      </c>
      <c r="I27" s="1">
        <v>2826000000</v>
      </c>
      <c r="J27" s="1">
        <v>3653000000</v>
      </c>
      <c r="K27" s="1">
        <v>3833000000</v>
      </c>
      <c r="L27" s="1">
        <v>3670000000</v>
      </c>
      <c r="M27" s="1">
        <v>3097000000</v>
      </c>
      <c r="N27" s="1">
        <v>2688000000</v>
      </c>
      <c r="O27" s="1">
        <v>2768000000</v>
      </c>
      <c r="P27" s="1">
        <v>4307000000</v>
      </c>
      <c r="Q27" s="1">
        <v>2445000000</v>
      </c>
      <c r="R27" s="1">
        <v>2293000000</v>
      </c>
      <c r="S27" s="1">
        <v>2377000000</v>
      </c>
      <c r="T27" s="1">
        <v>2671000000</v>
      </c>
      <c r="U27" s="1">
        <v>2244000000</v>
      </c>
    </row>
    <row r="28" spans="1:30" ht="20" thickBot="1" x14ac:dyDescent="0.3">
      <c r="A28" s="7" t="s">
        <v>22</v>
      </c>
      <c r="B28" s="11">
        <v>3975000000</v>
      </c>
      <c r="C28" s="11" t="s">
        <v>91</v>
      </c>
      <c r="D28" s="11">
        <v>5620000000</v>
      </c>
      <c r="E28" s="11">
        <v>6146000000</v>
      </c>
      <c r="F28" s="11">
        <v>6026000000</v>
      </c>
      <c r="G28" s="11">
        <v>6890000000</v>
      </c>
      <c r="H28" s="11">
        <v>6342000000</v>
      </c>
      <c r="I28" s="11">
        <v>7259000000</v>
      </c>
      <c r="J28" s="11">
        <v>8591000000</v>
      </c>
      <c r="K28" s="11">
        <v>8800000000</v>
      </c>
      <c r="L28" s="11">
        <v>8576000000</v>
      </c>
      <c r="M28" s="11">
        <v>7493000000</v>
      </c>
      <c r="N28" s="11">
        <v>6873000000</v>
      </c>
      <c r="O28" s="11">
        <v>6967000000</v>
      </c>
      <c r="P28" s="11">
        <v>6035000000</v>
      </c>
      <c r="Q28" s="11">
        <v>7911000000</v>
      </c>
      <c r="R28" s="11">
        <v>7185000000</v>
      </c>
      <c r="S28" s="11">
        <v>8056000000</v>
      </c>
      <c r="T28" s="11">
        <v>9109000000</v>
      </c>
      <c r="U28" s="11">
        <v>9048000000</v>
      </c>
      <c r="V28" s="41">
        <v>7359000000</v>
      </c>
      <c r="W28" s="41">
        <v>9029000000</v>
      </c>
      <c r="X28" s="41">
        <v>10691000000</v>
      </c>
      <c r="Y28" s="41">
        <v>12122000000</v>
      </c>
      <c r="Z28" s="41">
        <v>13148000000</v>
      </c>
    </row>
    <row r="29" spans="1:30" ht="20" customHeight="1" thickTop="1" x14ac:dyDescent="0.25">
      <c r="A29" s="14" t="s">
        <v>101</v>
      </c>
      <c r="B29" s="1"/>
      <c r="C29" s="15" t="e">
        <f>(C28/B28)-1</f>
        <v>#VALUE!</v>
      </c>
      <c r="D29" s="15" t="e">
        <f>(D28/C28)-1</f>
        <v>#VALUE!</v>
      </c>
      <c r="E29" s="15">
        <f>(E28/D28)-1</f>
        <v>9.3594306049822107E-2</v>
      </c>
      <c r="F29" s="15">
        <f t="shared" ref="F29:Z29" si="6">(F28/E28)-1</f>
        <v>-1.9524894240156243E-2</v>
      </c>
      <c r="G29" s="15">
        <f t="shared" si="6"/>
        <v>0.14337869233322276</v>
      </c>
      <c r="H29" s="15">
        <f t="shared" si="6"/>
        <v>-7.9535558780841842E-2</v>
      </c>
      <c r="I29" s="15">
        <f t="shared" si="6"/>
        <v>0.14459161147902866</v>
      </c>
      <c r="J29" s="15">
        <f t="shared" si="6"/>
        <v>0.18349634935941594</v>
      </c>
      <c r="K29" s="15">
        <f t="shared" si="6"/>
        <v>2.4327784891165161E-2</v>
      </c>
      <c r="L29" s="15">
        <f t="shared" si="6"/>
        <v>-2.5454545454545507E-2</v>
      </c>
      <c r="M29" s="15">
        <f t="shared" si="6"/>
        <v>-0.12628264925373134</v>
      </c>
      <c r="N29" s="15">
        <f t="shared" si="6"/>
        <v>-8.2743894301347876E-2</v>
      </c>
      <c r="O29" s="15">
        <f t="shared" si="6"/>
        <v>1.3676705950822043E-2</v>
      </c>
      <c r="P29" s="15">
        <f t="shared" si="6"/>
        <v>-0.13377350366011198</v>
      </c>
      <c r="Q29" s="15">
        <f t="shared" si="6"/>
        <v>0.31085335542667769</v>
      </c>
      <c r="R29" s="15">
        <f t="shared" si="6"/>
        <v>-9.1770951839211246E-2</v>
      </c>
      <c r="S29" s="15">
        <f t="shared" si="6"/>
        <v>0.12122477383437724</v>
      </c>
      <c r="T29" s="15">
        <f t="shared" si="6"/>
        <v>0.13071002979145985</v>
      </c>
      <c r="U29" s="15">
        <f t="shared" si="6"/>
        <v>-6.6966736194972176E-3</v>
      </c>
      <c r="V29" s="16">
        <f t="shared" si="6"/>
        <v>-0.18667108753315653</v>
      </c>
      <c r="W29" s="16">
        <f t="shared" si="6"/>
        <v>0.22693300720206544</v>
      </c>
      <c r="X29" s="16">
        <f t="shared" si="6"/>
        <v>0.18407354081293614</v>
      </c>
      <c r="Y29" s="16">
        <f t="shared" si="6"/>
        <v>0.13385090262837895</v>
      </c>
      <c r="Z29" s="16">
        <f t="shared" si="6"/>
        <v>8.4639498432601989E-2</v>
      </c>
    </row>
    <row r="30" spans="1:30" ht="19" x14ac:dyDescent="0.25">
      <c r="A30" s="5" t="s">
        <v>23</v>
      </c>
      <c r="B30" s="2">
        <v>0.1191</v>
      </c>
      <c r="C30" s="2" t="s">
        <v>91</v>
      </c>
      <c r="D30" s="2">
        <v>0.1241</v>
      </c>
      <c r="E30" s="2">
        <v>0.12740000000000001</v>
      </c>
      <c r="F30" s="2">
        <v>0.26429999999999998</v>
      </c>
      <c r="G30" s="2">
        <v>0.26800000000000002</v>
      </c>
      <c r="H30" s="2">
        <v>0.25330000000000003</v>
      </c>
      <c r="I30" s="2">
        <v>0.26679999999999998</v>
      </c>
      <c r="J30" s="2">
        <v>0.27629999999999999</v>
      </c>
      <c r="K30" s="2">
        <v>0.28050000000000003</v>
      </c>
      <c r="L30" s="2">
        <v>0.2747</v>
      </c>
      <c r="M30" s="2">
        <v>0.25169999999999998</v>
      </c>
      <c r="N30" s="2">
        <v>0.25650000000000001</v>
      </c>
      <c r="O30" s="2">
        <v>0.2611</v>
      </c>
      <c r="P30" s="2">
        <v>0.2099</v>
      </c>
      <c r="Q30" s="2">
        <v>0.26700000000000002</v>
      </c>
      <c r="R30" s="2">
        <v>0.24110000000000001</v>
      </c>
      <c r="S30" s="2">
        <v>0.28079999999999999</v>
      </c>
      <c r="T30" s="2">
        <v>0.28999999999999998</v>
      </c>
      <c r="U30" s="2">
        <v>0.28489999999999999</v>
      </c>
      <c r="V30" s="42">
        <f>V28/V3</f>
        <v>0.21241773467267058</v>
      </c>
      <c r="W30" s="42">
        <f t="shared" ref="W30:Z30" si="7">W28/W3</f>
        <v>0.23478780944456001</v>
      </c>
      <c r="X30" s="42">
        <f t="shared" si="7"/>
        <v>0.24909713646636689</v>
      </c>
      <c r="Y30" s="42">
        <f t="shared" si="7"/>
        <v>0.24973217964565306</v>
      </c>
      <c r="Z30" s="42">
        <f t="shared" si="7"/>
        <v>0.2419936685562836</v>
      </c>
    </row>
    <row r="31" spans="1:30" ht="19" x14ac:dyDescent="0.25">
      <c r="A31" s="5" t="s">
        <v>24</v>
      </c>
      <c r="B31" s="12">
        <v>1.96</v>
      </c>
      <c r="C31" s="12" t="s">
        <v>91</v>
      </c>
      <c r="D31" s="12">
        <v>2.66</v>
      </c>
      <c r="E31" s="12">
        <v>2.91</v>
      </c>
      <c r="F31" s="12">
        <v>2.87</v>
      </c>
      <c r="G31" s="12">
        <v>3.33</v>
      </c>
      <c r="H31" s="12">
        <v>3.25</v>
      </c>
      <c r="I31" s="12">
        <v>3.93</v>
      </c>
      <c r="J31" s="12">
        <v>4.9800000000000004</v>
      </c>
      <c r="K31" s="12">
        <v>5.17</v>
      </c>
      <c r="L31" s="12">
        <v>5.26</v>
      </c>
      <c r="M31" s="12">
        <v>4.76</v>
      </c>
      <c r="N31" s="12">
        <v>4.42</v>
      </c>
      <c r="O31" s="12">
        <v>4.4800000000000004</v>
      </c>
      <c r="P31" s="12">
        <v>3.88</v>
      </c>
      <c r="Q31" s="12">
        <v>5.08</v>
      </c>
      <c r="R31" s="12">
        <v>4.6100000000000003</v>
      </c>
      <c r="S31" s="12">
        <v>5.16</v>
      </c>
      <c r="T31" s="12">
        <v>5.83</v>
      </c>
      <c r="U31" s="12">
        <v>5.81</v>
      </c>
      <c r="V31" s="43">
        <v>7.56</v>
      </c>
      <c r="W31" s="43">
        <v>9.27</v>
      </c>
      <c r="X31" s="43">
        <v>10.98</v>
      </c>
      <c r="Y31" s="43">
        <v>12.45</v>
      </c>
      <c r="Z31" s="43">
        <v>13.5</v>
      </c>
    </row>
    <row r="32" spans="1:30" ht="19" x14ac:dyDescent="0.25">
      <c r="A32" s="5" t="s">
        <v>25</v>
      </c>
      <c r="B32" s="12">
        <v>1.95</v>
      </c>
      <c r="C32" s="12" t="s">
        <v>91</v>
      </c>
      <c r="D32" s="12">
        <v>2.66</v>
      </c>
      <c r="E32" s="12">
        <v>2.91</v>
      </c>
      <c r="F32" s="12">
        <v>2.85</v>
      </c>
      <c r="G32" s="12">
        <v>3.32</v>
      </c>
      <c r="H32" s="12">
        <v>3.24</v>
      </c>
      <c r="I32" s="12">
        <v>3.92</v>
      </c>
      <c r="J32" s="12">
        <v>4.9800000000000004</v>
      </c>
      <c r="K32" s="12">
        <v>5.17</v>
      </c>
      <c r="L32" s="12">
        <v>5.26</v>
      </c>
      <c r="M32" s="12">
        <v>4.76</v>
      </c>
      <c r="N32" s="12">
        <v>4.42</v>
      </c>
      <c r="O32" s="12">
        <v>4.4800000000000004</v>
      </c>
      <c r="P32" s="12">
        <v>3.88</v>
      </c>
      <c r="Q32" s="12">
        <v>5.08</v>
      </c>
      <c r="R32" s="12">
        <v>4.6100000000000003</v>
      </c>
      <c r="S32" s="12">
        <v>5.16</v>
      </c>
      <c r="T32" s="12">
        <v>5.83</v>
      </c>
      <c r="U32" s="12">
        <v>5.81</v>
      </c>
    </row>
    <row r="33" spans="1:21" ht="19" x14ac:dyDescent="0.25">
      <c r="A33" s="5" t="s">
        <v>26</v>
      </c>
      <c r="B33" s="1">
        <v>2028000000</v>
      </c>
      <c r="C33" s="1" t="s">
        <v>91</v>
      </c>
      <c r="D33" s="1">
        <v>2109313033</v>
      </c>
      <c r="E33" s="1">
        <v>2109313033</v>
      </c>
      <c r="F33" s="1">
        <v>2101000000</v>
      </c>
      <c r="G33" s="1">
        <v>2068000000</v>
      </c>
      <c r="H33" s="1">
        <v>1943000000</v>
      </c>
      <c r="I33" s="1">
        <v>1839000000</v>
      </c>
      <c r="J33" s="1">
        <v>1725908666</v>
      </c>
      <c r="K33" s="1">
        <v>1692000000</v>
      </c>
      <c r="L33" s="1">
        <v>1622000000</v>
      </c>
      <c r="M33" s="1">
        <v>1566000000</v>
      </c>
      <c r="N33" s="1">
        <v>1549000000</v>
      </c>
      <c r="O33" s="1">
        <v>1551000000</v>
      </c>
      <c r="P33" s="1">
        <v>1552000000</v>
      </c>
      <c r="Q33" s="1">
        <v>1555000000</v>
      </c>
      <c r="R33" s="1">
        <v>1555000000</v>
      </c>
      <c r="S33" s="1">
        <v>1557000000</v>
      </c>
      <c r="T33" s="1">
        <v>1558000000</v>
      </c>
      <c r="U33" s="1">
        <v>1557000000</v>
      </c>
    </row>
    <row r="34" spans="1:21" ht="19" x14ac:dyDescent="0.25">
      <c r="A34" s="5" t="s">
        <v>27</v>
      </c>
      <c r="B34" s="1">
        <v>2038000000</v>
      </c>
      <c r="C34" s="1" t="s">
        <v>91</v>
      </c>
      <c r="D34" s="1">
        <v>2109313033</v>
      </c>
      <c r="E34" s="1">
        <v>2109313033</v>
      </c>
      <c r="F34" s="1">
        <v>2116000000</v>
      </c>
      <c r="G34" s="1">
        <v>2078000000</v>
      </c>
      <c r="H34" s="1">
        <v>1950000000</v>
      </c>
      <c r="I34" s="1">
        <v>1842000000</v>
      </c>
      <c r="J34" s="1">
        <v>1725908666</v>
      </c>
      <c r="K34" s="1">
        <v>1692000000</v>
      </c>
      <c r="L34" s="1">
        <v>1622000000</v>
      </c>
      <c r="M34" s="1">
        <v>1566000000</v>
      </c>
      <c r="N34" s="1">
        <v>1549000000</v>
      </c>
      <c r="O34" s="1">
        <v>1551000000</v>
      </c>
      <c r="P34" s="1">
        <v>1553000000</v>
      </c>
      <c r="Q34" s="1">
        <v>1555000000</v>
      </c>
      <c r="R34" s="1">
        <v>1556000000</v>
      </c>
      <c r="S34" s="1">
        <v>1558000000</v>
      </c>
      <c r="T34" s="1">
        <v>1559000000</v>
      </c>
      <c r="U34" s="1">
        <v>1557000000</v>
      </c>
    </row>
    <row r="35" spans="1:21" ht="20" customHeight="1" x14ac:dyDescent="0.25">
      <c r="A35" s="14" t="s">
        <v>102</v>
      </c>
      <c r="B35" s="1"/>
      <c r="C35" s="22" t="e">
        <f>(C34-B34)/B34</f>
        <v>#VALUE!</v>
      </c>
      <c r="D35" s="22" t="e">
        <f t="shared" ref="D35:U35" si="8">(D34-C34)/C34</f>
        <v>#VALUE!</v>
      </c>
      <c r="E35" s="22">
        <f t="shared" si="8"/>
        <v>0</v>
      </c>
      <c r="F35" s="22">
        <f t="shared" si="8"/>
        <v>3.1702108200077671E-3</v>
      </c>
      <c r="G35" s="22">
        <f t="shared" si="8"/>
        <v>-1.7958412098298678E-2</v>
      </c>
      <c r="H35" s="22">
        <f t="shared" si="8"/>
        <v>-6.1597690086621755E-2</v>
      </c>
      <c r="I35" s="22">
        <f t="shared" si="8"/>
        <v>-5.5384615384615386E-2</v>
      </c>
      <c r="J35" s="22">
        <f t="shared" si="8"/>
        <v>-6.3024611292073832E-2</v>
      </c>
      <c r="K35" s="22">
        <f t="shared" si="8"/>
        <v>-1.9646848450322343E-2</v>
      </c>
      <c r="L35" s="22">
        <f t="shared" si="8"/>
        <v>-4.1371158392434985E-2</v>
      </c>
      <c r="M35" s="22">
        <f t="shared" si="8"/>
        <v>-3.4525277435265102E-2</v>
      </c>
      <c r="N35" s="22">
        <f t="shared" si="8"/>
        <v>-1.0855683269476373E-2</v>
      </c>
      <c r="O35" s="22">
        <f t="shared" si="8"/>
        <v>1.2911555842479018E-3</v>
      </c>
      <c r="P35" s="22">
        <f t="shared" si="8"/>
        <v>1.2894906511927789E-3</v>
      </c>
      <c r="Q35" s="22">
        <f t="shared" si="8"/>
        <v>1.28783000643915E-3</v>
      </c>
      <c r="R35" s="22">
        <f t="shared" si="8"/>
        <v>6.4308681672025725E-4</v>
      </c>
      <c r="S35" s="22">
        <f t="shared" si="8"/>
        <v>1.2853470437017994E-3</v>
      </c>
      <c r="T35" s="22">
        <f t="shared" si="8"/>
        <v>6.4184852374839533E-4</v>
      </c>
      <c r="U35" s="22">
        <f t="shared" si="8"/>
        <v>-1.2828736369467607E-3</v>
      </c>
    </row>
    <row r="36" spans="1:21"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c r="O36" s="13" t="s">
        <v>92</v>
      </c>
      <c r="P36" s="13" t="s">
        <v>92</v>
      </c>
      <c r="Q36" s="13" t="s">
        <v>92</v>
      </c>
      <c r="R36" s="13" t="s">
        <v>92</v>
      </c>
      <c r="S36" s="13" t="s">
        <v>92</v>
      </c>
      <c r="T36" s="13" t="s">
        <v>92</v>
      </c>
      <c r="U36" s="13" t="s">
        <v>92</v>
      </c>
    </row>
    <row r="37" spans="1:21"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c r="O37" s="9" t="s">
        <v>90</v>
      </c>
      <c r="P37" s="9" t="s">
        <v>90</v>
      </c>
      <c r="Q37" s="9" t="s">
        <v>90</v>
      </c>
      <c r="R37" s="9" t="s">
        <v>90</v>
      </c>
      <c r="S37" s="9" t="s">
        <v>90</v>
      </c>
      <c r="T37" s="9" t="s">
        <v>90</v>
      </c>
      <c r="U37" s="9" t="s">
        <v>90</v>
      </c>
    </row>
    <row r="38" spans="1:21" ht="19" x14ac:dyDescent="0.25">
      <c r="A38" s="5" t="s">
        <v>30</v>
      </c>
      <c r="B38" s="1">
        <v>1209000000</v>
      </c>
      <c r="C38" s="1" t="s">
        <v>91</v>
      </c>
      <c r="D38" s="1">
        <v>1676000000</v>
      </c>
      <c r="E38" s="1">
        <v>1656000000</v>
      </c>
      <c r="F38" s="1">
        <v>1531000000</v>
      </c>
      <c r="G38" s="1">
        <v>1540000000</v>
      </c>
      <c r="H38" s="1">
        <v>1703000000</v>
      </c>
      <c r="I38" s="1">
        <v>2550000000</v>
      </c>
      <c r="J38" s="1">
        <v>2983000000</v>
      </c>
      <c r="K38" s="1">
        <v>2154000000</v>
      </c>
      <c r="L38" s="1">
        <v>1682000000</v>
      </c>
      <c r="M38" s="1">
        <v>3417000000</v>
      </c>
      <c r="N38" s="1">
        <v>4239000000</v>
      </c>
      <c r="O38" s="1">
        <v>8447000000</v>
      </c>
      <c r="P38" s="1">
        <v>6593000000</v>
      </c>
      <c r="Q38" s="1">
        <v>6861000000</v>
      </c>
      <c r="R38" s="1">
        <v>7280000000</v>
      </c>
      <c r="S38" s="1">
        <v>4496000000</v>
      </c>
      <c r="T38" s="1">
        <v>5368000000</v>
      </c>
      <c r="U38" s="1">
        <v>3207000000</v>
      </c>
    </row>
    <row r="39" spans="1:21" ht="19" x14ac:dyDescent="0.25">
      <c r="A39" s="5" t="s">
        <v>31</v>
      </c>
      <c r="B39" s="1" t="s">
        <v>91</v>
      </c>
      <c r="C39" s="1" t="s">
        <v>91</v>
      </c>
      <c r="D39" s="1" t="s">
        <v>91</v>
      </c>
      <c r="E39" s="1" t="s">
        <v>91</v>
      </c>
      <c r="F39" s="1" t="s">
        <v>91</v>
      </c>
      <c r="G39" s="1" t="s">
        <v>91</v>
      </c>
      <c r="H39" s="1" t="s">
        <v>91</v>
      </c>
      <c r="I39" s="1" t="s">
        <v>91</v>
      </c>
      <c r="J39" s="1" t="s">
        <v>91</v>
      </c>
      <c r="K39" s="1" t="s">
        <v>91</v>
      </c>
      <c r="L39" s="1" t="s">
        <v>91</v>
      </c>
      <c r="M39" s="1" t="s">
        <v>91</v>
      </c>
      <c r="N39" s="1" t="s">
        <v>91</v>
      </c>
      <c r="O39" s="1" t="s">
        <v>91</v>
      </c>
      <c r="P39" s="1" t="s">
        <v>91</v>
      </c>
      <c r="Q39" s="1" t="s">
        <v>91</v>
      </c>
      <c r="R39" s="1" t="s">
        <v>91</v>
      </c>
      <c r="S39" s="1" t="s">
        <v>91</v>
      </c>
      <c r="T39" s="1" t="s">
        <v>91</v>
      </c>
      <c r="U39" s="1" t="s">
        <v>91</v>
      </c>
    </row>
    <row r="40" spans="1:21" ht="19" x14ac:dyDescent="0.25">
      <c r="A40" s="5" t="s">
        <v>32</v>
      </c>
      <c r="B40" s="1">
        <v>1209000000</v>
      </c>
      <c r="C40" s="1" t="s">
        <v>91</v>
      </c>
      <c r="D40" s="1">
        <v>1676000000</v>
      </c>
      <c r="E40" s="1">
        <v>1656000000</v>
      </c>
      <c r="F40" s="1">
        <v>1531000000</v>
      </c>
      <c r="G40" s="1">
        <v>1540000000</v>
      </c>
      <c r="H40" s="1">
        <v>1703000000</v>
      </c>
      <c r="I40" s="1">
        <v>2550000000</v>
      </c>
      <c r="J40" s="1">
        <v>2983000000</v>
      </c>
      <c r="K40" s="1">
        <v>2154000000</v>
      </c>
      <c r="L40" s="1">
        <v>1682000000</v>
      </c>
      <c r="M40" s="1">
        <v>3417000000</v>
      </c>
      <c r="N40" s="1">
        <v>4239000000</v>
      </c>
      <c r="O40" s="1">
        <v>8447000000</v>
      </c>
      <c r="P40" s="1">
        <v>6593000000</v>
      </c>
      <c r="Q40" s="1">
        <v>6861000000</v>
      </c>
      <c r="R40" s="1">
        <v>7280000000</v>
      </c>
      <c r="S40" s="1">
        <v>4496000000</v>
      </c>
      <c r="T40" s="1">
        <v>5368000000</v>
      </c>
      <c r="U40" s="1">
        <v>3207000000</v>
      </c>
    </row>
    <row r="41" spans="1:21" ht="19" x14ac:dyDescent="0.25">
      <c r="A41" s="5" t="s">
        <v>33</v>
      </c>
      <c r="B41" s="1">
        <v>1898000000</v>
      </c>
      <c r="C41" s="1" t="s">
        <v>91</v>
      </c>
      <c r="D41" s="1">
        <v>2160000000</v>
      </c>
      <c r="E41" s="1">
        <v>3497000000</v>
      </c>
      <c r="F41" s="1">
        <v>2848000000</v>
      </c>
      <c r="G41" s="1">
        <v>3098000000</v>
      </c>
      <c r="H41" s="1">
        <v>3009000000</v>
      </c>
      <c r="I41" s="1">
        <v>3201000000</v>
      </c>
      <c r="J41" s="1">
        <v>3589000000</v>
      </c>
      <c r="K41" s="1">
        <v>3853000000</v>
      </c>
      <c r="L41" s="1">
        <v>4004000000</v>
      </c>
      <c r="M41" s="1">
        <v>2778000000</v>
      </c>
      <c r="N41" s="1">
        <v>3499000000</v>
      </c>
      <c r="O41" s="1">
        <v>3738000000</v>
      </c>
      <c r="P41" s="1">
        <v>3564000000</v>
      </c>
      <c r="Q41" s="1">
        <v>3717000000</v>
      </c>
      <c r="R41" s="1">
        <v>3761000000</v>
      </c>
      <c r="S41" s="1">
        <v>3940000000</v>
      </c>
      <c r="T41" s="1" t="s">
        <v>91</v>
      </c>
      <c r="U41" s="1">
        <v>4756000000</v>
      </c>
    </row>
    <row r="42" spans="1:21" ht="19" x14ac:dyDescent="0.25">
      <c r="A42" s="5" t="s">
        <v>34</v>
      </c>
      <c r="B42" s="1">
        <v>5420000000</v>
      </c>
      <c r="C42" s="1" t="s">
        <v>91</v>
      </c>
      <c r="D42" s="1">
        <v>7075000000</v>
      </c>
      <c r="E42" s="1">
        <v>9332000000</v>
      </c>
      <c r="F42" s="1">
        <v>9664000000</v>
      </c>
      <c r="G42" s="1">
        <v>9207000000</v>
      </c>
      <c r="H42" s="1">
        <v>8317000000</v>
      </c>
      <c r="I42" s="1">
        <v>8120000000</v>
      </c>
      <c r="J42" s="1">
        <v>8949000000</v>
      </c>
      <c r="K42" s="1">
        <v>9846000000</v>
      </c>
      <c r="L42" s="1">
        <v>8592000000</v>
      </c>
      <c r="M42" s="1">
        <v>8473000000</v>
      </c>
      <c r="N42" s="1">
        <v>9017000000</v>
      </c>
      <c r="O42" s="1">
        <v>8806000000</v>
      </c>
      <c r="P42" s="1">
        <v>8804000000</v>
      </c>
      <c r="Q42" s="1">
        <v>9235000000</v>
      </c>
      <c r="R42" s="1">
        <v>9591000000</v>
      </c>
      <c r="S42" s="1">
        <v>8720000000</v>
      </c>
      <c r="T42" s="1" t="s">
        <v>91</v>
      </c>
      <c r="U42" s="1">
        <v>9886000000</v>
      </c>
    </row>
    <row r="43" spans="1:21" ht="19" x14ac:dyDescent="0.25">
      <c r="A43" s="5" t="s">
        <v>35</v>
      </c>
      <c r="B43" s="1">
        <v>1498000000</v>
      </c>
      <c r="C43" s="1" t="s">
        <v>91</v>
      </c>
      <c r="D43" s="1">
        <v>1014000000</v>
      </c>
      <c r="E43" s="1">
        <v>567000000</v>
      </c>
      <c r="F43" s="1">
        <v>896000000</v>
      </c>
      <c r="G43" s="1">
        <v>837000000</v>
      </c>
      <c r="H43" s="1">
        <v>727000000</v>
      </c>
      <c r="I43" s="1">
        <v>988000000</v>
      </c>
      <c r="J43" s="1">
        <v>1069000000</v>
      </c>
      <c r="K43" s="1">
        <v>999000000</v>
      </c>
      <c r="L43" s="1">
        <v>1206000000</v>
      </c>
      <c r="M43" s="1">
        <v>1136000000</v>
      </c>
      <c r="N43" s="1">
        <v>853000000</v>
      </c>
      <c r="O43" s="1">
        <v>603000000</v>
      </c>
      <c r="P43" s="1">
        <v>481000000</v>
      </c>
      <c r="Q43" s="1">
        <v>701000000</v>
      </c>
      <c r="R43" s="1">
        <v>860000000</v>
      </c>
      <c r="S43" s="1">
        <v>561000000</v>
      </c>
      <c r="T43" s="1" t="s">
        <v>91</v>
      </c>
      <c r="U43" s="1">
        <v>1770000000</v>
      </c>
    </row>
    <row r="44" spans="1:21" ht="19" x14ac:dyDescent="0.25">
      <c r="A44" s="6" t="s">
        <v>36</v>
      </c>
      <c r="B44" s="10">
        <v>10025000000</v>
      </c>
      <c r="C44" s="10" t="s">
        <v>91</v>
      </c>
      <c r="D44" s="10">
        <v>11925000000</v>
      </c>
      <c r="E44" s="10">
        <v>15052000000</v>
      </c>
      <c r="F44" s="10">
        <v>14939000000</v>
      </c>
      <c r="G44" s="10">
        <v>14682000000</v>
      </c>
      <c r="H44" s="10">
        <v>13756000000</v>
      </c>
      <c r="I44" s="10">
        <v>14859000000</v>
      </c>
      <c r="J44" s="10">
        <v>16590000000</v>
      </c>
      <c r="K44" s="10">
        <v>16852000000</v>
      </c>
      <c r="L44" s="10">
        <v>15484000000</v>
      </c>
      <c r="M44" s="10">
        <v>15804000000</v>
      </c>
      <c r="N44" s="10">
        <v>17608000000</v>
      </c>
      <c r="O44" s="10">
        <v>21594000000</v>
      </c>
      <c r="P44" s="10">
        <v>19442000000</v>
      </c>
      <c r="Q44" s="10">
        <v>20514000000</v>
      </c>
      <c r="R44" s="10">
        <v>21492000000</v>
      </c>
      <c r="S44" s="10">
        <v>17717000000</v>
      </c>
      <c r="T44" s="10">
        <v>5368000000</v>
      </c>
      <c r="U44" s="10">
        <v>19619000000</v>
      </c>
    </row>
    <row r="45" spans="1:21" ht="19" x14ac:dyDescent="0.25">
      <c r="A45" s="5" t="s">
        <v>37</v>
      </c>
      <c r="B45" s="1">
        <v>4603000000</v>
      </c>
      <c r="C45" s="1" t="s">
        <v>91</v>
      </c>
      <c r="D45" s="1">
        <v>5238000000</v>
      </c>
      <c r="E45" s="1">
        <v>6435000000</v>
      </c>
      <c r="F45" s="1">
        <v>6348000000</v>
      </c>
      <c r="G45" s="1">
        <v>6390000000</v>
      </c>
      <c r="H45" s="1">
        <v>6499000000</v>
      </c>
      <c r="I45" s="1">
        <v>6250000000</v>
      </c>
      <c r="J45" s="1">
        <v>6645000000</v>
      </c>
      <c r="K45" s="1">
        <v>6755000000</v>
      </c>
      <c r="L45" s="1">
        <v>6071000000</v>
      </c>
      <c r="M45" s="1">
        <v>5721000000</v>
      </c>
      <c r="N45" s="1">
        <v>6064000000</v>
      </c>
      <c r="O45" s="1">
        <v>7271000000</v>
      </c>
      <c r="P45" s="1">
        <v>7201000000</v>
      </c>
      <c r="Q45" s="1">
        <v>6631000000</v>
      </c>
      <c r="R45" s="1">
        <v>6365000000</v>
      </c>
      <c r="S45" s="1">
        <v>6168000000</v>
      </c>
      <c r="T45" s="1">
        <v>5610000000</v>
      </c>
      <c r="U45" s="1">
        <v>6710000000</v>
      </c>
    </row>
    <row r="46" spans="1:21" ht="19" x14ac:dyDescent="0.25">
      <c r="A46" s="5" t="s">
        <v>38</v>
      </c>
      <c r="B46" s="1">
        <v>5571000000</v>
      </c>
      <c r="C46" s="1" t="s">
        <v>91</v>
      </c>
      <c r="D46" s="1">
        <v>6197000000</v>
      </c>
      <c r="E46" s="1">
        <v>7925000000</v>
      </c>
      <c r="F46" s="1">
        <v>8015000000</v>
      </c>
      <c r="G46" s="1">
        <v>9112000000</v>
      </c>
      <c r="H46" s="1">
        <v>10161000000</v>
      </c>
      <c r="I46" s="1">
        <v>9928000000</v>
      </c>
      <c r="J46" s="1">
        <v>9900000000</v>
      </c>
      <c r="K46" s="1">
        <v>8893000000</v>
      </c>
      <c r="L46" s="1">
        <v>8388000000</v>
      </c>
      <c r="M46" s="1">
        <v>7415000000</v>
      </c>
      <c r="N46" s="1">
        <v>7324000000</v>
      </c>
      <c r="O46" s="1">
        <v>7666000000</v>
      </c>
      <c r="P46" s="1">
        <v>7189000000</v>
      </c>
      <c r="Q46" s="1">
        <v>5858000000</v>
      </c>
      <c r="R46" s="1">
        <v>5964000000</v>
      </c>
      <c r="S46" s="1">
        <v>6680000000</v>
      </c>
      <c r="T46" s="1">
        <v>6127000000</v>
      </c>
      <c r="U46" s="1">
        <v>19655000000</v>
      </c>
    </row>
    <row r="47" spans="1:21" ht="19" x14ac:dyDescent="0.25">
      <c r="A47" s="5" t="s">
        <v>39</v>
      </c>
      <c r="B47" s="1">
        <v>1399000000</v>
      </c>
      <c r="C47" s="1" t="s">
        <v>91</v>
      </c>
      <c r="D47" s="1">
        <v>1627000000</v>
      </c>
      <c r="E47" s="1">
        <v>1906000000</v>
      </c>
      <c r="F47" s="1">
        <v>3084000000</v>
      </c>
      <c r="G47" s="1">
        <v>3546000000</v>
      </c>
      <c r="H47" s="1">
        <v>3873000000</v>
      </c>
      <c r="I47" s="1">
        <v>3697000000</v>
      </c>
      <c r="J47" s="1">
        <v>3619000000</v>
      </c>
      <c r="K47" s="1">
        <v>3193000000</v>
      </c>
      <c r="L47" s="1">
        <v>2985000000</v>
      </c>
      <c r="M47" s="1">
        <v>2623000000</v>
      </c>
      <c r="N47" s="1">
        <v>2470000000</v>
      </c>
      <c r="O47" s="1">
        <v>2432000000</v>
      </c>
      <c r="P47" s="1">
        <v>2278000000</v>
      </c>
      <c r="Q47" s="1">
        <v>2113000000</v>
      </c>
      <c r="R47" s="1">
        <v>2019000000</v>
      </c>
      <c r="S47" s="1">
        <v>2818000000</v>
      </c>
      <c r="T47" s="1">
        <v>2224000000</v>
      </c>
      <c r="U47" s="1">
        <v>6732000000</v>
      </c>
    </row>
    <row r="48" spans="1:21" ht="19" x14ac:dyDescent="0.25">
      <c r="A48" s="5" t="s">
        <v>40</v>
      </c>
      <c r="B48" s="1">
        <v>6970000000</v>
      </c>
      <c r="C48" s="1" t="s">
        <v>91</v>
      </c>
      <c r="D48" s="1">
        <v>7824000000</v>
      </c>
      <c r="E48" s="1">
        <v>9831000000</v>
      </c>
      <c r="F48" s="1">
        <v>11099000000</v>
      </c>
      <c r="G48" s="1">
        <v>12658000000</v>
      </c>
      <c r="H48" s="1">
        <v>14034000000</v>
      </c>
      <c r="I48" s="1">
        <v>13625000000</v>
      </c>
      <c r="J48" s="1">
        <v>13519000000</v>
      </c>
      <c r="K48" s="1">
        <v>12086000000</v>
      </c>
      <c r="L48" s="1">
        <v>11373000000</v>
      </c>
      <c r="M48" s="1">
        <v>10038000000</v>
      </c>
      <c r="N48" s="1">
        <v>9794000000</v>
      </c>
      <c r="O48" s="1">
        <v>10098000000</v>
      </c>
      <c r="P48" s="1">
        <v>9467000000</v>
      </c>
      <c r="Q48" s="1">
        <v>7971000000</v>
      </c>
      <c r="R48" s="1">
        <v>7983000000</v>
      </c>
      <c r="S48" s="1">
        <v>9498000000</v>
      </c>
      <c r="T48" s="1">
        <v>8351000000</v>
      </c>
      <c r="U48" s="1">
        <v>26387000000</v>
      </c>
    </row>
    <row r="49" spans="1:21" ht="19" x14ac:dyDescent="0.25">
      <c r="A49" s="5" t="s">
        <v>41</v>
      </c>
      <c r="B49" s="1" t="s">
        <v>91</v>
      </c>
      <c r="C49" s="1" t="s">
        <v>91</v>
      </c>
      <c r="D49" s="1" t="s">
        <v>91</v>
      </c>
      <c r="E49" s="1" t="s">
        <v>91</v>
      </c>
      <c r="F49" s="1" t="s">
        <v>91</v>
      </c>
      <c r="G49" s="1" t="s">
        <v>91</v>
      </c>
      <c r="H49" s="1" t="s">
        <v>91</v>
      </c>
      <c r="I49" s="1" t="s">
        <v>91</v>
      </c>
      <c r="J49" s="1">
        <v>24000000</v>
      </c>
      <c r="K49" s="1">
        <v>1536000000</v>
      </c>
      <c r="L49" s="1">
        <v>1083000000</v>
      </c>
      <c r="M49" s="1">
        <v>890000000</v>
      </c>
      <c r="N49" s="1">
        <v>1011000000</v>
      </c>
      <c r="O49" s="1">
        <v>1074000000</v>
      </c>
      <c r="P49" s="1">
        <v>1269000000</v>
      </c>
      <c r="Q49" s="1">
        <v>4635000000</v>
      </c>
      <c r="R49" s="1">
        <v>4798000000</v>
      </c>
      <c r="S49" s="1">
        <v>4463000000</v>
      </c>
      <c r="T49" s="1">
        <v>4087000000</v>
      </c>
      <c r="U49" s="1">
        <v>4431000000</v>
      </c>
    </row>
    <row r="50" spans="1:21" ht="19" x14ac:dyDescent="0.25">
      <c r="A50" s="5" t="s">
        <v>42</v>
      </c>
      <c r="B50" s="1" t="s">
        <v>91</v>
      </c>
      <c r="C50" s="1" t="s">
        <v>91</v>
      </c>
      <c r="D50" s="1" t="s">
        <v>91</v>
      </c>
      <c r="E50" s="1" t="s">
        <v>91</v>
      </c>
      <c r="F50" s="1" t="s">
        <v>91</v>
      </c>
      <c r="G50" s="1" t="s">
        <v>91</v>
      </c>
      <c r="H50" s="1" t="s">
        <v>91</v>
      </c>
      <c r="I50" s="1" t="s">
        <v>91</v>
      </c>
      <c r="J50" s="1" t="s">
        <v>91</v>
      </c>
      <c r="K50" s="1" t="s">
        <v>91</v>
      </c>
      <c r="L50" s="1" t="s">
        <v>91</v>
      </c>
      <c r="M50" s="1" t="s">
        <v>91</v>
      </c>
      <c r="N50" s="1">
        <v>859000000</v>
      </c>
      <c r="O50" s="1">
        <v>1007000000</v>
      </c>
      <c r="P50" s="1">
        <v>977000000</v>
      </c>
      <c r="Q50" s="1">
        <v>1153000000</v>
      </c>
      <c r="R50" s="1">
        <v>1410000000</v>
      </c>
      <c r="S50" s="1">
        <v>895000000</v>
      </c>
      <c r="T50" s="1" t="s">
        <v>91</v>
      </c>
      <c r="U50" s="1">
        <v>603000000</v>
      </c>
    </row>
    <row r="51" spans="1:21" ht="19" x14ac:dyDescent="0.25">
      <c r="A51" s="5" t="s">
        <v>43</v>
      </c>
      <c r="B51" s="1">
        <v>1537000000</v>
      </c>
      <c r="C51" s="1" t="s">
        <v>91</v>
      </c>
      <c r="D51" s="1">
        <v>1133000000</v>
      </c>
      <c r="E51" s="1">
        <v>725000000</v>
      </c>
      <c r="F51" s="1">
        <v>586000000</v>
      </c>
      <c r="G51" s="1">
        <v>822000000</v>
      </c>
      <c r="H51" s="1">
        <v>761000000</v>
      </c>
      <c r="I51" s="1">
        <v>754000000</v>
      </c>
      <c r="J51" s="1">
        <v>892000000</v>
      </c>
      <c r="K51" s="1">
        <v>939000000</v>
      </c>
      <c r="L51" s="1">
        <v>1176000000</v>
      </c>
      <c r="M51" s="1">
        <v>1503000000</v>
      </c>
      <c r="N51" s="1">
        <v>1515000000</v>
      </c>
      <c r="O51" s="1">
        <v>1924000000</v>
      </c>
      <c r="P51" s="1">
        <v>1445000000</v>
      </c>
      <c r="Q51" s="1">
        <v>1971000000</v>
      </c>
      <c r="R51" s="1">
        <v>2767000000</v>
      </c>
      <c r="S51" s="1">
        <v>2549000000</v>
      </c>
      <c r="T51" s="1" t="s">
        <v>91</v>
      </c>
      <c r="U51" s="1">
        <v>3931000000</v>
      </c>
    </row>
    <row r="52" spans="1:21" ht="19" x14ac:dyDescent="0.25">
      <c r="A52" s="5" t="s">
        <v>44</v>
      </c>
      <c r="B52" s="1">
        <v>13110000000</v>
      </c>
      <c r="C52" s="1" t="s">
        <v>91</v>
      </c>
      <c r="D52" s="1">
        <v>14195000000</v>
      </c>
      <c r="E52" s="1">
        <v>16991000000</v>
      </c>
      <c r="F52" s="1">
        <v>18033000000</v>
      </c>
      <c r="G52" s="1">
        <v>19870000000</v>
      </c>
      <c r="H52" s="1">
        <v>21294000000</v>
      </c>
      <c r="I52" s="1">
        <v>20629000000</v>
      </c>
      <c r="J52" s="1">
        <v>21080000000</v>
      </c>
      <c r="K52" s="1">
        <v>21316000000</v>
      </c>
      <c r="L52" s="1">
        <v>19703000000</v>
      </c>
      <c r="M52" s="1">
        <v>18152000000</v>
      </c>
      <c r="N52" s="1">
        <v>19243000000</v>
      </c>
      <c r="O52" s="1">
        <v>21374000000</v>
      </c>
      <c r="P52" s="1">
        <v>20359000000</v>
      </c>
      <c r="Q52" s="1">
        <v>22361000000</v>
      </c>
      <c r="R52" s="1">
        <v>23323000000</v>
      </c>
      <c r="S52" s="1">
        <v>23573000000</v>
      </c>
      <c r="T52" s="1">
        <v>18048000000</v>
      </c>
      <c r="U52" s="1">
        <v>42062000000</v>
      </c>
    </row>
    <row r="53" spans="1:21" ht="19" x14ac:dyDescent="0.25">
      <c r="A53" s="5" t="s">
        <v>45</v>
      </c>
      <c r="B53" s="1" t="s">
        <v>91</v>
      </c>
      <c r="C53" s="1" t="s">
        <v>91</v>
      </c>
      <c r="D53" s="1" t="s">
        <v>91</v>
      </c>
      <c r="E53" s="1" t="s">
        <v>91</v>
      </c>
      <c r="F53" s="1" t="s">
        <v>91</v>
      </c>
      <c r="G53" s="1" t="s">
        <v>91</v>
      </c>
      <c r="H53" s="1" t="s">
        <v>91</v>
      </c>
      <c r="I53" s="1" t="s">
        <v>91</v>
      </c>
      <c r="J53" s="1" t="s">
        <v>91</v>
      </c>
      <c r="K53" s="1" t="s">
        <v>91</v>
      </c>
      <c r="L53" s="1" t="s">
        <v>91</v>
      </c>
      <c r="M53" s="1" t="s">
        <v>91</v>
      </c>
      <c r="N53" s="1" t="s">
        <v>91</v>
      </c>
      <c r="O53" s="1" t="s">
        <v>91</v>
      </c>
      <c r="P53" s="1" t="s">
        <v>91</v>
      </c>
      <c r="Q53" s="1" t="s">
        <v>91</v>
      </c>
      <c r="R53" s="1" t="s">
        <v>91</v>
      </c>
      <c r="S53" s="1" t="s">
        <v>91</v>
      </c>
      <c r="T53" s="1">
        <v>17301000000</v>
      </c>
      <c r="U53" s="1" t="s">
        <v>91</v>
      </c>
    </row>
    <row r="54" spans="1:21" ht="20" thickBot="1" x14ac:dyDescent="0.3">
      <c r="A54" s="7" t="s">
        <v>46</v>
      </c>
      <c r="B54" s="11">
        <v>23135000000</v>
      </c>
      <c r="C54" s="11" t="s">
        <v>91</v>
      </c>
      <c r="D54" s="11">
        <v>26120000000</v>
      </c>
      <c r="E54" s="11">
        <v>32043000000</v>
      </c>
      <c r="F54" s="11">
        <v>32972000000</v>
      </c>
      <c r="G54" s="11">
        <v>34552000000</v>
      </c>
      <c r="H54" s="11">
        <v>35050000000</v>
      </c>
      <c r="I54" s="11">
        <v>35488000000</v>
      </c>
      <c r="J54" s="11">
        <v>37670000000</v>
      </c>
      <c r="K54" s="11">
        <v>38168000000</v>
      </c>
      <c r="L54" s="11">
        <v>35187000000</v>
      </c>
      <c r="M54" s="11">
        <v>33956000000</v>
      </c>
      <c r="N54" s="11">
        <v>36851000000</v>
      </c>
      <c r="O54" s="11">
        <v>42968000000</v>
      </c>
      <c r="P54" s="11">
        <v>39801000000</v>
      </c>
      <c r="Q54" s="11">
        <v>42875000000</v>
      </c>
      <c r="R54" s="11">
        <v>44815000000</v>
      </c>
      <c r="S54" s="11">
        <v>41290000000</v>
      </c>
      <c r="T54" s="11">
        <v>40717000000</v>
      </c>
      <c r="U54" s="11">
        <v>61681000000</v>
      </c>
    </row>
    <row r="55" spans="1:21" ht="20" thickTop="1" x14ac:dyDescent="0.25">
      <c r="A55" s="5" t="s">
        <v>47</v>
      </c>
      <c r="B55" s="1">
        <v>669000000</v>
      </c>
      <c r="C55" s="1" t="s">
        <v>91</v>
      </c>
      <c r="D55" s="1">
        <v>672000000</v>
      </c>
      <c r="E55" s="1">
        <v>852000000</v>
      </c>
      <c r="F55" s="1">
        <v>1013000000</v>
      </c>
      <c r="G55" s="1">
        <v>670000000</v>
      </c>
      <c r="H55" s="1">
        <v>835000000</v>
      </c>
      <c r="I55" s="1">
        <v>1031000000</v>
      </c>
      <c r="J55" s="1">
        <v>1103000000</v>
      </c>
      <c r="K55" s="1">
        <v>1274000000</v>
      </c>
      <c r="L55" s="1">
        <v>1242000000</v>
      </c>
      <c r="M55" s="1">
        <v>1289000000</v>
      </c>
      <c r="N55" s="1">
        <v>1666000000</v>
      </c>
      <c r="O55" s="1">
        <v>2242000000</v>
      </c>
      <c r="P55" s="1">
        <v>2068000000</v>
      </c>
      <c r="Q55" s="1">
        <v>2299000000</v>
      </c>
      <c r="R55" s="1">
        <v>2780000000</v>
      </c>
      <c r="S55" s="1">
        <v>3331000000</v>
      </c>
      <c r="T55" s="1" t="s">
        <v>91</v>
      </c>
      <c r="U55" s="1">
        <v>4076000000</v>
      </c>
    </row>
    <row r="56" spans="1:21" ht="19" x14ac:dyDescent="0.25">
      <c r="A56" s="5" t="s">
        <v>48</v>
      </c>
      <c r="B56" s="1" t="s">
        <v>91</v>
      </c>
      <c r="C56" s="1" t="s">
        <v>91</v>
      </c>
      <c r="D56" s="1" t="s">
        <v>91</v>
      </c>
      <c r="E56" s="1">
        <v>729000000</v>
      </c>
      <c r="F56" s="1">
        <v>584000000</v>
      </c>
      <c r="G56" s="1">
        <v>1744000000</v>
      </c>
      <c r="H56" s="1">
        <v>3132000000</v>
      </c>
      <c r="I56" s="1">
        <v>3717000000</v>
      </c>
      <c r="J56" s="1">
        <v>5200000000</v>
      </c>
      <c r="K56" s="1">
        <v>3655000000</v>
      </c>
      <c r="L56" s="1">
        <v>2526000000</v>
      </c>
      <c r="M56" s="1">
        <v>3230000000</v>
      </c>
      <c r="N56" s="1">
        <v>3216000000</v>
      </c>
      <c r="O56" s="1">
        <v>3005000000</v>
      </c>
      <c r="P56" s="1">
        <v>4784000000</v>
      </c>
      <c r="Q56" s="1">
        <v>4389000000</v>
      </c>
      <c r="R56" s="1">
        <v>3368000000</v>
      </c>
      <c r="S56" s="1">
        <v>3023000000</v>
      </c>
      <c r="T56" s="1">
        <v>2818000000</v>
      </c>
      <c r="U56" s="1">
        <v>8248000000</v>
      </c>
    </row>
    <row r="57" spans="1:21" ht="19" x14ac:dyDescent="0.25">
      <c r="A57" s="5" t="s">
        <v>49</v>
      </c>
      <c r="B57" s="1" t="s">
        <v>91</v>
      </c>
      <c r="C57" s="1" t="s">
        <v>91</v>
      </c>
      <c r="D57" s="1" t="s">
        <v>91</v>
      </c>
      <c r="E57" s="1" t="s">
        <v>91</v>
      </c>
      <c r="F57" s="1" t="s">
        <v>91</v>
      </c>
      <c r="G57" s="1" t="s">
        <v>91</v>
      </c>
      <c r="H57" s="1" t="s">
        <v>91</v>
      </c>
      <c r="I57" s="1" t="s">
        <v>91</v>
      </c>
      <c r="J57" s="1" t="s">
        <v>91</v>
      </c>
      <c r="K57" s="1" t="s">
        <v>91</v>
      </c>
      <c r="L57" s="1" t="s">
        <v>91</v>
      </c>
      <c r="M57" s="1" t="s">
        <v>91</v>
      </c>
      <c r="N57" s="1" t="s">
        <v>91</v>
      </c>
      <c r="O57" s="1" t="s">
        <v>91</v>
      </c>
      <c r="P57" s="1" t="s">
        <v>91</v>
      </c>
      <c r="Q57" s="1" t="s">
        <v>91</v>
      </c>
      <c r="R57" s="1">
        <v>7494000000</v>
      </c>
      <c r="S57" s="1">
        <v>7349000000</v>
      </c>
      <c r="T57" s="1" t="s">
        <v>91</v>
      </c>
      <c r="U57" s="1">
        <v>8480000000</v>
      </c>
    </row>
    <row r="58" spans="1:21" ht="19" x14ac:dyDescent="0.25">
      <c r="A58" s="5" t="s">
        <v>50</v>
      </c>
      <c r="B58" s="1" t="s">
        <v>91</v>
      </c>
      <c r="C58" s="1" t="s">
        <v>91</v>
      </c>
      <c r="D58" s="1" t="s">
        <v>91</v>
      </c>
      <c r="E58" s="1" t="s">
        <v>91</v>
      </c>
      <c r="F58" s="1" t="s">
        <v>91</v>
      </c>
      <c r="G58" s="1" t="s">
        <v>91</v>
      </c>
      <c r="H58" s="1" t="s">
        <v>91</v>
      </c>
      <c r="I58" s="1" t="s">
        <v>91</v>
      </c>
      <c r="J58" s="1" t="s">
        <v>91</v>
      </c>
      <c r="K58" s="1" t="s">
        <v>91</v>
      </c>
      <c r="L58" s="1" t="s">
        <v>91</v>
      </c>
      <c r="M58" s="1" t="s">
        <v>91</v>
      </c>
      <c r="N58" s="1" t="s">
        <v>91</v>
      </c>
      <c r="O58" s="1" t="s">
        <v>91</v>
      </c>
      <c r="P58" s="1" t="s">
        <v>91</v>
      </c>
      <c r="Q58" s="1" t="s">
        <v>91</v>
      </c>
      <c r="R58" s="1" t="s">
        <v>91</v>
      </c>
      <c r="S58" s="1" t="s">
        <v>91</v>
      </c>
      <c r="T58" s="1" t="s">
        <v>91</v>
      </c>
      <c r="U58" s="1" t="s">
        <v>91</v>
      </c>
    </row>
    <row r="59" spans="1:21" ht="19" x14ac:dyDescent="0.25">
      <c r="A59" s="5" t="s">
        <v>51</v>
      </c>
      <c r="B59" s="1">
        <v>5665000000</v>
      </c>
      <c r="C59" s="1" t="s">
        <v>91</v>
      </c>
      <c r="D59" s="1">
        <v>6317000000</v>
      </c>
      <c r="E59" s="1">
        <v>6970000000</v>
      </c>
      <c r="F59" s="1">
        <v>8547000000</v>
      </c>
      <c r="G59" s="1">
        <v>8764000000</v>
      </c>
      <c r="H59" s="1">
        <v>8837000000</v>
      </c>
      <c r="I59" s="1">
        <v>10046000000</v>
      </c>
      <c r="J59" s="1">
        <v>10713000000</v>
      </c>
      <c r="K59" s="1">
        <v>12137000000</v>
      </c>
      <c r="L59" s="1">
        <v>11344000000</v>
      </c>
      <c r="M59" s="1">
        <v>10867000000</v>
      </c>
      <c r="N59" s="1">
        <v>11585000000</v>
      </c>
      <c r="O59" s="1">
        <v>10715000000</v>
      </c>
      <c r="P59" s="1">
        <v>10339000000</v>
      </c>
      <c r="Q59" s="1">
        <v>12145000000</v>
      </c>
      <c r="R59" s="1">
        <v>5973000000</v>
      </c>
      <c r="S59" s="1">
        <v>16232000000</v>
      </c>
      <c r="T59" s="1" t="s">
        <v>91</v>
      </c>
      <c r="U59" s="1">
        <v>6532000000</v>
      </c>
    </row>
    <row r="60" spans="1:21" ht="19" x14ac:dyDescent="0.25">
      <c r="A60" s="6" t="s">
        <v>52</v>
      </c>
      <c r="B60" s="10">
        <v>6334000000</v>
      </c>
      <c r="C60" s="10" t="s">
        <v>91</v>
      </c>
      <c r="D60" s="10">
        <v>6989000000</v>
      </c>
      <c r="E60" s="10">
        <v>8551000000</v>
      </c>
      <c r="F60" s="10">
        <v>10144000000</v>
      </c>
      <c r="G60" s="10">
        <v>11178000000</v>
      </c>
      <c r="H60" s="10">
        <v>12804000000</v>
      </c>
      <c r="I60" s="10">
        <v>14794000000</v>
      </c>
      <c r="J60" s="10">
        <v>17016000000</v>
      </c>
      <c r="K60" s="10">
        <v>17066000000</v>
      </c>
      <c r="L60" s="10">
        <v>15112000000</v>
      </c>
      <c r="M60" s="10">
        <v>15386000000</v>
      </c>
      <c r="N60" s="10">
        <v>16467000000</v>
      </c>
      <c r="O60" s="10">
        <v>15962000000</v>
      </c>
      <c r="P60" s="10">
        <v>17191000000</v>
      </c>
      <c r="Q60" s="10">
        <v>18833000000</v>
      </c>
      <c r="R60" s="10">
        <v>19615000000</v>
      </c>
      <c r="S60" s="10">
        <v>19255000000</v>
      </c>
      <c r="T60" s="10">
        <v>2818000000</v>
      </c>
      <c r="U60" s="10">
        <v>27336000000</v>
      </c>
    </row>
    <row r="61" spans="1:21" ht="19" x14ac:dyDescent="0.25">
      <c r="A61" s="5" t="s">
        <v>53</v>
      </c>
      <c r="B61" s="1">
        <v>4141000000</v>
      </c>
      <c r="C61" s="1" t="s">
        <v>91</v>
      </c>
      <c r="D61" s="1">
        <v>2222000000</v>
      </c>
      <c r="E61" s="1">
        <v>5578000000</v>
      </c>
      <c r="F61" s="1">
        <v>11377000000</v>
      </c>
      <c r="G61" s="1">
        <v>13672000000</v>
      </c>
      <c r="H61" s="1">
        <v>13370000000</v>
      </c>
      <c r="I61" s="1">
        <v>14828000000</v>
      </c>
      <c r="J61" s="1">
        <v>17639000000</v>
      </c>
      <c r="K61" s="1">
        <v>24023000000</v>
      </c>
      <c r="L61" s="1">
        <v>26929000000</v>
      </c>
      <c r="M61" s="1">
        <v>25250000000</v>
      </c>
      <c r="N61" s="1">
        <v>25851000000</v>
      </c>
      <c r="O61" s="1">
        <v>31334000000</v>
      </c>
      <c r="P61" s="1">
        <v>26975000000</v>
      </c>
      <c r="Q61" s="1">
        <v>26656000000</v>
      </c>
      <c r="R61" s="1">
        <v>28168000000</v>
      </c>
      <c r="S61" s="1">
        <v>24783000000</v>
      </c>
      <c r="T61" s="1">
        <v>21762000000</v>
      </c>
      <c r="U61" s="1">
        <v>34875000000</v>
      </c>
    </row>
    <row r="62" spans="1:21" ht="19" x14ac:dyDescent="0.25">
      <c r="A62" s="5" t="s">
        <v>50</v>
      </c>
      <c r="B62" s="1" t="s">
        <v>91</v>
      </c>
      <c r="C62" s="1" t="s">
        <v>91</v>
      </c>
      <c r="D62" s="1" t="s">
        <v>91</v>
      </c>
      <c r="E62" s="1" t="s">
        <v>91</v>
      </c>
      <c r="F62" s="1" t="s">
        <v>91</v>
      </c>
      <c r="G62" s="1" t="s">
        <v>91</v>
      </c>
      <c r="H62" s="1" t="s">
        <v>91</v>
      </c>
      <c r="I62" s="1" t="s">
        <v>91</v>
      </c>
      <c r="J62" s="1" t="s">
        <v>91</v>
      </c>
      <c r="K62" s="1" t="s">
        <v>91</v>
      </c>
      <c r="L62" s="1" t="s">
        <v>91</v>
      </c>
      <c r="M62" s="1" t="s">
        <v>91</v>
      </c>
      <c r="N62" s="1" t="s">
        <v>91</v>
      </c>
      <c r="O62" s="1" t="s">
        <v>91</v>
      </c>
      <c r="P62" s="1" t="s">
        <v>91</v>
      </c>
      <c r="Q62" s="1" t="s">
        <v>91</v>
      </c>
      <c r="R62" s="1" t="s">
        <v>91</v>
      </c>
      <c r="S62" s="1" t="s">
        <v>91</v>
      </c>
      <c r="T62" s="1" t="s">
        <v>91</v>
      </c>
      <c r="U62" s="1" t="s">
        <v>91</v>
      </c>
    </row>
    <row r="63" spans="1:21" ht="19" x14ac:dyDescent="0.25">
      <c r="A63" s="5" t="s">
        <v>54</v>
      </c>
      <c r="B63" s="1">
        <v>1024000000</v>
      </c>
      <c r="C63" s="1" t="s">
        <v>91</v>
      </c>
      <c r="D63" s="1">
        <v>1166000000</v>
      </c>
      <c r="E63" s="1">
        <v>1240000000</v>
      </c>
      <c r="F63" s="1">
        <v>1401000000</v>
      </c>
      <c r="G63" s="1">
        <v>1688000000</v>
      </c>
      <c r="H63" s="1">
        <v>2027000000</v>
      </c>
      <c r="I63" s="1">
        <v>1976000000</v>
      </c>
      <c r="J63" s="1">
        <v>1875000000</v>
      </c>
      <c r="K63" s="1">
        <v>1477000000</v>
      </c>
      <c r="L63" s="1">
        <v>1549000000</v>
      </c>
      <c r="M63" s="1">
        <v>1543000000</v>
      </c>
      <c r="N63" s="1">
        <v>1897000000</v>
      </c>
      <c r="O63" s="1">
        <v>799000000</v>
      </c>
      <c r="P63" s="1">
        <v>898000000</v>
      </c>
      <c r="Q63" s="1">
        <v>908000000</v>
      </c>
      <c r="R63" s="1">
        <v>684000000</v>
      </c>
      <c r="S63" s="1">
        <v>726000000</v>
      </c>
      <c r="T63" s="1">
        <v>923000000</v>
      </c>
      <c r="U63" s="1">
        <v>1956000000</v>
      </c>
    </row>
    <row r="64" spans="1:21" ht="19" x14ac:dyDescent="0.25">
      <c r="A64" s="5" t="s">
        <v>55</v>
      </c>
      <c r="B64" s="1">
        <v>1329000000</v>
      </c>
      <c r="C64" s="1" t="s">
        <v>91</v>
      </c>
      <c r="D64" s="1">
        <v>1476000000</v>
      </c>
      <c r="E64" s="1">
        <v>1273000000</v>
      </c>
      <c r="F64" s="1">
        <v>2550000000</v>
      </c>
      <c r="G64" s="1">
        <v>1869000000</v>
      </c>
      <c r="H64" s="1">
        <v>1728000000</v>
      </c>
      <c r="I64" s="1">
        <v>2127000000</v>
      </c>
      <c r="J64" s="1">
        <v>4294000000</v>
      </c>
      <c r="K64" s="1">
        <v>1876000000</v>
      </c>
      <c r="L64" s="1">
        <v>2800000000</v>
      </c>
      <c r="M64" s="1">
        <v>3253000000</v>
      </c>
      <c r="N64" s="1">
        <v>3536000000</v>
      </c>
      <c r="O64" s="1">
        <v>5103000000</v>
      </c>
      <c r="P64" s="1">
        <v>5476000000</v>
      </c>
      <c r="Q64" s="1">
        <v>6077000000</v>
      </c>
      <c r="R64" s="1">
        <v>6979000000</v>
      </c>
      <c r="S64" s="1">
        <v>4734000000</v>
      </c>
      <c r="T64" s="1">
        <v>22617000000</v>
      </c>
      <c r="U64" s="1">
        <v>3825000000</v>
      </c>
    </row>
    <row r="65" spans="1:21" ht="19" x14ac:dyDescent="0.25">
      <c r="A65" s="5" t="s">
        <v>56</v>
      </c>
      <c r="B65" s="1">
        <v>6494000000</v>
      </c>
      <c r="C65" s="1" t="s">
        <v>91</v>
      </c>
      <c r="D65" s="1">
        <v>4864000000</v>
      </c>
      <c r="E65" s="1">
        <v>8091000000</v>
      </c>
      <c r="F65" s="1">
        <v>15328000000</v>
      </c>
      <c r="G65" s="1">
        <v>17229000000</v>
      </c>
      <c r="H65" s="1">
        <v>17125000000</v>
      </c>
      <c r="I65" s="1">
        <v>18931000000</v>
      </c>
      <c r="J65" s="1">
        <v>23808000000</v>
      </c>
      <c r="K65" s="1">
        <v>27376000000</v>
      </c>
      <c r="L65" s="1">
        <v>31278000000</v>
      </c>
      <c r="M65" s="1">
        <v>30046000000</v>
      </c>
      <c r="N65" s="1">
        <v>31284000000</v>
      </c>
      <c r="O65" s="1">
        <v>37236000000</v>
      </c>
      <c r="P65" s="1">
        <v>33349000000</v>
      </c>
      <c r="Q65" s="1">
        <v>33641000000</v>
      </c>
      <c r="R65" s="1">
        <v>35831000000</v>
      </c>
      <c r="S65" s="1">
        <v>30243000000</v>
      </c>
      <c r="T65" s="1">
        <v>45302000000</v>
      </c>
      <c r="U65" s="1">
        <v>40656000000</v>
      </c>
    </row>
    <row r="66" spans="1:21" ht="19" x14ac:dyDescent="0.25">
      <c r="A66" s="5" t="s">
        <v>57</v>
      </c>
      <c r="B66" s="1" t="s">
        <v>91</v>
      </c>
      <c r="C66" s="1" t="s">
        <v>91</v>
      </c>
      <c r="D66" s="1" t="s">
        <v>91</v>
      </c>
      <c r="E66" s="1" t="s">
        <v>91</v>
      </c>
      <c r="F66" s="1" t="s">
        <v>91</v>
      </c>
      <c r="G66" s="1" t="s">
        <v>91</v>
      </c>
      <c r="H66" s="1" t="s">
        <v>91</v>
      </c>
      <c r="I66" s="1" t="s">
        <v>91</v>
      </c>
      <c r="J66" s="1" t="s">
        <v>91</v>
      </c>
      <c r="K66" s="1" t="s">
        <v>91</v>
      </c>
      <c r="L66" s="1" t="s">
        <v>91</v>
      </c>
      <c r="M66" s="1" t="s">
        <v>91</v>
      </c>
      <c r="N66" s="1" t="s">
        <v>91</v>
      </c>
      <c r="O66" s="1" t="s">
        <v>91</v>
      </c>
      <c r="P66" s="1" t="s">
        <v>91</v>
      </c>
      <c r="Q66" s="1" t="s">
        <v>91</v>
      </c>
      <c r="R66" s="1" t="s">
        <v>91</v>
      </c>
      <c r="S66" s="1" t="s">
        <v>91</v>
      </c>
      <c r="T66" s="1" t="s">
        <v>91</v>
      </c>
      <c r="U66" s="1" t="s">
        <v>91</v>
      </c>
    </row>
    <row r="67" spans="1:21" ht="19" x14ac:dyDescent="0.25">
      <c r="A67" s="6" t="s">
        <v>58</v>
      </c>
      <c r="B67" s="10">
        <v>12828000000</v>
      </c>
      <c r="C67" s="10" t="s">
        <v>91</v>
      </c>
      <c r="D67" s="10">
        <v>11853000000</v>
      </c>
      <c r="E67" s="10">
        <v>16642000000</v>
      </c>
      <c r="F67" s="10">
        <v>25472000000</v>
      </c>
      <c r="G67" s="10">
        <v>28407000000</v>
      </c>
      <c r="H67" s="10">
        <v>29929000000</v>
      </c>
      <c r="I67" s="10">
        <v>33725000000</v>
      </c>
      <c r="J67" s="10">
        <v>40824000000</v>
      </c>
      <c r="K67" s="10">
        <v>44442000000</v>
      </c>
      <c r="L67" s="10">
        <v>46390000000</v>
      </c>
      <c r="M67" s="10">
        <v>45432000000</v>
      </c>
      <c r="N67" s="10">
        <v>47751000000</v>
      </c>
      <c r="O67" s="10">
        <v>53198000000</v>
      </c>
      <c r="P67" s="10">
        <v>50540000000</v>
      </c>
      <c r="Q67" s="10">
        <v>52474000000</v>
      </c>
      <c r="R67" s="10">
        <v>55446000000</v>
      </c>
      <c r="S67" s="10">
        <v>49498000000</v>
      </c>
      <c r="T67" s="10">
        <v>48120000000</v>
      </c>
      <c r="U67" s="10">
        <v>67992000000</v>
      </c>
    </row>
    <row r="68" spans="1:21" ht="19" x14ac:dyDescent="0.25">
      <c r="A68" s="5" t="s">
        <v>59</v>
      </c>
      <c r="B68" s="1" t="s">
        <v>91</v>
      </c>
      <c r="C68" s="1" t="s">
        <v>91</v>
      </c>
      <c r="D68" s="1" t="s">
        <v>91</v>
      </c>
      <c r="E68" s="1" t="s">
        <v>91</v>
      </c>
      <c r="F68" s="1" t="s">
        <v>91</v>
      </c>
      <c r="G68" s="1" t="s">
        <v>91</v>
      </c>
      <c r="H68" s="1" t="s">
        <v>91</v>
      </c>
      <c r="I68" s="1" t="s">
        <v>91</v>
      </c>
      <c r="J68" s="1" t="s">
        <v>91</v>
      </c>
      <c r="K68" s="1" t="s">
        <v>91</v>
      </c>
      <c r="L68" s="1" t="s">
        <v>91</v>
      </c>
      <c r="M68" s="1" t="s">
        <v>91</v>
      </c>
      <c r="N68" s="1" t="s">
        <v>91</v>
      </c>
      <c r="O68" s="1" t="s">
        <v>91</v>
      </c>
      <c r="P68" s="1" t="s">
        <v>91</v>
      </c>
      <c r="Q68" s="1" t="s">
        <v>91</v>
      </c>
      <c r="R68" s="1" t="s">
        <v>91</v>
      </c>
      <c r="S68" s="1" t="s">
        <v>91</v>
      </c>
      <c r="T68" s="1" t="s">
        <v>91</v>
      </c>
      <c r="U68" s="1" t="s">
        <v>91</v>
      </c>
    </row>
    <row r="69" spans="1:21" ht="19" x14ac:dyDescent="0.25">
      <c r="A69" s="5" t="s">
        <v>60</v>
      </c>
      <c r="B69" s="1">
        <v>9042000000</v>
      </c>
      <c r="C69" s="1" t="s">
        <v>91</v>
      </c>
      <c r="D69" s="1">
        <v>13002000000</v>
      </c>
      <c r="E69" s="1">
        <v>12448000000</v>
      </c>
      <c r="F69" s="1">
        <v>13354000000</v>
      </c>
      <c r="G69" s="1">
        <v>15358000000</v>
      </c>
      <c r="H69" s="1">
        <v>18133000000</v>
      </c>
      <c r="I69" s="1">
        <v>21757000000</v>
      </c>
      <c r="J69" s="1">
        <v>25076000000</v>
      </c>
      <c r="K69" s="1">
        <v>27843000000</v>
      </c>
      <c r="L69" s="1">
        <v>29249000000</v>
      </c>
      <c r="M69" s="1">
        <v>29842000000</v>
      </c>
      <c r="N69" s="1">
        <v>30397000000</v>
      </c>
      <c r="O69" s="1">
        <v>29859000000</v>
      </c>
      <c r="P69" s="1">
        <v>31014000000</v>
      </c>
      <c r="Q69" s="1">
        <v>30987000000</v>
      </c>
      <c r="R69" s="1">
        <v>31638000000</v>
      </c>
      <c r="S69" s="1">
        <v>33082000000</v>
      </c>
      <c r="T69" s="1" t="s">
        <v>91</v>
      </c>
      <c r="U69" s="1">
        <v>34289000000</v>
      </c>
    </row>
    <row r="70" spans="1:21" ht="19" x14ac:dyDescent="0.25">
      <c r="A70" s="5" t="s">
        <v>61</v>
      </c>
      <c r="B70" s="1">
        <v>-3515000000</v>
      </c>
      <c r="C70" s="1" t="s">
        <v>91</v>
      </c>
      <c r="D70" s="1">
        <v>-4224000000</v>
      </c>
      <c r="E70" s="1">
        <v>1688000000</v>
      </c>
      <c r="F70" s="1">
        <v>-2281000000</v>
      </c>
      <c r="G70" s="1">
        <v>-817000000</v>
      </c>
      <c r="H70" s="1">
        <v>-1140000000</v>
      </c>
      <c r="I70" s="1">
        <v>-2863000000</v>
      </c>
      <c r="J70" s="1">
        <v>-3604000000</v>
      </c>
      <c r="K70" s="1">
        <v>-4190000000</v>
      </c>
      <c r="L70" s="1">
        <v>-6826000000</v>
      </c>
      <c r="M70" s="1">
        <v>-9402000000</v>
      </c>
      <c r="N70" s="1">
        <v>-9559000000</v>
      </c>
      <c r="O70" s="1">
        <v>-8535000000</v>
      </c>
      <c r="P70" s="1">
        <v>-10111000000</v>
      </c>
      <c r="Q70" s="1">
        <v>-9363000000</v>
      </c>
      <c r="R70" s="1">
        <v>-11181000000</v>
      </c>
      <c r="S70" s="1">
        <v>-9577000000</v>
      </c>
      <c r="T70" s="1" t="s">
        <v>91</v>
      </c>
      <c r="U70" s="1">
        <v>-9559000000</v>
      </c>
    </row>
    <row r="71" spans="1:21" ht="19" x14ac:dyDescent="0.25">
      <c r="A71" s="5" t="s">
        <v>62</v>
      </c>
      <c r="B71" s="1">
        <v>4780000000</v>
      </c>
      <c r="C71" s="1" t="s">
        <v>91</v>
      </c>
      <c r="D71" s="1">
        <v>5489000000</v>
      </c>
      <c r="E71" s="1">
        <v>1265000000</v>
      </c>
      <c r="F71" s="1">
        <v>-3573000000</v>
      </c>
      <c r="G71" s="1">
        <v>-8825000000</v>
      </c>
      <c r="H71" s="1">
        <v>-13487000000</v>
      </c>
      <c r="I71" s="1">
        <v>-18665000000</v>
      </c>
      <c r="J71" s="1">
        <v>-24948000000</v>
      </c>
      <c r="K71" s="1">
        <v>-31419000000</v>
      </c>
      <c r="L71" s="1">
        <v>-35052000000</v>
      </c>
      <c r="M71" s="1">
        <v>-33684000000</v>
      </c>
      <c r="N71" s="1">
        <v>-33526000000</v>
      </c>
      <c r="O71" s="1">
        <v>-33410000000</v>
      </c>
      <c r="P71" s="1">
        <v>-33362000000</v>
      </c>
      <c r="Q71" s="1">
        <v>-33201000000</v>
      </c>
      <c r="R71" s="1">
        <v>-33024000000</v>
      </c>
      <c r="S71" s="1" t="s">
        <v>91</v>
      </c>
      <c r="T71" s="1" t="s">
        <v>91</v>
      </c>
      <c r="U71" s="1" t="s">
        <v>91</v>
      </c>
    </row>
    <row r="72" spans="1:21" ht="19" x14ac:dyDescent="0.25">
      <c r="A72" s="6" t="s">
        <v>63</v>
      </c>
      <c r="B72" s="10">
        <v>10307000000</v>
      </c>
      <c r="C72" s="10" t="s">
        <v>91</v>
      </c>
      <c r="D72" s="10">
        <v>14267000000</v>
      </c>
      <c r="E72" s="10">
        <v>15401000000</v>
      </c>
      <c r="F72" s="10">
        <v>7500000000</v>
      </c>
      <c r="G72" s="10">
        <v>5716000000</v>
      </c>
      <c r="H72" s="10">
        <v>3506000000</v>
      </c>
      <c r="I72" s="10">
        <v>229000000</v>
      </c>
      <c r="J72" s="10">
        <v>-3476000000</v>
      </c>
      <c r="K72" s="10">
        <v>-7766000000</v>
      </c>
      <c r="L72" s="10">
        <v>-12629000000</v>
      </c>
      <c r="M72" s="10">
        <v>-13244000000</v>
      </c>
      <c r="N72" s="10">
        <v>-12688000000</v>
      </c>
      <c r="O72" s="10">
        <v>-12086000000</v>
      </c>
      <c r="P72" s="10">
        <v>-12459000000</v>
      </c>
      <c r="Q72" s="10">
        <v>-11577000000</v>
      </c>
      <c r="R72" s="10">
        <v>-12567000000</v>
      </c>
      <c r="S72" s="10">
        <v>-10106000000</v>
      </c>
      <c r="T72" s="10">
        <v>-9137000000</v>
      </c>
      <c r="U72" s="10">
        <v>-8957000000</v>
      </c>
    </row>
    <row r="73" spans="1:21" ht="20" thickBot="1" x14ac:dyDescent="0.3">
      <c r="A73" s="7" t="s">
        <v>64</v>
      </c>
      <c r="B73" s="11">
        <v>23135000000</v>
      </c>
      <c r="C73" s="11" t="s">
        <v>91</v>
      </c>
      <c r="D73" s="11">
        <v>26120000000</v>
      </c>
      <c r="E73" s="11">
        <v>32043000000</v>
      </c>
      <c r="F73" s="11">
        <v>32972000000</v>
      </c>
      <c r="G73" s="11">
        <v>34123000000</v>
      </c>
      <c r="H73" s="11">
        <v>33435000000</v>
      </c>
      <c r="I73" s="11">
        <v>33954000000</v>
      </c>
      <c r="J73" s="11">
        <v>37348000000</v>
      </c>
      <c r="K73" s="11">
        <v>36676000000</v>
      </c>
      <c r="L73" s="11">
        <v>33761000000</v>
      </c>
      <c r="M73" s="11">
        <v>32188000000</v>
      </c>
      <c r="N73" s="11">
        <v>35063000000</v>
      </c>
      <c r="O73" s="11">
        <v>41112000000</v>
      </c>
      <c r="P73" s="11">
        <v>38081000000</v>
      </c>
      <c r="Q73" s="11">
        <v>40897000000</v>
      </c>
      <c r="R73" s="11">
        <v>42879000000</v>
      </c>
      <c r="S73" s="11">
        <v>49498000000</v>
      </c>
      <c r="T73" s="11">
        <v>38983000000</v>
      </c>
      <c r="U73" s="11">
        <v>59035000000</v>
      </c>
    </row>
    <row r="74" spans="1:21" ht="20" thickTop="1"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c r="O74" s="13" t="s">
        <v>92</v>
      </c>
      <c r="P74" s="13" t="s">
        <v>92</v>
      </c>
      <c r="Q74" s="13" t="s">
        <v>92</v>
      </c>
      <c r="R74" s="13" t="s">
        <v>92</v>
      </c>
      <c r="S74" s="13" t="s">
        <v>92</v>
      </c>
      <c r="T74" s="13" t="s">
        <v>92</v>
      </c>
      <c r="U74" s="13" t="s">
        <v>92</v>
      </c>
    </row>
    <row r="75" spans="1:21"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c r="O75" s="9" t="s">
        <v>90</v>
      </c>
      <c r="P75" s="9" t="s">
        <v>90</v>
      </c>
      <c r="Q75" s="9" t="s">
        <v>90</v>
      </c>
      <c r="R75" s="9" t="s">
        <v>90</v>
      </c>
      <c r="S75" s="9" t="s">
        <v>90</v>
      </c>
      <c r="T75" s="9" t="s">
        <v>90</v>
      </c>
      <c r="U75" s="9" t="s">
        <v>90</v>
      </c>
    </row>
    <row r="76" spans="1:21" ht="19" x14ac:dyDescent="0.25">
      <c r="A76" s="5" t="s">
        <v>66</v>
      </c>
      <c r="B76" s="1">
        <v>3975000000</v>
      </c>
      <c r="C76" s="1" t="s">
        <v>91</v>
      </c>
      <c r="D76" s="1">
        <v>5620000000</v>
      </c>
      <c r="E76" s="1">
        <v>6146000000</v>
      </c>
      <c r="F76" s="1">
        <v>6026000000</v>
      </c>
      <c r="G76" s="1">
        <v>6890000000</v>
      </c>
      <c r="H76" s="1">
        <v>6342000000</v>
      </c>
      <c r="I76" s="1">
        <v>7259000000</v>
      </c>
      <c r="J76" s="1">
        <v>8591000000</v>
      </c>
      <c r="K76" s="1">
        <v>8800000000</v>
      </c>
      <c r="L76" s="1">
        <v>8576000000</v>
      </c>
      <c r="M76" s="1">
        <v>7493000000</v>
      </c>
      <c r="N76" s="1">
        <v>6873000000</v>
      </c>
      <c r="O76" s="1">
        <v>6967000000</v>
      </c>
      <c r="P76" s="1">
        <v>6035000000</v>
      </c>
      <c r="Q76" s="1">
        <v>7911000000</v>
      </c>
      <c r="R76" s="1">
        <v>7185000000</v>
      </c>
      <c r="S76" s="1">
        <v>8056000000</v>
      </c>
      <c r="T76" s="1">
        <v>9710000000</v>
      </c>
      <c r="U76" s="1">
        <v>9527000000</v>
      </c>
    </row>
    <row r="77" spans="1:21" ht="19" x14ac:dyDescent="0.25">
      <c r="A77" s="5" t="s">
        <v>13</v>
      </c>
      <c r="B77" s="1">
        <v>370000000</v>
      </c>
      <c r="C77" s="1" t="s">
        <v>91</v>
      </c>
      <c r="D77" s="1">
        <v>527000000</v>
      </c>
      <c r="E77" s="1">
        <v>658000000</v>
      </c>
      <c r="F77" s="1">
        <v>748000000</v>
      </c>
      <c r="G77" s="1">
        <v>842000000</v>
      </c>
      <c r="H77" s="1">
        <v>853000000</v>
      </c>
      <c r="I77" s="1">
        <v>932000000</v>
      </c>
      <c r="J77" s="1">
        <v>993000000</v>
      </c>
      <c r="K77" s="1">
        <v>898000000</v>
      </c>
      <c r="L77" s="1">
        <v>882000000</v>
      </c>
      <c r="M77" s="1">
        <v>889000000</v>
      </c>
      <c r="N77" s="1">
        <v>754000000</v>
      </c>
      <c r="O77" s="1">
        <v>743000000</v>
      </c>
      <c r="P77" s="1">
        <v>875000000</v>
      </c>
      <c r="Q77" s="1">
        <v>989000000</v>
      </c>
      <c r="R77" s="1">
        <v>964000000</v>
      </c>
      <c r="S77" s="1">
        <v>981000000</v>
      </c>
      <c r="T77" s="1">
        <v>998000000</v>
      </c>
      <c r="U77" s="1">
        <v>1189000000</v>
      </c>
    </row>
    <row r="78" spans="1:21" ht="19" x14ac:dyDescent="0.25">
      <c r="A78" s="5" t="s">
        <v>67</v>
      </c>
      <c r="B78" s="1" t="s">
        <v>91</v>
      </c>
      <c r="C78" s="1" t="s">
        <v>91</v>
      </c>
      <c r="D78" s="1">
        <v>-746000000</v>
      </c>
      <c r="E78" s="1">
        <v>226000000</v>
      </c>
      <c r="F78" s="1">
        <v>-21000000</v>
      </c>
      <c r="G78" s="1">
        <v>5000000</v>
      </c>
      <c r="H78" s="1">
        <v>129000000</v>
      </c>
      <c r="I78" s="1">
        <v>101000000</v>
      </c>
      <c r="J78" s="1">
        <v>15000000</v>
      </c>
      <c r="K78" s="1">
        <v>-248000000</v>
      </c>
      <c r="L78" s="1">
        <v>-28000000</v>
      </c>
      <c r="M78" s="1">
        <v>-62000000</v>
      </c>
      <c r="N78" s="1">
        <v>-18000000</v>
      </c>
      <c r="O78" s="1">
        <v>182000000</v>
      </c>
      <c r="P78" s="1">
        <v>-501000000</v>
      </c>
      <c r="Q78" s="1">
        <v>-100000000</v>
      </c>
      <c r="R78" s="1">
        <v>-141000000</v>
      </c>
      <c r="S78" s="1">
        <v>-143000000</v>
      </c>
      <c r="T78" s="1">
        <v>-17000000</v>
      </c>
      <c r="U78" s="1">
        <v>-234000000</v>
      </c>
    </row>
    <row r="79" spans="1:21" ht="19" x14ac:dyDescent="0.25">
      <c r="A79" s="5" t="s">
        <v>68</v>
      </c>
      <c r="B79" s="1">
        <v>0</v>
      </c>
      <c r="C79" s="1">
        <v>0</v>
      </c>
      <c r="D79" s="1">
        <v>0</v>
      </c>
      <c r="E79" s="1">
        <v>0</v>
      </c>
      <c r="F79" s="1">
        <v>0</v>
      </c>
      <c r="G79" s="1">
        <v>0</v>
      </c>
      <c r="H79" s="1">
        <v>0</v>
      </c>
      <c r="I79" s="1">
        <v>0</v>
      </c>
      <c r="J79" s="1">
        <v>0</v>
      </c>
      <c r="K79" s="1">
        <v>0</v>
      </c>
      <c r="L79" s="1">
        <v>0</v>
      </c>
      <c r="M79" s="1">
        <v>0</v>
      </c>
      <c r="N79" s="1">
        <v>0</v>
      </c>
      <c r="O79" s="1">
        <v>0</v>
      </c>
      <c r="P79" s="1">
        <v>0</v>
      </c>
      <c r="Q79" s="1">
        <v>0</v>
      </c>
      <c r="R79" s="1">
        <v>0</v>
      </c>
      <c r="S79" s="1">
        <v>0</v>
      </c>
      <c r="T79" s="1">
        <v>0</v>
      </c>
      <c r="U79" s="1">
        <v>0</v>
      </c>
    </row>
    <row r="80" spans="1:21" ht="19" x14ac:dyDescent="0.25">
      <c r="A80" s="14" t="s">
        <v>103</v>
      </c>
      <c r="B80" s="15">
        <f t="shared" ref="B80:U80" si="9">B79/B3</f>
        <v>0</v>
      </c>
      <c r="C80" s="15" t="e">
        <f t="shared" si="9"/>
        <v>#VALUE!</v>
      </c>
      <c r="D80" s="15">
        <f t="shared" si="9"/>
        <v>0</v>
      </c>
      <c r="E80" s="15">
        <f t="shared" si="9"/>
        <v>0</v>
      </c>
      <c r="F80" s="15">
        <f t="shared" si="9"/>
        <v>0</v>
      </c>
      <c r="G80" s="15">
        <f t="shared" si="9"/>
        <v>0</v>
      </c>
      <c r="H80" s="15">
        <f t="shared" si="9"/>
        <v>0</v>
      </c>
      <c r="I80" s="15">
        <f t="shared" si="9"/>
        <v>0</v>
      </c>
      <c r="J80" s="15">
        <f t="shared" si="9"/>
        <v>0</v>
      </c>
      <c r="K80" s="15">
        <f t="shared" si="9"/>
        <v>0</v>
      </c>
      <c r="L80" s="15">
        <f t="shared" si="9"/>
        <v>0</v>
      </c>
      <c r="M80" s="15">
        <f t="shared" si="9"/>
        <v>0</v>
      </c>
      <c r="N80" s="15">
        <f t="shared" si="9"/>
        <v>0</v>
      </c>
      <c r="O80" s="15">
        <f t="shared" si="9"/>
        <v>0</v>
      </c>
      <c r="P80" s="15">
        <f t="shared" si="9"/>
        <v>0</v>
      </c>
      <c r="Q80" s="15">
        <f t="shared" si="9"/>
        <v>0</v>
      </c>
      <c r="R80" s="15">
        <f t="shared" si="9"/>
        <v>0</v>
      </c>
      <c r="S80" s="15">
        <f t="shared" si="9"/>
        <v>0</v>
      </c>
      <c r="T80" s="15">
        <f t="shared" si="9"/>
        <v>0</v>
      </c>
      <c r="U80" s="15">
        <f t="shared" si="9"/>
        <v>0</v>
      </c>
    </row>
    <row r="81" spans="1:29" ht="19" x14ac:dyDescent="0.25">
      <c r="A81" s="5" t="s">
        <v>69</v>
      </c>
      <c r="B81" s="1" t="s">
        <v>91</v>
      </c>
      <c r="C81" s="1" t="s">
        <v>91</v>
      </c>
      <c r="D81" s="1">
        <v>-370000000</v>
      </c>
      <c r="E81" s="1">
        <v>-730000000</v>
      </c>
      <c r="F81" s="1">
        <v>-1547000000</v>
      </c>
      <c r="G81" s="1">
        <v>-133000000</v>
      </c>
      <c r="H81" s="1">
        <v>552000000</v>
      </c>
      <c r="I81" s="1">
        <v>1255000000</v>
      </c>
      <c r="J81" s="1">
        <v>834000000</v>
      </c>
      <c r="K81" s="1">
        <v>-661000000</v>
      </c>
      <c r="L81" s="1">
        <v>-210000000</v>
      </c>
      <c r="M81" s="1">
        <v>-918000000</v>
      </c>
      <c r="N81" s="1">
        <v>66000000</v>
      </c>
      <c r="O81" s="1">
        <v>-63000000</v>
      </c>
      <c r="P81" s="1">
        <v>1879000000</v>
      </c>
      <c r="Q81" s="1">
        <v>164000000</v>
      </c>
      <c r="R81" s="1">
        <v>755000000</v>
      </c>
      <c r="S81" s="1">
        <v>128000000</v>
      </c>
      <c r="T81" s="1">
        <v>1367000000</v>
      </c>
      <c r="U81" s="1">
        <v>162000000</v>
      </c>
    </row>
    <row r="82" spans="1:29" ht="19" x14ac:dyDescent="0.25">
      <c r="A82" s="5" t="s">
        <v>70</v>
      </c>
      <c r="B82" s="1" t="s">
        <v>91</v>
      </c>
      <c r="C82" s="1" t="s">
        <v>91</v>
      </c>
      <c r="D82" s="1" t="s">
        <v>91</v>
      </c>
      <c r="E82" s="1" t="s">
        <v>91</v>
      </c>
      <c r="F82" s="1" t="s">
        <v>91</v>
      </c>
      <c r="G82" s="1" t="s">
        <v>91</v>
      </c>
      <c r="H82" s="1" t="s">
        <v>91</v>
      </c>
      <c r="I82" s="1" t="s">
        <v>91</v>
      </c>
      <c r="J82" s="1" t="s">
        <v>91</v>
      </c>
      <c r="K82" s="1">
        <v>-398000000</v>
      </c>
      <c r="L82" s="1">
        <v>-449000000</v>
      </c>
      <c r="M82" s="1">
        <v>-463000000</v>
      </c>
      <c r="N82" s="1">
        <v>647000000</v>
      </c>
      <c r="O82" s="1">
        <v>-1009000000</v>
      </c>
      <c r="P82" s="1">
        <v>-92000000</v>
      </c>
      <c r="Q82" s="1">
        <v>53000000</v>
      </c>
      <c r="R82" s="1">
        <v>-331000000</v>
      </c>
      <c r="S82" s="1" t="s">
        <v>91</v>
      </c>
      <c r="T82" s="1" t="s">
        <v>91</v>
      </c>
      <c r="U82" s="1" t="s">
        <v>91</v>
      </c>
    </row>
    <row r="83" spans="1:29" ht="21" x14ac:dyDescent="0.25">
      <c r="A83" s="5" t="s">
        <v>34</v>
      </c>
      <c r="B83" s="1" t="s">
        <v>91</v>
      </c>
      <c r="C83" s="1" t="s">
        <v>91</v>
      </c>
      <c r="D83" s="1">
        <v>-441000000</v>
      </c>
      <c r="E83" s="1">
        <v>-1077000000</v>
      </c>
      <c r="F83" s="1">
        <v>-1264000000</v>
      </c>
      <c r="G83" s="1">
        <v>-914000000</v>
      </c>
      <c r="H83" s="1">
        <v>660000000</v>
      </c>
      <c r="I83" s="1">
        <v>1071000000</v>
      </c>
      <c r="J83" s="1">
        <v>-36000000</v>
      </c>
      <c r="K83" s="1">
        <v>-728000000</v>
      </c>
      <c r="L83" s="1">
        <v>-1413000000</v>
      </c>
      <c r="M83" s="1">
        <v>105000000</v>
      </c>
      <c r="N83" s="1">
        <v>-841000000</v>
      </c>
      <c r="O83" s="1">
        <v>-695000000</v>
      </c>
      <c r="P83" s="1">
        <v>730000000</v>
      </c>
      <c r="Q83" s="1">
        <v>-613000000</v>
      </c>
      <c r="R83" s="1">
        <v>-548000000</v>
      </c>
      <c r="S83" s="1">
        <v>-165000000</v>
      </c>
      <c r="T83" s="1">
        <v>549000000</v>
      </c>
      <c r="U83" s="1">
        <v>-1287000000</v>
      </c>
      <c r="AB83" s="70" t="s">
        <v>133</v>
      </c>
      <c r="AC83" s="71"/>
    </row>
    <row r="84" spans="1:29" ht="19" x14ac:dyDescent="0.25">
      <c r="A84" s="5" t="s">
        <v>47</v>
      </c>
      <c r="B84" s="1" t="s">
        <v>91</v>
      </c>
      <c r="C84" s="1" t="s">
        <v>91</v>
      </c>
      <c r="D84" s="1" t="s">
        <v>91</v>
      </c>
      <c r="E84" s="1" t="s">
        <v>91</v>
      </c>
      <c r="F84" s="1">
        <v>38000000</v>
      </c>
      <c r="G84" s="1">
        <v>-90000000</v>
      </c>
      <c r="H84" s="1">
        <v>-116000000</v>
      </c>
      <c r="I84" s="1">
        <v>-72000000</v>
      </c>
      <c r="J84" s="1">
        <v>199000000</v>
      </c>
      <c r="K84" s="1">
        <v>10000000</v>
      </c>
      <c r="L84" s="1">
        <v>103000000</v>
      </c>
      <c r="M84" s="1">
        <v>177000000</v>
      </c>
      <c r="N84" s="1">
        <v>310000000</v>
      </c>
      <c r="O84" s="1">
        <v>373000000</v>
      </c>
      <c r="P84" s="1">
        <v>425000000</v>
      </c>
      <c r="Q84" s="1">
        <v>-51000000</v>
      </c>
      <c r="R84" s="1">
        <v>451000000</v>
      </c>
      <c r="S84" s="1">
        <v>406000000</v>
      </c>
      <c r="T84" s="1">
        <v>653000000</v>
      </c>
      <c r="U84" s="1">
        <v>719000000</v>
      </c>
      <c r="AB84" s="72" t="s">
        <v>134</v>
      </c>
      <c r="AC84" s="73"/>
    </row>
    <row r="85" spans="1:29" ht="20" x14ac:dyDescent="0.25">
      <c r="A85" s="5" t="s">
        <v>71</v>
      </c>
      <c r="B85" s="1">
        <v>11053000000</v>
      </c>
      <c r="C85" s="1" t="s">
        <v>91</v>
      </c>
      <c r="D85" s="1">
        <v>3691000000</v>
      </c>
      <c r="E85" s="1">
        <v>4936000000</v>
      </c>
      <c r="F85" s="1">
        <v>6501000000</v>
      </c>
      <c r="G85" s="1">
        <v>4795000000</v>
      </c>
      <c r="H85" s="1">
        <v>3504000000</v>
      </c>
      <c r="I85" s="1">
        <v>952000000</v>
      </c>
      <c r="J85" s="1">
        <v>65000000</v>
      </c>
      <c r="K85" s="1">
        <v>455000000</v>
      </c>
      <c r="L85" s="1">
        <v>1549000000</v>
      </c>
      <c r="M85" s="1">
        <v>-737000000</v>
      </c>
      <c r="N85" s="1">
        <v>-50000000</v>
      </c>
      <c r="O85" s="1">
        <v>1268000000</v>
      </c>
      <c r="P85" s="1">
        <v>816000000</v>
      </c>
      <c r="Q85" s="1">
        <v>775000000</v>
      </c>
      <c r="R85" s="1">
        <v>1183000000</v>
      </c>
      <c r="S85" s="1">
        <v>-139000000</v>
      </c>
      <c r="T85" s="1">
        <v>363000000</v>
      </c>
      <c r="U85" s="1">
        <v>1601000000</v>
      </c>
      <c r="AB85" s="23" t="s">
        <v>135</v>
      </c>
      <c r="AC85" s="24">
        <f>U17</f>
        <v>768000000</v>
      </c>
    </row>
    <row r="86" spans="1:29" ht="20" x14ac:dyDescent="0.25">
      <c r="A86" s="5" t="s">
        <v>72</v>
      </c>
      <c r="B86" s="1">
        <v>285000000</v>
      </c>
      <c r="C86" s="1" t="s">
        <v>91</v>
      </c>
      <c r="D86" s="1">
        <v>127000000</v>
      </c>
      <c r="E86" s="1">
        <v>-64000000</v>
      </c>
      <c r="F86" s="1">
        <v>383000000</v>
      </c>
      <c r="G86" s="1">
        <v>331000000</v>
      </c>
      <c r="H86" s="1">
        <v>8000000</v>
      </c>
      <c r="I86" s="1">
        <v>-110000000</v>
      </c>
      <c r="J86" s="1">
        <v>96000000</v>
      </c>
      <c r="K86" s="1">
        <v>632000000</v>
      </c>
      <c r="L86" s="1">
        <v>915000000</v>
      </c>
      <c r="M86" s="1">
        <v>337000000</v>
      </c>
      <c r="N86" s="1">
        <v>190000000</v>
      </c>
      <c r="O86" s="1">
        <v>248000000</v>
      </c>
      <c r="P86" s="1">
        <v>624000000</v>
      </c>
      <c r="Q86" s="1">
        <v>514000000</v>
      </c>
      <c r="R86" s="1">
        <v>1327000000</v>
      </c>
      <c r="S86" s="1">
        <v>790000000</v>
      </c>
      <c r="T86" s="1">
        <v>-69000000</v>
      </c>
      <c r="U86" s="1">
        <v>159000000</v>
      </c>
      <c r="AB86" s="23" t="s">
        <v>136</v>
      </c>
      <c r="AC86" s="24">
        <f>U56</f>
        <v>8248000000</v>
      </c>
    </row>
    <row r="87" spans="1:29" ht="20" x14ac:dyDescent="0.25">
      <c r="A87" s="6" t="s">
        <v>73</v>
      </c>
      <c r="B87" s="10">
        <v>4630000000</v>
      </c>
      <c r="C87" s="10" t="s">
        <v>91</v>
      </c>
      <c r="D87" s="10">
        <v>5158000000</v>
      </c>
      <c r="E87" s="10">
        <v>6236000000</v>
      </c>
      <c r="F87" s="10">
        <v>5589000000</v>
      </c>
      <c r="G87" s="10">
        <v>7935000000</v>
      </c>
      <c r="H87" s="10">
        <v>7884000000</v>
      </c>
      <c r="I87" s="10">
        <v>9437000000</v>
      </c>
      <c r="J87" s="10">
        <v>10529000000</v>
      </c>
      <c r="K87" s="10">
        <v>9421000000</v>
      </c>
      <c r="L87" s="10">
        <v>10135000000</v>
      </c>
      <c r="M87" s="10">
        <v>7739000000</v>
      </c>
      <c r="N87" s="10">
        <v>7865000000</v>
      </c>
      <c r="O87" s="10">
        <v>8077000000</v>
      </c>
      <c r="P87" s="10">
        <v>8912000000</v>
      </c>
      <c r="Q87" s="10">
        <v>9478000000</v>
      </c>
      <c r="R87" s="10">
        <v>10090000000</v>
      </c>
      <c r="S87" s="10">
        <v>9812000000</v>
      </c>
      <c r="T87" s="10">
        <v>11967000000</v>
      </c>
      <c r="U87" s="10">
        <v>10803000000</v>
      </c>
      <c r="AB87" s="23" t="s">
        <v>137</v>
      </c>
      <c r="AC87" s="24">
        <f>U61</f>
        <v>34875000000</v>
      </c>
    </row>
    <row r="88" spans="1:29" ht="20" x14ac:dyDescent="0.25">
      <c r="A88" s="5" t="s">
        <v>74</v>
      </c>
      <c r="B88" s="1" t="s">
        <v>91</v>
      </c>
      <c r="C88" s="1" t="s">
        <v>91</v>
      </c>
      <c r="D88" s="1">
        <v>-736000000</v>
      </c>
      <c r="E88" s="1">
        <v>-886000000</v>
      </c>
      <c r="F88" s="1">
        <v>-1072000000</v>
      </c>
      <c r="G88" s="1">
        <v>-1099000000</v>
      </c>
      <c r="H88" s="1">
        <v>-715000000</v>
      </c>
      <c r="I88" s="1">
        <v>-713000000</v>
      </c>
      <c r="J88" s="1">
        <v>-897000000</v>
      </c>
      <c r="K88" s="1">
        <v>-1056000000</v>
      </c>
      <c r="L88" s="1">
        <v>-1200000000</v>
      </c>
      <c r="M88" s="1">
        <v>-1153000000</v>
      </c>
      <c r="N88" s="1">
        <v>-960000000</v>
      </c>
      <c r="O88" s="1">
        <v>-1172000000</v>
      </c>
      <c r="P88" s="1">
        <v>-1548000000</v>
      </c>
      <c r="Q88" s="1">
        <v>-1436000000</v>
      </c>
      <c r="R88" s="1">
        <v>-852000000</v>
      </c>
      <c r="S88" s="1">
        <v>-602000000</v>
      </c>
      <c r="T88" s="1">
        <v>-748000000</v>
      </c>
      <c r="U88" s="1">
        <v>-1077000000</v>
      </c>
      <c r="AB88" s="44" t="s">
        <v>138</v>
      </c>
      <c r="AC88" s="45">
        <f>AC85/(AC86+AC87)</f>
        <v>1.7809521601001785E-2</v>
      </c>
    </row>
    <row r="89" spans="1:29" ht="20" customHeight="1" x14ac:dyDescent="0.25">
      <c r="A89" s="14" t="s">
        <v>104</v>
      </c>
      <c r="B89" s="15" t="e">
        <f t="shared" ref="B89:U89" si="10">(-1*B88)/B3</f>
        <v>#VALUE!</v>
      </c>
      <c r="C89" s="15" t="e">
        <f t="shared" si="10"/>
        <v>#VALUE!</v>
      </c>
      <c r="D89" s="15">
        <f t="shared" si="10"/>
        <v>1.6251545663310368E-2</v>
      </c>
      <c r="E89" s="15">
        <f t="shared" si="10"/>
        <v>1.8358889349357647E-2</v>
      </c>
      <c r="F89" s="15">
        <f t="shared" si="10"/>
        <v>4.7021668567418191E-2</v>
      </c>
      <c r="G89" s="15">
        <f t="shared" si="10"/>
        <v>4.275432795176036E-2</v>
      </c>
      <c r="H89" s="15">
        <f t="shared" si="10"/>
        <v>2.8560015977631317E-2</v>
      </c>
      <c r="I89" s="15">
        <f t="shared" si="10"/>
        <v>2.6205527785945312E-2</v>
      </c>
      <c r="J89" s="15">
        <f t="shared" si="10"/>
        <v>2.884522622761038E-2</v>
      </c>
      <c r="K89" s="15">
        <f t="shared" si="10"/>
        <v>3.3655225164929727E-2</v>
      </c>
      <c r="L89" s="15">
        <f t="shared" si="10"/>
        <v>3.8440593266489416E-2</v>
      </c>
      <c r="M89" s="15">
        <f t="shared" si="10"/>
        <v>3.8734168710316791E-2</v>
      </c>
      <c r="N89" s="15">
        <f t="shared" si="10"/>
        <v>3.5828916921698886E-2</v>
      </c>
      <c r="O89" s="15">
        <f t="shared" si="10"/>
        <v>4.3919805133970397E-2</v>
      </c>
      <c r="P89" s="15">
        <f t="shared" si="10"/>
        <v>5.3847224154723809E-2</v>
      </c>
      <c r="Q89" s="15">
        <f t="shared" si="10"/>
        <v>4.8472573839662449E-2</v>
      </c>
      <c r="R89" s="15">
        <f t="shared" si="10"/>
        <v>2.8585807750377452E-2</v>
      </c>
      <c r="S89" s="15">
        <f t="shared" si="10"/>
        <v>2.0979995817941032E-2</v>
      </c>
      <c r="T89" s="15">
        <f t="shared" si="10"/>
        <v>2.3817863397548163E-2</v>
      </c>
      <c r="U89" s="15">
        <f t="shared" si="10"/>
        <v>3.3908444052641519E-2</v>
      </c>
      <c r="AB89" s="23" t="s">
        <v>105</v>
      </c>
      <c r="AC89" s="24">
        <f>U27</f>
        <v>2244000000</v>
      </c>
    </row>
    <row r="90" spans="1:29" ht="20" x14ac:dyDescent="0.25">
      <c r="A90" s="5" t="s">
        <v>75</v>
      </c>
      <c r="B90" s="1" t="s">
        <v>91</v>
      </c>
      <c r="C90" s="1" t="s">
        <v>91</v>
      </c>
      <c r="D90" s="1" t="s">
        <v>91</v>
      </c>
      <c r="E90" s="1" t="s">
        <v>91</v>
      </c>
      <c r="F90" s="1">
        <v>-1432000000</v>
      </c>
      <c r="G90" s="1">
        <v>-1663000000</v>
      </c>
      <c r="H90" s="1">
        <v>-429000000</v>
      </c>
      <c r="I90" s="1">
        <v>-83000000</v>
      </c>
      <c r="J90" s="1">
        <v>-80000000</v>
      </c>
      <c r="K90" s="1" t="s">
        <v>91</v>
      </c>
      <c r="L90" s="1" t="s">
        <v>91</v>
      </c>
      <c r="M90" s="1">
        <v>-110000000</v>
      </c>
      <c r="N90" s="1" t="s">
        <v>91</v>
      </c>
      <c r="O90" s="1" t="s">
        <v>91</v>
      </c>
      <c r="P90" s="1" t="s">
        <v>91</v>
      </c>
      <c r="Q90" s="1" t="s">
        <v>91</v>
      </c>
      <c r="R90" s="1">
        <v>-1346000000</v>
      </c>
      <c r="S90" s="1">
        <v>-47000000</v>
      </c>
      <c r="T90" s="1">
        <v>-2145000000</v>
      </c>
      <c r="U90" s="1">
        <v>-13996000000</v>
      </c>
      <c r="AB90" s="23" t="s">
        <v>19</v>
      </c>
      <c r="AC90" s="24">
        <f>U25</f>
        <v>11634000000</v>
      </c>
    </row>
    <row r="91" spans="1:29" ht="20" x14ac:dyDescent="0.25">
      <c r="A91" s="5" t="s">
        <v>76</v>
      </c>
      <c r="B91" s="1" t="s">
        <v>91</v>
      </c>
      <c r="C91" s="1" t="s">
        <v>91</v>
      </c>
      <c r="D91" s="1" t="s">
        <v>91</v>
      </c>
      <c r="E91" s="1" t="s">
        <v>91</v>
      </c>
      <c r="F91" s="1" t="s">
        <v>91</v>
      </c>
      <c r="G91" s="1" t="s">
        <v>91</v>
      </c>
      <c r="H91" s="1" t="s">
        <v>91</v>
      </c>
      <c r="I91" s="1" t="s">
        <v>91</v>
      </c>
      <c r="J91" s="1" t="s">
        <v>91</v>
      </c>
      <c r="K91" s="1" t="s">
        <v>91</v>
      </c>
      <c r="L91" s="1" t="s">
        <v>91</v>
      </c>
      <c r="M91" s="1" t="s">
        <v>91</v>
      </c>
      <c r="N91" s="1" t="s">
        <v>91</v>
      </c>
      <c r="O91" s="1" t="s">
        <v>91</v>
      </c>
      <c r="P91" s="1" t="s">
        <v>91</v>
      </c>
      <c r="Q91" s="1" t="s">
        <v>91</v>
      </c>
      <c r="R91" s="1" t="s">
        <v>91</v>
      </c>
      <c r="S91" s="1" t="s">
        <v>91</v>
      </c>
      <c r="T91" s="1" t="s">
        <v>91</v>
      </c>
      <c r="U91" s="1" t="s">
        <v>91</v>
      </c>
      <c r="AB91" s="44" t="s">
        <v>139</v>
      </c>
      <c r="AC91" s="45">
        <f>AC89/AC90</f>
        <v>0.19288292934502321</v>
      </c>
    </row>
    <row r="92" spans="1:29" ht="20" x14ac:dyDescent="0.25">
      <c r="A92" s="5" t="s">
        <v>77</v>
      </c>
      <c r="B92" s="1" t="s">
        <v>91</v>
      </c>
      <c r="C92" s="1" t="s">
        <v>91</v>
      </c>
      <c r="D92" s="1" t="s">
        <v>91</v>
      </c>
      <c r="E92" s="1" t="s">
        <v>91</v>
      </c>
      <c r="F92" s="1" t="s">
        <v>91</v>
      </c>
      <c r="G92" s="1" t="s">
        <v>91</v>
      </c>
      <c r="H92" s="1" t="s">
        <v>91</v>
      </c>
      <c r="I92" s="1" t="s">
        <v>91</v>
      </c>
      <c r="J92" s="1" t="s">
        <v>91</v>
      </c>
      <c r="K92" s="1" t="s">
        <v>91</v>
      </c>
      <c r="L92" s="1" t="s">
        <v>91</v>
      </c>
      <c r="M92" s="1" t="s">
        <v>91</v>
      </c>
      <c r="N92" s="1" t="s">
        <v>91</v>
      </c>
      <c r="O92" s="1" t="s">
        <v>91</v>
      </c>
      <c r="P92" s="1" t="s">
        <v>91</v>
      </c>
      <c r="Q92" s="1" t="s">
        <v>91</v>
      </c>
      <c r="R92" s="1" t="s">
        <v>91</v>
      </c>
      <c r="S92" s="1" t="s">
        <v>91</v>
      </c>
      <c r="T92" s="1" t="s">
        <v>91</v>
      </c>
      <c r="U92" s="1" t="s">
        <v>91</v>
      </c>
      <c r="AB92" s="46" t="s">
        <v>140</v>
      </c>
      <c r="AC92" s="47">
        <f>AC88*(1-AC91)</f>
        <v>1.4374368904367094E-2</v>
      </c>
    </row>
    <row r="93" spans="1:29" ht="19" x14ac:dyDescent="0.25">
      <c r="A93" s="5" t="s">
        <v>78</v>
      </c>
      <c r="B93" s="1">
        <v>-1509000000</v>
      </c>
      <c r="C93" s="1" t="s">
        <v>91</v>
      </c>
      <c r="D93" s="1">
        <v>-4886000000</v>
      </c>
      <c r="E93" s="1">
        <v>447000000</v>
      </c>
      <c r="F93" s="1">
        <v>-82000000</v>
      </c>
      <c r="G93" s="1">
        <v>-399000000</v>
      </c>
      <c r="H93" s="1">
        <v>46000000</v>
      </c>
      <c r="I93" s="1">
        <v>86000000</v>
      </c>
      <c r="J93" s="1">
        <v>-55000000</v>
      </c>
      <c r="K93" s="1">
        <v>64000000</v>
      </c>
      <c r="L93" s="1">
        <v>-1480000000</v>
      </c>
      <c r="M93" s="1">
        <v>267000000</v>
      </c>
      <c r="N93" s="1">
        <v>252000000</v>
      </c>
      <c r="O93" s="1">
        <v>204000000</v>
      </c>
      <c r="P93" s="1">
        <v>-1466000000</v>
      </c>
      <c r="Q93" s="1">
        <v>438000000</v>
      </c>
      <c r="R93" s="1">
        <v>387000000</v>
      </c>
      <c r="S93" s="1">
        <v>-1107000000</v>
      </c>
      <c r="T93" s="1">
        <v>69000000</v>
      </c>
      <c r="U93" s="1">
        <v>-1683000000</v>
      </c>
      <c r="AB93" s="72" t="s">
        <v>141</v>
      </c>
      <c r="AC93" s="73"/>
    </row>
    <row r="94" spans="1:29" ht="20" x14ac:dyDescent="0.25">
      <c r="A94" s="6" t="s">
        <v>79</v>
      </c>
      <c r="B94" s="10">
        <v>-1509000000</v>
      </c>
      <c r="C94" s="10" t="s">
        <v>91</v>
      </c>
      <c r="D94" s="10">
        <v>-5622000000</v>
      </c>
      <c r="E94" s="10">
        <v>-439000000</v>
      </c>
      <c r="F94" s="10">
        <v>-2586000000</v>
      </c>
      <c r="G94" s="10">
        <v>-3161000000</v>
      </c>
      <c r="H94" s="10">
        <v>-1098000000</v>
      </c>
      <c r="I94" s="10">
        <v>-710000000</v>
      </c>
      <c r="J94" s="10">
        <v>-1032000000</v>
      </c>
      <c r="K94" s="10">
        <v>-992000000</v>
      </c>
      <c r="L94" s="10">
        <v>-2680000000</v>
      </c>
      <c r="M94" s="10">
        <v>-996000000</v>
      </c>
      <c r="N94" s="10">
        <v>-708000000</v>
      </c>
      <c r="O94" s="10">
        <v>-968000000</v>
      </c>
      <c r="P94" s="10">
        <v>-3014000000</v>
      </c>
      <c r="Q94" s="10">
        <v>-998000000</v>
      </c>
      <c r="R94" s="10">
        <v>-1811000000</v>
      </c>
      <c r="S94" s="10">
        <v>-1154000000</v>
      </c>
      <c r="T94" s="10">
        <v>-2358000000</v>
      </c>
      <c r="U94" s="10">
        <v>-15679000000</v>
      </c>
      <c r="AB94" s="23" t="s">
        <v>142</v>
      </c>
      <c r="AC94" s="48">
        <f>[1]Treasuries!$C$8</f>
        <v>3.7450000000000004E-2</v>
      </c>
    </row>
    <row r="95" spans="1:29" ht="20" x14ac:dyDescent="0.25">
      <c r="A95" s="5" t="s">
        <v>80</v>
      </c>
      <c r="B95" s="1" t="s">
        <v>91</v>
      </c>
      <c r="C95" s="1" t="s">
        <v>91</v>
      </c>
      <c r="D95" s="1" t="s">
        <v>91</v>
      </c>
      <c r="E95" s="1" t="s">
        <v>91</v>
      </c>
      <c r="F95" s="1">
        <v>-3381000000</v>
      </c>
      <c r="G95" s="1">
        <v>-5736000000</v>
      </c>
      <c r="H95" s="1">
        <v>-101000000</v>
      </c>
      <c r="I95" s="1">
        <v>-183000000</v>
      </c>
      <c r="J95" s="1">
        <v>-2630000000</v>
      </c>
      <c r="K95" s="1">
        <v>-3457000000</v>
      </c>
      <c r="L95" s="1">
        <v>-4686000000</v>
      </c>
      <c r="M95" s="1">
        <v>-3327000000</v>
      </c>
      <c r="N95" s="1">
        <v>-1495000000</v>
      </c>
      <c r="O95" s="1">
        <v>-2405000000</v>
      </c>
      <c r="P95" s="1">
        <v>-4312000000</v>
      </c>
      <c r="Q95" s="1">
        <v>-2484000000</v>
      </c>
      <c r="R95" s="1">
        <v>-5351000000</v>
      </c>
      <c r="S95" s="1">
        <v>-4114000000</v>
      </c>
      <c r="T95" s="1">
        <v>-3042000000</v>
      </c>
      <c r="U95" s="1">
        <v>-7519000000</v>
      </c>
      <c r="AB95" s="23" t="s">
        <v>143</v>
      </c>
      <c r="AC95" s="49" cm="1">
        <f t="array" ref="AC95">_FV(A1,"Beta")</f>
        <v>0.71299999999999997</v>
      </c>
    </row>
    <row r="96" spans="1:29" ht="20" x14ac:dyDescent="0.25">
      <c r="A96" s="5" t="s">
        <v>81</v>
      </c>
      <c r="B96" s="1" t="s">
        <v>91</v>
      </c>
      <c r="C96" s="1" t="s">
        <v>91</v>
      </c>
      <c r="D96" s="1" t="s">
        <v>91</v>
      </c>
      <c r="E96" s="1" t="s">
        <v>91</v>
      </c>
      <c r="F96" s="1" t="s">
        <v>91</v>
      </c>
      <c r="G96" s="1">
        <v>118000000</v>
      </c>
      <c r="H96" s="1">
        <v>177000000</v>
      </c>
      <c r="I96" s="1">
        <v>229000000</v>
      </c>
      <c r="J96" s="1">
        <v>75000000</v>
      </c>
      <c r="K96" s="1">
        <v>1000000</v>
      </c>
      <c r="L96" s="1" t="s">
        <v>91</v>
      </c>
      <c r="M96" s="1" t="s">
        <v>91</v>
      </c>
      <c r="N96" s="1" t="s">
        <v>91</v>
      </c>
      <c r="O96" s="1" t="s">
        <v>91</v>
      </c>
      <c r="P96" s="1" t="s">
        <v>91</v>
      </c>
      <c r="Q96" s="1" t="s">
        <v>91</v>
      </c>
      <c r="R96" s="1" t="s">
        <v>91</v>
      </c>
      <c r="S96" s="1" t="s">
        <v>91</v>
      </c>
      <c r="T96" s="1" t="s">
        <v>91</v>
      </c>
      <c r="U96" s="1" t="s">
        <v>91</v>
      </c>
      <c r="AB96" s="23" t="s">
        <v>144</v>
      </c>
      <c r="AC96" s="48">
        <v>8.4000000000000005E-2</v>
      </c>
    </row>
    <row r="97" spans="1:29" ht="20" x14ac:dyDescent="0.25">
      <c r="A97" s="5" t="s">
        <v>82</v>
      </c>
      <c r="B97" s="1" t="s">
        <v>91</v>
      </c>
      <c r="C97" s="1" t="s">
        <v>91</v>
      </c>
      <c r="D97" s="1" t="s">
        <v>91</v>
      </c>
      <c r="E97" s="1" t="s">
        <v>91</v>
      </c>
      <c r="F97" s="1" t="s">
        <v>91</v>
      </c>
      <c r="G97" s="1">
        <v>-5256000000</v>
      </c>
      <c r="H97" s="1">
        <v>-5625000000</v>
      </c>
      <c r="I97" s="1">
        <v>-5030000000</v>
      </c>
      <c r="J97" s="1">
        <v>-5372000000</v>
      </c>
      <c r="K97" s="1">
        <v>-6525000000</v>
      </c>
      <c r="L97" s="1">
        <v>-5963000000</v>
      </c>
      <c r="M97" s="1">
        <v>-3833000000</v>
      </c>
      <c r="N97" s="1">
        <v>-48000000</v>
      </c>
      <c r="O97" s="1" t="s">
        <v>91</v>
      </c>
      <c r="P97" s="1" t="s">
        <v>91</v>
      </c>
      <c r="Q97" s="1" t="s">
        <v>91</v>
      </c>
      <c r="R97" s="1" t="s">
        <v>91</v>
      </c>
      <c r="S97" s="1" t="s">
        <v>91</v>
      </c>
      <c r="T97" s="1">
        <v>-775000000</v>
      </c>
      <c r="U97" s="1">
        <v>-209000000</v>
      </c>
      <c r="AB97" s="46" t="s">
        <v>145</v>
      </c>
      <c r="AC97" s="47">
        <f>(AC94)+((AC95)*(AC96-AC94))</f>
        <v>7.0640150000000013E-2</v>
      </c>
    </row>
    <row r="98" spans="1:29" ht="19" x14ac:dyDescent="0.25">
      <c r="A98" s="5" t="s">
        <v>83</v>
      </c>
      <c r="B98" s="1" t="s">
        <v>91</v>
      </c>
      <c r="C98" s="1" t="s">
        <v>91</v>
      </c>
      <c r="D98" s="1">
        <v>-7682000000</v>
      </c>
      <c r="E98" s="1">
        <v>-2780000000</v>
      </c>
      <c r="F98" s="1">
        <v>-6560000000</v>
      </c>
      <c r="G98" s="1">
        <v>-5079000000</v>
      </c>
      <c r="H98" s="1">
        <v>-4327000000</v>
      </c>
      <c r="I98" s="1">
        <v>-4423000000</v>
      </c>
      <c r="J98" s="1">
        <v>-4788000000</v>
      </c>
      <c r="K98" s="1">
        <v>-5404000000</v>
      </c>
      <c r="L98" s="1">
        <v>-5720000000</v>
      </c>
      <c r="M98" s="1">
        <v>-6035000000</v>
      </c>
      <c r="N98" s="1">
        <v>-6250000000</v>
      </c>
      <c r="O98" s="1">
        <v>-6378000000</v>
      </c>
      <c r="P98" s="1">
        <v>-6520000000</v>
      </c>
      <c r="Q98" s="1">
        <v>-6885000000</v>
      </c>
      <c r="R98" s="1">
        <v>-7161000000</v>
      </c>
      <c r="S98" s="1">
        <v>-7364000000</v>
      </c>
      <c r="T98" s="1">
        <v>-7580000000</v>
      </c>
      <c r="U98" s="1">
        <v>-7812000000</v>
      </c>
      <c r="AB98" s="72" t="s">
        <v>146</v>
      </c>
      <c r="AC98" s="73"/>
    </row>
    <row r="99" spans="1:29" ht="20" x14ac:dyDescent="0.25">
      <c r="A99" s="5" t="s">
        <v>84</v>
      </c>
      <c r="B99" s="1">
        <v>-2601000000</v>
      </c>
      <c r="C99" s="1" t="s">
        <v>91</v>
      </c>
      <c r="D99" s="1">
        <v>4718000000</v>
      </c>
      <c r="E99" s="1">
        <v>-2637000000</v>
      </c>
      <c r="F99" s="1">
        <v>6572000000</v>
      </c>
      <c r="G99" s="1">
        <v>11775000000</v>
      </c>
      <c r="H99" s="1">
        <v>2965000000</v>
      </c>
      <c r="I99" s="1">
        <v>829000000</v>
      </c>
      <c r="J99" s="1">
        <v>4377000000</v>
      </c>
      <c r="K99" s="1">
        <v>7285000000</v>
      </c>
      <c r="L99" s="1">
        <v>8154000000</v>
      </c>
      <c r="M99" s="1">
        <v>6356000000</v>
      </c>
      <c r="N99" s="1">
        <v>3057000000</v>
      </c>
      <c r="O99" s="1">
        <v>3370000000</v>
      </c>
      <c r="P99" s="1">
        <v>8063000000</v>
      </c>
      <c r="Q99" s="1">
        <v>-282000000</v>
      </c>
      <c r="R99" s="1">
        <v>4451000000</v>
      </c>
      <c r="S99" s="1">
        <v>2982000000</v>
      </c>
      <c r="T99" s="1">
        <v>-580000000</v>
      </c>
      <c r="U99" s="1">
        <v>19346000000</v>
      </c>
      <c r="AB99" s="23" t="s">
        <v>147</v>
      </c>
      <c r="AC99" s="24">
        <f>AC86+AC87</f>
        <v>43123000000</v>
      </c>
    </row>
    <row r="100" spans="1:29" ht="20" x14ac:dyDescent="0.25">
      <c r="A100" s="6" t="s">
        <v>85</v>
      </c>
      <c r="B100" s="10">
        <v>-2601000000</v>
      </c>
      <c r="C100" s="10" t="s">
        <v>91</v>
      </c>
      <c r="D100" s="10">
        <v>-2964000000</v>
      </c>
      <c r="E100" s="10">
        <v>-5417000000</v>
      </c>
      <c r="F100" s="10">
        <v>-3369000000</v>
      </c>
      <c r="G100" s="10">
        <v>-4178000000</v>
      </c>
      <c r="H100" s="10">
        <v>-6911000000</v>
      </c>
      <c r="I100" s="10">
        <v>-8578000000</v>
      </c>
      <c r="J100" s="10">
        <v>-8338000000</v>
      </c>
      <c r="K100" s="10">
        <v>-8100000000</v>
      </c>
      <c r="L100" s="10">
        <v>-8215000000</v>
      </c>
      <c r="M100" s="10">
        <v>-6839000000</v>
      </c>
      <c r="N100" s="10">
        <v>-4736000000</v>
      </c>
      <c r="O100" s="10">
        <v>-5413000000</v>
      </c>
      <c r="P100" s="10">
        <v>-2769000000</v>
      </c>
      <c r="Q100" s="10">
        <v>-9651000000</v>
      </c>
      <c r="R100" s="10">
        <v>-8061000000</v>
      </c>
      <c r="S100" s="10">
        <v>-8496000000</v>
      </c>
      <c r="T100" s="10">
        <v>-11977000000</v>
      </c>
      <c r="U100" s="10">
        <v>3806000000</v>
      </c>
      <c r="AB100" s="44" t="s">
        <v>148</v>
      </c>
      <c r="AC100" s="45">
        <f>AC99/AC103</f>
        <v>0.23068563232377651</v>
      </c>
    </row>
    <row r="101" spans="1:29" ht="20" x14ac:dyDescent="0.25">
      <c r="A101" s="5" t="s">
        <v>86</v>
      </c>
      <c r="B101" s="1" t="s">
        <v>91</v>
      </c>
      <c r="C101" s="1" t="s">
        <v>91</v>
      </c>
      <c r="D101" s="1">
        <v>-359000000</v>
      </c>
      <c r="E101" s="1">
        <v>87000000</v>
      </c>
      <c r="F101" s="1">
        <v>346000000</v>
      </c>
      <c r="G101" s="1">
        <v>-566000000</v>
      </c>
      <c r="H101" s="1">
        <v>134000000</v>
      </c>
      <c r="I101" s="1">
        <v>14000000</v>
      </c>
      <c r="J101" s="1">
        <v>-312000000</v>
      </c>
      <c r="K101" s="1">
        <v>104000000</v>
      </c>
      <c r="L101" s="1">
        <v>-69000000</v>
      </c>
      <c r="M101" s="1">
        <v>-376000000</v>
      </c>
      <c r="N101" s="1">
        <v>-686000000</v>
      </c>
      <c r="O101" s="1">
        <v>-874000000</v>
      </c>
      <c r="P101" s="1">
        <v>1079000000</v>
      </c>
      <c r="Q101" s="1">
        <v>-685000000</v>
      </c>
      <c r="R101" s="1">
        <v>27000000</v>
      </c>
      <c r="S101" s="1">
        <v>258000000</v>
      </c>
      <c r="T101" s="1">
        <v>-417000000</v>
      </c>
      <c r="U101" s="1">
        <v>-213000000</v>
      </c>
      <c r="AB101" s="23" t="s">
        <v>149</v>
      </c>
      <c r="AC101" s="50" cm="1">
        <f t="array" ref="AC101">_FV(A1,"Market cap",TRUE)</f>
        <v>143811052050</v>
      </c>
    </row>
    <row r="102" spans="1:29" ht="20" x14ac:dyDescent="0.25">
      <c r="A102" s="6" t="s">
        <v>87</v>
      </c>
      <c r="B102" s="10" t="s">
        <v>91</v>
      </c>
      <c r="C102" s="10" t="s">
        <v>91</v>
      </c>
      <c r="D102" s="10">
        <v>-3787000000</v>
      </c>
      <c r="E102" s="10">
        <v>467000000</v>
      </c>
      <c r="F102" s="10">
        <v>-20000000</v>
      </c>
      <c r="G102" s="10">
        <v>30000000</v>
      </c>
      <c r="H102" s="10">
        <v>9000000</v>
      </c>
      <c r="I102" s="10">
        <v>163000000</v>
      </c>
      <c r="J102" s="10">
        <v>847000000</v>
      </c>
      <c r="K102" s="10">
        <v>433000000</v>
      </c>
      <c r="L102" s="10">
        <v>-829000000</v>
      </c>
      <c r="M102" s="10">
        <v>-472000000</v>
      </c>
      <c r="N102" s="10">
        <v>1735000000</v>
      </c>
      <c r="O102" s="10">
        <v>822000000</v>
      </c>
      <c r="P102" s="10">
        <v>4208000000</v>
      </c>
      <c r="Q102" s="10">
        <v>-1856000000</v>
      </c>
      <c r="R102" s="10">
        <v>245000000</v>
      </c>
      <c r="S102" s="10">
        <v>420000000</v>
      </c>
      <c r="T102" s="10">
        <v>-11977000000</v>
      </c>
      <c r="U102" s="10">
        <v>-1283000000</v>
      </c>
      <c r="AB102" s="44" t="s">
        <v>150</v>
      </c>
      <c r="AC102" s="45">
        <f>AC101/AC103</f>
        <v>0.76931436767622352</v>
      </c>
    </row>
    <row r="103" spans="1:29" ht="20" x14ac:dyDescent="0.25">
      <c r="A103" s="5" t="s">
        <v>88</v>
      </c>
      <c r="B103" s="1" t="s">
        <v>91</v>
      </c>
      <c r="C103" s="1" t="s">
        <v>91</v>
      </c>
      <c r="D103" s="1">
        <v>4996000000</v>
      </c>
      <c r="E103" s="1">
        <v>1209000000</v>
      </c>
      <c r="F103" s="1">
        <v>1676000000</v>
      </c>
      <c r="G103" s="1">
        <v>1501000000</v>
      </c>
      <c r="H103" s="1">
        <v>1531000000</v>
      </c>
      <c r="I103" s="1">
        <v>1540000000</v>
      </c>
      <c r="J103" s="1">
        <v>1703000000</v>
      </c>
      <c r="K103" s="1">
        <v>2550000000</v>
      </c>
      <c r="L103" s="1">
        <v>2983000000</v>
      </c>
      <c r="M103" s="1">
        <v>2154000000</v>
      </c>
      <c r="N103" s="1">
        <v>1682000000</v>
      </c>
      <c r="O103" s="1">
        <v>3417000000</v>
      </c>
      <c r="P103" s="1">
        <v>4239000000</v>
      </c>
      <c r="Q103" s="1">
        <v>8476000000</v>
      </c>
      <c r="R103" s="1">
        <v>6620000000</v>
      </c>
      <c r="S103" s="1">
        <v>6865000000</v>
      </c>
      <c r="T103" s="1">
        <v>7285000000</v>
      </c>
      <c r="U103" s="1">
        <v>4500000000</v>
      </c>
      <c r="AB103" s="46" t="s">
        <v>151</v>
      </c>
      <c r="AC103" s="51">
        <f>AC99+AC101</f>
        <v>186934052050</v>
      </c>
    </row>
    <row r="104" spans="1:29" ht="20" thickBot="1" x14ac:dyDescent="0.3">
      <c r="A104" s="7" t="s">
        <v>89</v>
      </c>
      <c r="B104" s="11" t="s">
        <v>91</v>
      </c>
      <c r="C104" s="11" t="s">
        <v>91</v>
      </c>
      <c r="D104" s="11">
        <v>1209000000</v>
      </c>
      <c r="E104" s="11">
        <v>1676000000</v>
      </c>
      <c r="F104" s="11">
        <v>1656000000</v>
      </c>
      <c r="G104" s="11">
        <v>1531000000</v>
      </c>
      <c r="H104" s="11">
        <v>1540000000</v>
      </c>
      <c r="I104" s="11">
        <v>1703000000</v>
      </c>
      <c r="J104" s="11">
        <v>2550000000</v>
      </c>
      <c r="K104" s="11">
        <v>2983000000</v>
      </c>
      <c r="L104" s="11">
        <v>2154000000</v>
      </c>
      <c r="M104" s="11">
        <v>1682000000</v>
      </c>
      <c r="N104" s="11">
        <v>3417000000</v>
      </c>
      <c r="O104" s="11">
        <v>4239000000</v>
      </c>
      <c r="P104" s="11">
        <v>8447000000</v>
      </c>
      <c r="Q104" s="11">
        <v>6620000000</v>
      </c>
      <c r="R104" s="11">
        <v>6865000000</v>
      </c>
      <c r="S104" s="11">
        <v>7285000000</v>
      </c>
      <c r="T104" s="11">
        <v>4500000000</v>
      </c>
      <c r="U104" s="11">
        <v>3217000000</v>
      </c>
      <c r="AB104" s="72" t="s">
        <v>152</v>
      </c>
      <c r="AC104" s="73"/>
    </row>
    <row r="105" spans="1:29" ht="20" customHeight="1" thickTop="1" x14ac:dyDescent="0.25">
      <c r="A105" s="14" t="s">
        <v>107</v>
      </c>
      <c r="C105" s="1" t="e">
        <f t="shared" ref="C105:T105" si="11">(C22*(1-$AC$91))+C77+C88+C81</f>
        <v>#VALUE!</v>
      </c>
      <c r="D105" s="1">
        <f t="shared" si="11"/>
        <v>5664050541.5162458</v>
      </c>
      <c r="E105" s="1">
        <f t="shared" si="11"/>
        <v>5795955647.2408466</v>
      </c>
      <c r="F105" s="1">
        <f t="shared" si="11"/>
        <v>5290549767.9216099</v>
      </c>
      <c r="G105" s="1">
        <f t="shared" si="11"/>
        <v>7881335740.0722027</v>
      </c>
      <c r="H105" s="1">
        <f t="shared" si="11"/>
        <v>8793455389.375967</v>
      </c>
      <c r="I105" s="1">
        <f t="shared" si="11"/>
        <v>10513711191.335741</v>
      </c>
      <c r="J105" s="1">
        <f t="shared" si="11"/>
        <v>11690484785.972151</v>
      </c>
      <c r="K105" s="1">
        <f t="shared" si="11"/>
        <v>10356342960.288809</v>
      </c>
      <c r="L105" s="1">
        <f t="shared" si="11"/>
        <v>10380187209.902012</v>
      </c>
      <c r="M105" s="1">
        <f t="shared" si="11"/>
        <v>8262883960.8045387</v>
      </c>
      <c r="N105" s="1">
        <f t="shared" si="11"/>
        <v>8434004641.5678177</v>
      </c>
      <c r="O105" s="1">
        <f t="shared" si="11"/>
        <v>8236971119.1335754</v>
      </c>
      <c r="P105" s="1">
        <f t="shared" si="11"/>
        <v>10490267663.744198</v>
      </c>
      <c r="Q105" s="1">
        <f t="shared" si="11"/>
        <v>8899570912.841671</v>
      </c>
      <c r="R105" s="1">
        <f t="shared" si="11"/>
        <v>9366749871.0675621</v>
      </c>
      <c r="S105" s="1">
        <f t="shared" si="11"/>
        <v>9924441980.4022694</v>
      </c>
      <c r="T105" s="1">
        <f t="shared" si="11"/>
        <v>11996525528.623003</v>
      </c>
      <c r="U105" s="1">
        <f>(U22*(1-$AC$91))+U77+U88+U81</f>
        <v>10138584837.545128</v>
      </c>
      <c r="V105" s="26">
        <f>U105*(1+$AC$106)</f>
        <v>11288538533.299047</v>
      </c>
      <c r="W105" s="26">
        <f t="shared" ref="W105:Z105" si="12">V105*(1+$AC$106)</f>
        <v>12568923992.811653</v>
      </c>
      <c r="X105" s="26">
        <f t="shared" si="12"/>
        <v>13994535242.190275</v>
      </c>
      <c r="Y105" s="26">
        <f t="shared" si="12"/>
        <v>15581844297.643404</v>
      </c>
      <c r="Z105" s="26">
        <f t="shared" si="12"/>
        <v>17349191488.977432</v>
      </c>
      <c r="AA105" s="27" t="s">
        <v>108</v>
      </c>
      <c r="AB105" s="28" t="s">
        <v>109</v>
      </c>
      <c r="AC105" s="29">
        <f>(AC100*AC92)+(AC102*AC97)</f>
        <v>5.7660442709762748E-2</v>
      </c>
    </row>
    <row r="106" spans="1:29" ht="19" x14ac:dyDescent="0.25">
      <c r="A106" s="14" t="s">
        <v>110</v>
      </c>
      <c r="B106" s="1"/>
      <c r="C106" s="15" t="e">
        <f t="shared" ref="C106:U106" si="13">(C107/B107)-1</f>
        <v>#VALUE!</v>
      </c>
      <c r="D106" s="15" t="e">
        <f t="shared" si="13"/>
        <v>#VALUE!</v>
      </c>
      <c r="E106" s="15">
        <f t="shared" si="13"/>
        <v>0.20985979194934412</v>
      </c>
      <c r="F106" s="15">
        <f t="shared" si="13"/>
        <v>-0.15570093457943923</v>
      </c>
      <c r="G106" s="15">
        <f t="shared" si="13"/>
        <v>0.51339384547265876</v>
      </c>
      <c r="H106" s="15">
        <f t="shared" si="13"/>
        <v>4.8712697483908718E-2</v>
      </c>
      <c r="I106" s="15">
        <f t="shared" si="13"/>
        <v>0.21690612358766903</v>
      </c>
      <c r="J106" s="15">
        <f t="shared" si="13"/>
        <v>0.10408069692801458</v>
      </c>
      <c r="K106" s="15">
        <f t="shared" si="13"/>
        <v>-0.13154069767441856</v>
      </c>
      <c r="L106" s="15">
        <f t="shared" si="13"/>
        <v>6.814106395696351E-2</v>
      </c>
      <c r="M106" s="15">
        <f t="shared" si="13"/>
        <v>-0.26289871292669276</v>
      </c>
      <c r="N106" s="15">
        <f t="shared" si="13"/>
        <v>4.8436076525964156E-2</v>
      </c>
      <c r="O106" s="15">
        <f t="shared" si="13"/>
        <v>0</v>
      </c>
      <c r="P106" s="15">
        <f t="shared" si="13"/>
        <v>6.6473569876900784E-2</v>
      </c>
      <c r="Q106" s="15">
        <f t="shared" si="13"/>
        <v>9.2069527430744147E-2</v>
      </c>
      <c r="R106" s="15">
        <f t="shared" si="13"/>
        <v>0.14871922407361349</v>
      </c>
      <c r="S106" s="15">
        <f t="shared" si="13"/>
        <v>-3.0309590820524202E-3</v>
      </c>
      <c r="T106" s="15">
        <f t="shared" si="13"/>
        <v>0.21813246471226932</v>
      </c>
      <c r="U106" s="15">
        <f t="shared" si="13"/>
        <v>-0.13307781442196276</v>
      </c>
      <c r="V106" s="30">
        <v>11046000000</v>
      </c>
      <c r="W106" s="30">
        <v>11943000000</v>
      </c>
      <c r="X106" s="30">
        <v>13103000000</v>
      </c>
      <c r="Y106" s="30">
        <v>13671000000</v>
      </c>
      <c r="Z106" s="30">
        <v>13920000000</v>
      </c>
      <c r="AA106" s="27" t="s">
        <v>111</v>
      </c>
      <c r="AB106" s="31" t="s">
        <v>112</v>
      </c>
      <c r="AC106" s="32">
        <f>(SUM(V4:Z4)/5)</f>
        <v>0.1134234919547568</v>
      </c>
    </row>
    <row r="107" spans="1:29" ht="19" x14ac:dyDescent="0.25">
      <c r="A107" s="25" t="s">
        <v>106</v>
      </c>
      <c r="B107" s="1">
        <v>4044000000</v>
      </c>
      <c r="C107" s="1" t="s">
        <v>91</v>
      </c>
      <c r="D107" s="1">
        <v>4422000000</v>
      </c>
      <c r="E107" s="1">
        <v>5350000000</v>
      </c>
      <c r="F107" s="1">
        <v>4517000000</v>
      </c>
      <c r="G107" s="1">
        <v>6836000000</v>
      </c>
      <c r="H107" s="1">
        <v>7169000000</v>
      </c>
      <c r="I107" s="1">
        <v>8724000000</v>
      </c>
      <c r="J107" s="1">
        <v>9632000000</v>
      </c>
      <c r="K107" s="1">
        <v>8365000000</v>
      </c>
      <c r="L107" s="1">
        <v>8935000000</v>
      </c>
      <c r="M107" s="1">
        <v>6586000000</v>
      </c>
      <c r="N107" s="1">
        <v>6905000000</v>
      </c>
      <c r="O107" s="1">
        <v>6905000000</v>
      </c>
      <c r="P107" s="1">
        <v>7364000000</v>
      </c>
      <c r="Q107" s="1">
        <v>8042000000</v>
      </c>
      <c r="R107" s="1">
        <v>9238000000</v>
      </c>
      <c r="S107" s="1">
        <v>9210000000</v>
      </c>
      <c r="T107" s="1">
        <v>11219000000</v>
      </c>
      <c r="U107" s="1">
        <v>9726000000</v>
      </c>
      <c r="V107" s="27"/>
      <c r="W107" s="27"/>
      <c r="X107" s="27"/>
      <c r="Y107" s="27"/>
      <c r="Z107" s="52">
        <f>Z106*(1+AC107)/(AC108-AC107)</f>
        <v>436858744591.81952</v>
      </c>
      <c r="AA107" s="53" t="s">
        <v>153</v>
      </c>
      <c r="AB107" s="54" t="s">
        <v>154</v>
      </c>
      <c r="AC107" s="55">
        <v>2.5000000000000001E-2</v>
      </c>
    </row>
    <row r="108" spans="1:29" ht="19" x14ac:dyDescent="0.25">
      <c r="A108" s="5"/>
      <c r="B108" s="13"/>
      <c r="C108" s="13"/>
      <c r="D108" s="13"/>
      <c r="E108" s="13"/>
      <c r="F108" s="13"/>
      <c r="G108" s="13"/>
      <c r="H108" s="13"/>
      <c r="I108" s="13"/>
      <c r="J108" s="13"/>
      <c r="K108" s="13"/>
      <c r="L108" s="13"/>
      <c r="M108" s="13"/>
      <c r="N108" s="13"/>
      <c r="O108" s="13"/>
      <c r="P108" s="13"/>
      <c r="Q108" s="13"/>
      <c r="R108" s="13"/>
      <c r="S108" s="13"/>
      <c r="T108" s="13"/>
      <c r="U108" s="13"/>
      <c r="V108" s="52">
        <f t="shared" ref="V108:Y108" si="14">V107+V106</f>
        <v>11046000000</v>
      </c>
      <c r="W108" s="52">
        <f t="shared" si="14"/>
        <v>11943000000</v>
      </c>
      <c r="X108" s="52">
        <f t="shared" si="14"/>
        <v>13103000000</v>
      </c>
      <c r="Y108" s="52">
        <f t="shared" si="14"/>
        <v>13671000000</v>
      </c>
      <c r="Z108" s="52">
        <f>Z107+Z106</f>
        <v>450778744591.81952</v>
      </c>
      <c r="AA108" s="53" t="s">
        <v>151</v>
      </c>
      <c r="AB108" s="56" t="s">
        <v>155</v>
      </c>
      <c r="AC108" s="57">
        <f>AC105</f>
        <v>5.7660442709762748E-2</v>
      </c>
    </row>
    <row r="109" spans="1:29" ht="19" x14ac:dyDescent="0.25">
      <c r="V109" s="68" t="s">
        <v>156</v>
      </c>
      <c r="W109" s="69"/>
    </row>
    <row r="110" spans="1:29" ht="20" x14ac:dyDescent="0.25">
      <c r="V110" s="58" t="s">
        <v>157</v>
      </c>
      <c r="W110" s="50">
        <f>NPV(AC108,V108,W108,X108,Y108,Z108)</f>
        <v>383709831662.86426</v>
      </c>
    </row>
    <row r="111" spans="1:29" ht="20" x14ac:dyDescent="0.25">
      <c r="V111" s="58" t="s">
        <v>158</v>
      </c>
      <c r="W111" s="50">
        <f>T40</f>
        <v>5368000000</v>
      </c>
    </row>
    <row r="112" spans="1:29" ht="20" x14ac:dyDescent="0.25">
      <c r="V112" s="58" t="s">
        <v>147</v>
      </c>
      <c r="W112" s="50">
        <f>AC99</f>
        <v>43123000000</v>
      </c>
    </row>
    <row r="113" spans="22:23" ht="20" x14ac:dyDescent="0.25">
      <c r="V113" s="58" t="s">
        <v>159</v>
      </c>
      <c r="W113" s="50">
        <f>W110+W111-W112</f>
        <v>345954831662.86426</v>
      </c>
    </row>
    <row r="114" spans="22:23" ht="20" x14ac:dyDescent="0.25">
      <c r="V114" s="58" t="s">
        <v>166</v>
      </c>
      <c r="W114" s="59">
        <f>U34*(1+(5*AA16))</f>
        <v>1561009646.7394531</v>
      </c>
    </row>
    <row r="115" spans="22:23" ht="20" x14ac:dyDescent="0.25">
      <c r="V115" s="60" t="s">
        <v>160</v>
      </c>
      <c r="W115" s="61">
        <f>W113/W114</f>
        <v>221.6224815685635</v>
      </c>
    </row>
    <row r="116" spans="22:23" ht="20" x14ac:dyDescent="0.25">
      <c r="V116" s="58" t="s">
        <v>161</v>
      </c>
      <c r="W116" s="62" cm="1">
        <f t="array" ref="W116">_FV(A1,"Price")</f>
        <v>92.65</v>
      </c>
    </row>
    <row r="117" spans="22:23" ht="20" x14ac:dyDescent="0.25">
      <c r="V117" s="63" t="s">
        <v>162</v>
      </c>
      <c r="W117" s="64">
        <f>W115/W116-1</f>
        <v>1.3920397363039774</v>
      </c>
    </row>
    <row r="118" spans="22:23" ht="20" x14ac:dyDescent="0.25">
      <c r="V118" s="63" t="s">
        <v>163</v>
      </c>
      <c r="W118" s="65" t="str">
        <f>IF(W115&gt;W116,"BUY","SELL")</f>
        <v>BUY</v>
      </c>
    </row>
  </sheetData>
  <mergeCells count="6">
    <mergeCell ref="V109:W109"/>
    <mergeCell ref="AB83:AC83"/>
    <mergeCell ref="AB84:AC84"/>
    <mergeCell ref="AB93:AC93"/>
    <mergeCell ref="AB98:AC98"/>
    <mergeCell ref="AB104:AC104"/>
  </mergeCells>
  <hyperlinks>
    <hyperlink ref="A1" r:id="rId1" tooltip="https://roic.ai/company/PM" display="ROIC.AI | PM"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www.sec.gov/Archives/edgar/data/1413329/000119312509038765/0001193125-09-038765-index.htm" xr:uid="{00000000-0004-0000-0000-000010000000}"/>
    <hyperlink ref="G74" r:id="rId13" tooltip="https://www.sec.gov/Archives/edgar/data/1413329/000119312509038765/0001193125-09-038765-index.htm" xr:uid="{00000000-0004-0000-0000-000011000000}"/>
    <hyperlink ref="H36" r:id="rId14" tooltip="https://www.sec.gov/Archives/edgar/data/1413329/000119312510041735/0001193125-10-041735-index.htm" xr:uid="{00000000-0004-0000-0000-000013000000}"/>
    <hyperlink ref="H74" r:id="rId15" tooltip="https://www.sec.gov/Archives/edgar/data/1413329/000119312510041735/0001193125-10-041735-index.htm" xr:uid="{00000000-0004-0000-0000-000014000000}"/>
    <hyperlink ref="I36" r:id="rId16" tooltip="https://www.sec.gov/Archives/edgar/data/1413329/000119312511046772/0001193125-11-046772-index.htm" xr:uid="{00000000-0004-0000-0000-000016000000}"/>
    <hyperlink ref="I74" r:id="rId17" tooltip="https://www.sec.gov/Archives/edgar/data/1413329/000119312511046772/0001193125-11-046772-index.htm" xr:uid="{00000000-0004-0000-0000-000017000000}"/>
    <hyperlink ref="J36" r:id="rId18" tooltip="https://www.sec.gov/Archives/edgar/data/1413329/000119312512076983/0001193125-12-076983-index.htm" xr:uid="{00000000-0004-0000-0000-000019000000}"/>
    <hyperlink ref="J74" r:id="rId19" tooltip="https://www.sec.gov/Archives/edgar/data/1413329/000119312512076983/0001193125-12-076983-index.htm" xr:uid="{00000000-0004-0000-0000-00001A000000}"/>
    <hyperlink ref="K36" r:id="rId20" tooltip="https://www.sec.gov/Archives/edgar/data/1413329/000141332913000019/0001413329-13-000019-index.htm" xr:uid="{00000000-0004-0000-0000-00001C000000}"/>
    <hyperlink ref="K74" r:id="rId21" tooltip="https://www.sec.gov/Archives/edgar/data/1413329/000141332913000019/0001413329-13-000019-index.htm" xr:uid="{00000000-0004-0000-0000-00001D000000}"/>
    <hyperlink ref="L36" r:id="rId22" tooltip="https://www.sec.gov/Archives/edgar/data/1413329/000141332914000012/0001413329-14-000012-index.htm" xr:uid="{00000000-0004-0000-0000-00001F000000}"/>
    <hyperlink ref="L74" r:id="rId23" tooltip="https://www.sec.gov/Archives/edgar/data/1413329/000141332914000012/0001413329-14-000012-index.htm" xr:uid="{00000000-0004-0000-0000-000020000000}"/>
    <hyperlink ref="M36" r:id="rId24" tooltip="https://www.sec.gov/Archives/edgar/data/1413329/000141332915000016/0001413329-15-000016-index.htm" xr:uid="{00000000-0004-0000-0000-000022000000}"/>
    <hyperlink ref="M74" r:id="rId25" tooltip="https://www.sec.gov/Archives/edgar/data/1413329/000141332915000016/0001413329-15-000016-index.htm" xr:uid="{00000000-0004-0000-0000-000023000000}"/>
    <hyperlink ref="N36" r:id="rId26" tooltip="https://www.sec.gov/Archives/edgar/data/1413329/000141332916000076/0001413329-16-000076-index.htm" xr:uid="{00000000-0004-0000-0000-000025000000}"/>
    <hyperlink ref="N74" r:id="rId27" tooltip="https://www.sec.gov/Archives/edgar/data/1413329/000141332916000076/0001413329-16-000076-index.htm" xr:uid="{00000000-0004-0000-0000-000026000000}"/>
    <hyperlink ref="O36" r:id="rId28" tooltip="https://www.sec.gov/Archives/edgar/data/1413329/000141332917000014/0001413329-17-000014-index.htm" xr:uid="{00000000-0004-0000-0000-000028000000}"/>
    <hyperlink ref="O74" r:id="rId29" tooltip="https://www.sec.gov/Archives/edgar/data/1413329/000141332917000014/0001413329-17-000014-index.htm" xr:uid="{00000000-0004-0000-0000-000029000000}"/>
    <hyperlink ref="P36" r:id="rId30" tooltip="https://www.sec.gov/Archives/edgar/data/1413329/000141332918000007/0001413329-18-000007-index.htm" xr:uid="{00000000-0004-0000-0000-00002B000000}"/>
    <hyperlink ref="P74" r:id="rId31" tooltip="https://www.sec.gov/Archives/edgar/data/1413329/000141332918000007/0001413329-18-000007-index.htm" xr:uid="{00000000-0004-0000-0000-00002C000000}"/>
    <hyperlink ref="Q36" r:id="rId32" tooltip="https://www.sec.gov/Archives/edgar/data/1413329/000141332919000007/0001413329-19-000007-index.htm" xr:uid="{00000000-0004-0000-0000-00002E000000}"/>
    <hyperlink ref="Q74" r:id="rId33" tooltip="https://www.sec.gov/Archives/edgar/data/1413329/000141332919000007/0001413329-19-000007-index.htm" xr:uid="{00000000-0004-0000-0000-00002F000000}"/>
    <hyperlink ref="R36" r:id="rId34" tooltip="https://www.sec.gov/Archives/edgar/data/1413329/000141332920000007/0001413329-20-000007-index.htm" xr:uid="{00000000-0004-0000-0000-000031000000}"/>
    <hyperlink ref="R74" r:id="rId35" tooltip="https://www.sec.gov/Archives/edgar/data/1413329/000141332920000007/0001413329-20-000007-index.htm" xr:uid="{00000000-0004-0000-0000-000032000000}"/>
    <hyperlink ref="S36" r:id="rId36" tooltip="https://www.sec.gov/Archives/edgar/data/1413329/000141332921000007/0001413329-21-000007-index.htm" xr:uid="{00000000-0004-0000-0000-000034000000}"/>
    <hyperlink ref="S74" r:id="rId37" tooltip="https://www.sec.gov/Archives/edgar/data/1413329/000141332921000007/0001413329-21-000007-index.htm" xr:uid="{00000000-0004-0000-0000-000035000000}"/>
    <hyperlink ref="T36" r:id="rId38" tooltip="https://www.sec.gov/Archives/edgar/data/1413329/000141332922000011/0001413329-22-000011-index.htm" xr:uid="{00000000-0004-0000-0000-000037000000}"/>
    <hyperlink ref="T74" r:id="rId39" tooltip="https://www.sec.gov/Archives/edgar/data/1413329/000141332922000011/0001413329-22-000011-index.htm" xr:uid="{00000000-0004-0000-0000-000038000000}"/>
    <hyperlink ref="U36" r:id="rId40" tooltip="https://www.sec.gov/Archives/edgar/data/1413329/000141332923000025/0001413329-23-000025-index.htm" xr:uid="{00000000-0004-0000-0000-00003A000000}"/>
    <hyperlink ref="U74" r:id="rId41" tooltip="https://www.sec.gov/Archives/edgar/data/1413329/000141332923000025/0001413329-23-000025-index.htm" xr:uid="{00000000-0004-0000-0000-00003B000000}"/>
    <hyperlink ref="V1" r:id="rId42" display="https://finbox.com/NYSE:PM/explorer/revenue_proj" xr:uid="{7886005A-C0CD-3E42-BA98-98909B2154C4}"/>
    <hyperlink ref="AA106" r:id="rId43" xr:uid="{B56E6F7B-E2FE-3240-9B7F-C897998FCD86}"/>
  </hyperlinks>
  <pageMargins left="0.7" right="0.7" top="0.75" bottom="0.75" header="0.3" footer="0.3"/>
  <drawing r:id="rId44"/>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2023-03-14T05:15:27Z</dcterms:created>
  <dcterms:modified xsi:type="dcterms:W3CDTF">2023-06-13T07:14:45Z</dcterms:modified>
</cp:coreProperties>
</file>