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65540E69-5074-8B4E-8888-E179E482408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8" i="1" l="1"/>
  <c r="N108" i="1"/>
  <c r="O108" i="1"/>
  <c r="P108" i="1"/>
  <c r="G105" i="1"/>
  <c r="H105" i="1"/>
  <c r="I105" i="1"/>
  <c r="T94" i="1"/>
  <c r="B106" i="1"/>
  <c r="C106" i="1"/>
  <c r="D106" i="1"/>
  <c r="E106" i="1"/>
  <c r="F106" i="1"/>
  <c r="G106" i="1"/>
  <c r="H106" i="1"/>
  <c r="I106" i="1"/>
  <c r="J106" i="1"/>
  <c r="K106" i="1"/>
  <c r="L106" i="1"/>
  <c r="N116" i="1" a="1"/>
  <c r="N116" i="1" s="1"/>
  <c r="T101" i="1" a="1"/>
  <c r="T101" i="1" s="1"/>
  <c r="T95" i="1" a="1"/>
  <c r="T95" i="1" s="1"/>
  <c r="N111" i="1"/>
  <c r="T90" i="1"/>
  <c r="T89" i="1"/>
  <c r="T91" i="1" s="1"/>
  <c r="F105" i="1" s="1"/>
  <c r="T87" i="1"/>
  <c r="T86" i="1"/>
  <c r="T99" i="1" s="1"/>
  <c r="T85" i="1"/>
  <c r="T88" i="1" s="1"/>
  <c r="Q30" i="1"/>
  <c r="P30" i="1"/>
  <c r="O30" i="1"/>
  <c r="N30" i="1"/>
  <c r="M30" i="1"/>
  <c r="Q29" i="1"/>
  <c r="P29" i="1"/>
  <c r="O29" i="1"/>
  <c r="N29" i="1"/>
  <c r="M29" i="1"/>
  <c r="Q21" i="1"/>
  <c r="P21" i="1"/>
  <c r="O21" i="1"/>
  <c r="N21" i="1"/>
  <c r="M21" i="1"/>
  <c r="Q20" i="1"/>
  <c r="P20" i="1"/>
  <c r="O20" i="1"/>
  <c r="N20" i="1"/>
  <c r="M20" i="1"/>
  <c r="R19" i="1"/>
  <c r="U13" i="1"/>
  <c r="T13" i="1"/>
  <c r="S13" i="1"/>
  <c r="R13" i="1"/>
  <c r="U7" i="1"/>
  <c r="T7" i="1"/>
  <c r="S7" i="1"/>
  <c r="R7" i="1"/>
  <c r="Q4" i="1"/>
  <c r="P4" i="1"/>
  <c r="O4" i="1"/>
  <c r="N4" i="1"/>
  <c r="M4" i="1"/>
  <c r="L89" i="1"/>
  <c r="U10" i="1" s="1"/>
  <c r="K89" i="1"/>
  <c r="J89" i="1"/>
  <c r="I89" i="1"/>
  <c r="H89" i="1"/>
  <c r="G89" i="1"/>
  <c r="F89" i="1"/>
  <c r="E89" i="1"/>
  <c r="D89" i="1"/>
  <c r="C89" i="1"/>
  <c r="B89" i="1"/>
  <c r="L80" i="1"/>
  <c r="T10" i="1" s="1"/>
  <c r="K80" i="1"/>
  <c r="J80" i="1"/>
  <c r="I80" i="1"/>
  <c r="H80" i="1"/>
  <c r="G80" i="1"/>
  <c r="F80" i="1"/>
  <c r="E80" i="1"/>
  <c r="D80" i="1"/>
  <c r="C80" i="1"/>
  <c r="B80" i="1"/>
  <c r="L35" i="1"/>
  <c r="R16" i="1" s="1"/>
  <c r="N114" i="1" s="1"/>
  <c r="K35" i="1"/>
  <c r="J35" i="1"/>
  <c r="I35" i="1"/>
  <c r="H35" i="1"/>
  <c r="G35" i="1"/>
  <c r="F35" i="1"/>
  <c r="E35" i="1"/>
  <c r="D35" i="1"/>
  <c r="C35" i="1"/>
  <c r="L29" i="1"/>
  <c r="T4" i="1" s="1"/>
  <c r="K29" i="1"/>
  <c r="J29" i="1"/>
  <c r="I29" i="1"/>
  <c r="H29" i="1"/>
  <c r="G29" i="1"/>
  <c r="F29" i="1"/>
  <c r="E29" i="1"/>
  <c r="D29" i="1"/>
  <c r="C29" i="1"/>
  <c r="L20" i="1"/>
  <c r="S4" i="1" s="1"/>
  <c r="K20" i="1"/>
  <c r="J20" i="1"/>
  <c r="I20" i="1"/>
  <c r="H20" i="1"/>
  <c r="G20" i="1"/>
  <c r="F20" i="1"/>
  <c r="E20" i="1"/>
  <c r="D20" i="1"/>
  <c r="C20" i="1"/>
  <c r="L13" i="1"/>
  <c r="S10" i="1" s="1"/>
  <c r="K13" i="1"/>
  <c r="J13" i="1"/>
  <c r="I13" i="1"/>
  <c r="H13" i="1"/>
  <c r="G13" i="1"/>
  <c r="F13" i="1"/>
  <c r="E13" i="1"/>
  <c r="D13" i="1"/>
  <c r="C13" i="1"/>
  <c r="B13" i="1"/>
  <c r="L9" i="1"/>
  <c r="R10" i="1" s="1"/>
  <c r="K9" i="1"/>
  <c r="J9" i="1"/>
  <c r="I9" i="1"/>
  <c r="H9" i="1"/>
  <c r="G9" i="1"/>
  <c r="F9" i="1"/>
  <c r="E9" i="1"/>
  <c r="D9" i="1"/>
  <c r="C9" i="1"/>
  <c r="B9" i="1"/>
  <c r="L4" i="1"/>
  <c r="R4" i="1" s="1"/>
  <c r="K4" i="1"/>
  <c r="J4" i="1"/>
  <c r="I4" i="1"/>
  <c r="H4" i="1"/>
  <c r="G4" i="1"/>
  <c r="F4" i="1"/>
  <c r="E4" i="1"/>
  <c r="D4" i="1"/>
  <c r="C4" i="1"/>
  <c r="E105" i="1" l="1"/>
  <c r="L105" i="1"/>
  <c r="M105" i="1" s="1"/>
  <c r="D105" i="1"/>
  <c r="K105" i="1"/>
  <c r="C105" i="1"/>
  <c r="J105" i="1"/>
  <c r="B105" i="1"/>
  <c r="T97" i="1"/>
  <c r="T106" i="1"/>
  <c r="U16" i="1"/>
  <c r="T16" i="1"/>
  <c r="S16" i="1"/>
  <c r="S19" i="1"/>
  <c r="T19" i="1"/>
  <c r="T92" i="1"/>
  <c r="T103" i="1"/>
  <c r="T102" i="1" s="1"/>
  <c r="N112" i="1"/>
  <c r="U4" i="1"/>
  <c r="N105" i="1" l="1"/>
  <c r="U19" i="1"/>
  <c r="T100" i="1"/>
  <c r="T105" i="1" s="1"/>
  <c r="T108" i="1" s="1"/>
  <c r="O105" i="1" l="1"/>
  <c r="Q107" i="1"/>
  <c r="Q108" i="1" s="1"/>
  <c r="P105" i="1" l="1"/>
  <c r="Q105" i="1" l="1"/>
  <c r="N110" i="1"/>
  <c r="N113" i="1" s="1"/>
  <c r="N115" i="1" s="1"/>
  <c r="N118" i="1" s="1"/>
  <c r="N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<sst xmlns="http://schemas.openxmlformats.org/spreadsheetml/2006/main" count="374" uniqueCount="165">
  <si>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</si>
  <si>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</si>
  <si>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</si>
  <si>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</si>
  <si>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</si>
  <si>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</si>
  <si>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</si>
  <si>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</si>
  <si>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</si>
  <si>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</si>
  <si>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</si>
  <si>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</si>
  <si>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</si>
  <si>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</si>
  <si>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</si>
  <si>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</si>
  <si>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</si>
  <si>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</si>
  <si>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</si>
  <si>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</si>
  <si>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</si>
  <si>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</si>
  <si>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</si>
  <si>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</si>
  <si>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</si>
  <si>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</si>
  <si>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</si>
  <si>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</si>
  <si>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</si>
  <si>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</si>
  <si>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</si>
  <si>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</si>
  <si>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</si>
  <si>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</si>
  <si>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</si>
  <si>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</si>
  <si>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</si>
  <si>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</si>
  <si>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</si>
  <si>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</si>
  <si>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</si>
  <si>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</si>
  <si>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</si>
  <si>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</si>
  <si>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</si>
  <si>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</si>
  <si>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</si>
  <si>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</si>
  <si>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</si>
  <si>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</si>
  <si>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</si>
  <si>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</si>
  <si>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</si>
  <si>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</si>
  <si>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</si>
  <si>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</si>
  <si>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</si>
  <si>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</si>
  <si>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</si>
  <si>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</si>
  <si>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</si>
  <si>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</si>
  <si>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</si>
  <si>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</si>
  <si>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</si>
  <si>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</si>
  <si>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</si>
  <si>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</si>
  <si>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</si>
  <si>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</si>
  <si>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</si>
  <si>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</si>
  <si>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</si>
  <si>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</si>
  <si>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</si>
  <si>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</si>
  <si>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</si>
  <si>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</si>
  <si>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</si>
  <si>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</si>
  <si>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</si>
  <si>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</si>
  <si>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</si>
  <si>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</si>
  <si>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</si>
  <si>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</si>
  <si>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</si>
  <si>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</si>
  <si>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</si>
  <si>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</si>
  <si>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</si>
  <si>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</si>
  <si>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</si>
  <si>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</si>
  <si>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</si>
  <si>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</si>
  <si>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</si>
  <si>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</si>
  <si>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</si>
  <si>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</si>
  <si>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</si>
  <si>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</si>
  <si>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</si>
  <si>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Levered FCF</t>
  </si>
  <si>
    <t>SBC as % of Revenue</t>
  </si>
  <si>
    <t>CAPEX as % of Revenue</t>
  </si>
  <si>
    <t>Income Tax Expense</t>
  </si>
  <si>
    <t>Unlevered FCF</t>
  </si>
  <si>
    <t>Unlevered FCF Proj</t>
  </si>
  <si>
    <t>WACC</t>
  </si>
  <si>
    <t>Unlevered FCF Forecast</t>
  </si>
  <si>
    <t>FCF Growth Rate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</si>
  <si>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</si>
  <si>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</si>
  <si>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</si>
  <si>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</si>
  <si>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</si>
  <si>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</si>
  <si>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</si>
  <si>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</si>
  <si>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</si>
  <si>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</si>
  <si>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</si>
  <si>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</si>
  <si>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</si>
  <si>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</si>
  <si>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</si>
  <si>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</si>
  <si>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</si>
  <si>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</si>
  <si>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</si>
  <si>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</si>
  <si>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</si>
  <si>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</si>
  <si>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</si>
  <si>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</si>
  <si>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</si>
  <si>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</si>
  <si>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</si>
  <si>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</si>
  <si>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</si>
  <si>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</si>
  <si>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</si>
  <si>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</si>
  <si>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</si>
  <si>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</si>
  <si>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</si>
  <si>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</si>
  <si>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</si>
  <si>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</si>
  <si>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</si>
  <si>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</si>
  <si>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</si>
  <si>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</si>
  <si>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</si>
  <si>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</si>
  <si>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</si>
  <si>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</si>
  <si>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</si>
  <si>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</si>
  <si>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</si>
  <si>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</si>
  <si>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</si>
  <si>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</si>
  <si>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Levered FCF Growth 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</si>
</sst>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0.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2"/>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 fillId="0" borderId="0" xfId="0" applyFont="1" applyAlignment="1">
      <alignment indent="1"/>
    </xf>
    <xf numFmtId="0" fontId="11" fillId="4" borderId="9" xfId="0" applyFont="1" applyFill="1" applyBorder="1" applyAlignment="1">
      <alignment horizontal="left" vertical="center" wrapText="1"/>
    </xf>
    <xf numFmtId="164" fontId="11" fillId="4" borderId="10" xfId="0" applyNumberFormat="1" applyFont="1" applyFill="1" applyBorder="1"/>
    <xf numFmtId="164" fontId="10" fillId="5" borderId="0" xfId="0" applyNumberFormat="1" applyFont="1" applyFill="1"/>
    <xf numFmtId="0" fontId="0" fillId="5" borderId="0" xfId="0" applyFill="1"/>
    <xf numFmtId="0" fontId="12" fillId="6" borderId="11" xfId="0" applyFont="1" applyFill="1" applyBorder="1" applyAlignment="1">
      <alignment horizontal="left" vertical="center" wrapText="1"/>
    </xf>
    <xf numFmtId="10" fontId="12" fillId="6" borderId="8" xfId="0" applyNumberFormat="1" applyFont="1" applyFill="1" applyBorder="1"/>
    <xf numFmtId="164" fontId="10" fillId="7" borderId="0" xfId="0" applyNumberFormat="1" applyFont="1" applyFill="1"/>
    <xf numFmtId="9" fontId="13"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0" fontId="14"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5" borderId="9" xfId="0" applyFont="1" applyFill="1" applyBorder="1" applyAlignment="1">
      <alignment horizontal="left" vertical="center" wrapText="1"/>
    </xf>
    <xf numFmtId="39" fontId="11" fillId="5" borderId="10" xfId="0" applyNumberFormat="1" applyFont="1" applyFill="1" applyBorder="1"/>
    <xf numFmtId="164" fontId="1" fillId="5" borderId="10" xfId="0" applyNumberFormat="1" applyFont="1" applyFill="1" applyBorder="1"/>
    <xf numFmtId="164" fontId="12" fillId="4" borderId="8" xfId="0" applyNumberFormat="1" applyFont="1" applyFill="1" applyBorder="1"/>
    <xf numFmtId="164" fontId="1" fillId="7" borderId="0" xfId="0" applyNumberFormat="1" applyFont="1" applyFill="1"/>
    <xf numFmtId="0" fontId="0" fillId="5" borderId="0" xfId="0" applyFill="1" applyAlignment="1">
      <alignment horizontal="left"/>
    </xf>
    <xf numFmtId="0" fontId="13"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3" fillId="5" borderId="11"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applyAlignment="1">
      <alignment wrapText="1"/>
    </xf>
    <xf numFmtId="164" fontId="1" fillId="6" borderId="9" xfId="0" applyNumberFormat="1" applyFont="1" applyFill="1" applyBorder="1" applyAlignment="1">
      <alignment wrapText="1"/>
    </xf>
    <xf numFmtId="168" fontId="12" fillId="6" borderId="10" xfId="0" applyNumberFormat="1" applyFont="1" applyFill="1" applyBorder="1"/>
    <xf numFmtId="168" fontId="1" fillId="5" borderId="10" xfId="0" applyNumberFormat="1" applyFont="1" applyFill="1" applyBorder="1"/>
    <xf numFmtId="164" fontId="1" fillId="6" borderId="11" xfId="0" applyNumberFormat="1" applyFont="1" applyFill="1" applyBorder="1" applyAlignment="1">
      <alignment wrapText="1"/>
    </xf>
    <xf numFmtId="9" fontId="12" fillId="6" borderId="8" xfId="1" applyFont="1" applyFill="1" applyBorder="1"/>
    <xf numFmtId="0" fontId="12" fillId="6" borderId="8" xfId="0" applyFont="1" applyFill="1" applyBorder="1" applyAlignment="1">
      <alignment horizontal="right"/>
    </xf>
    <xf numFmtId="0" fontId="1" fillId="6" borderId="14" xfId="0" applyFont="1" applyFill="1" applyBorder="1" applyAlignment="1">
      <alignment horizontal="center"/>
    </xf>
    <xf numFmtId="0" fontId="1" fillId="6" borderId="15" xfId="0" applyFont="1" applyFill="1" applyBorder="1" applyAlignment="1">
      <alignment horizontal="center"/>
    </xf>
    <xf numFmtId="0" fontId="15" fillId="6" borderId="13" xfId="0" applyFont="1" applyFill="1" applyBorder="1" applyAlignment="1">
      <alignment horizontal="center"/>
    </xf>
    <xf numFmtId="0" fontId="16" fillId="6" borderId="7" xfId="0" applyFont="1" applyFill="1" applyBorder="1" applyAlignment="1">
      <alignment horizontal="center"/>
    </xf>
    <xf numFmtId="0" fontId="12" fillId="8" borderId="13" xfId="0" applyFont="1" applyFill="1" applyBorder="1" applyAlignment="1">
      <alignment horizontal="center" vertical="center" wrapText="1"/>
    </xf>
    <xf numFmtId="0" fontId="12" fillId="8"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QSR</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603960396039609E-2"/>
          <c:y val="0.12251184556213571"/>
          <c:w val="0.8649108910891089"/>
          <c:h val="0.7081975444398659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1'!$B$3:$L$3</c:f>
              <c:numCache>
                <c:formatCode>#,###,,;\(#,###,,\);\ \-\ \-</c:formatCode>
                <c:ptCount val="11"/>
                <c:pt idx="0">
                  <c:v>1970900000</c:v>
                </c:pt>
                <c:pt idx="1">
                  <c:v>1146300000</c:v>
                </c:pt>
                <c:pt idx="2">
                  <c:v>1197300000</c:v>
                </c:pt>
                <c:pt idx="3">
                  <c:v>4052200000</c:v>
                </c:pt>
                <c:pt idx="4">
                  <c:v>4145800000</c:v>
                </c:pt>
                <c:pt idx="5">
                  <c:v>4576100000</c:v>
                </c:pt>
                <c:pt idx="6">
                  <c:v>5357000000</c:v>
                </c:pt>
                <c:pt idx="7">
                  <c:v>5603000000</c:v>
                </c:pt>
                <c:pt idx="8">
                  <c:v>4968000000</c:v>
                </c:pt>
                <c:pt idx="9">
                  <c:v>5739000000</c:v>
                </c:pt>
                <c:pt idx="10">
                  <c:v>6505000000</c:v>
                </c:pt>
              </c:numCache>
            </c:numRef>
          </c:val>
          <c:extLst>
            <c:ext xmlns:c16="http://schemas.microsoft.com/office/drawing/2014/chart" uri="{C3380CC4-5D6E-409C-BE32-E72D297353CC}">
              <c16:uniqueId val="{00000000-7941-2F44-9FEF-AEF554B61D07}"/>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1'!$B$28:$L$28</c:f>
              <c:numCache>
                <c:formatCode>#,###,,;\(#,###,,\);\ \-\ \-</c:formatCode>
                <c:ptCount val="11"/>
                <c:pt idx="0">
                  <c:v>117700000</c:v>
                </c:pt>
                <c:pt idx="1">
                  <c:v>233700000</c:v>
                </c:pt>
                <c:pt idx="2">
                  <c:v>158000000</c:v>
                </c:pt>
                <c:pt idx="3">
                  <c:v>375100000</c:v>
                </c:pt>
                <c:pt idx="4">
                  <c:v>615600000</c:v>
                </c:pt>
                <c:pt idx="5">
                  <c:v>648800000</c:v>
                </c:pt>
                <c:pt idx="6">
                  <c:v>612000000</c:v>
                </c:pt>
                <c:pt idx="7">
                  <c:v>643000000</c:v>
                </c:pt>
                <c:pt idx="8">
                  <c:v>486000000</c:v>
                </c:pt>
                <c:pt idx="9">
                  <c:v>838000000</c:v>
                </c:pt>
                <c:pt idx="10">
                  <c:v>1008000000</c:v>
                </c:pt>
              </c:numCache>
            </c:numRef>
          </c:val>
          <c:extLst>
            <c:ext xmlns:c16="http://schemas.microsoft.com/office/drawing/2014/chart" uri="{C3380CC4-5D6E-409C-BE32-E72D297353CC}">
              <c16:uniqueId val="{00000001-7941-2F44-9FEF-AEF554B61D07}"/>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1'!$B$107:$L$107</c:f>
              <c:numCache>
                <c:formatCode>#,###,,;\(#,###,,\);\ \-\ \-</c:formatCode>
                <c:ptCount val="11"/>
                <c:pt idx="0">
                  <c:v>154200000</c:v>
                </c:pt>
                <c:pt idx="1">
                  <c:v>299700000</c:v>
                </c:pt>
                <c:pt idx="2">
                  <c:v>228400000</c:v>
                </c:pt>
                <c:pt idx="3">
                  <c:v>1089500000</c:v>
                </c:pt>
                <c:pt idx="4">
                  <c:v>1235300000</c:v>
                </c:pt>
                <c:pt idx="5">
                  <c:v>1345300000</c:v>
                </c:pt>
                <c:pt idx="6">
                  <c:v>1079000000</c:v>
                </c:pt>
                <c:pt idx="7">
                  <c:v>1414000000</c:v>
                </c:pt>
                <c:pt idx="8">
                  <c:v>804000000</c:v>
                </c:pt>
                <c:pt idx="9">
                  <c:v>1620000000</c:v>
                </c:pt>
                <c:pt idx="10">
                  <c:v>1390000000</c:v>
                </c:pt>
              </c:numCache>
            </c:numRef>
          </c:val>
          <c:extLst>
            <c:ext xmlns:c16="http://schemas.microsoft.com/office/drawing/2014/chart" uri="{C3380CC4-5D6E-409C-BE32-E72D297353CC}">
              <c16:uniqueId val="{00000002-7941-2F44-9FEF-AEF554B61D07}"/>
            </c:ext>
          </c:extLst>
        </c:ser>
        <c:dLbls>
          <c:showLegendKey val="0"/>
          <c:showVal val="0"/>
          <c:showCatName val="0"/>
          <c:showSerName val="0"/>
          <c:showPercent val="0"/>
          <c:showBubbleSize val="0"/>
        </c:dLbls>
        <c:gapWidth val="100"/>
        <c:overlap val="-24"/>
        <c:axId val="1946578463"/>
        <c:axId val="1881186383"/>
      </c:barChart>
      <c:catAx>
        <c:axId val="19465784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81186383"/>
        <c:crosses val="autoZero"/>
        <c:auto val="1"/>
        <c:lblAlgn val="ctr"/>
        <c:lblOffset val="100"/>
        <c:noMultiLvlLbl val="0"/>
      </c:catAx>
      <c:valAx>
        <c:axId val="188118638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946578463"/>
        <c:crosses val="autoZero"/>
        <c:crossBetween val="between"/>
      </c:valAx>
      <c:spPr>
        <a:noFill/>
        <a:ln>
          <a:noFill/>
        </a:ln>
        <a:effectLst/>
      </c:spPr>
    </c:plotArea>
    <c:legend>
      <c:legendPos val="b"/>
      <c:layout>
        <c:manualLayout>
          <c:xMode val="edge"/>
          <c:yMode val="edge"/>
          <c:x val="0.36845123567474852"/>
          <c:y val="0.91291004767246153"/>
          <c:w val="0.31326254515215302"/>
          <c:h val="5.174756951546547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15875</xdr:colOff>
      <xdr:row>108</xdr:row>
      <xdr:rowOff>96837</xdr:rowOff>
    </xdr:from>
    <xdr:to>
      <xdr:col>20</xdr:col>
      <xdr:colOff>15875</xdr:colOff>
      <xdr:row>130</xdr:row>
      <xdr:rowOff>126999</xdr:rowOff>
    </xdr:to>
    <xdr:graphicFrame macro="">
      <xdr:nvGraphicFramePr>
        <xdr:cNvPr id="2" name="Chart 1">
          <a:extLst>
            <a:ext uri="{FF2B5EF4-FFF2-40B4-BE49-F238E27FC236}">
              <a16:creationId xmlns:a16="http://schemas.microsoft.com/office/drawing/2014/main" id="{B806903E-2601-D6B2-8054-292EC00D4A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My Holdings"/>
      <sheetName val="To Be Modeled"/>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3.7450000000000004E-2</v>
          </cell>
        </row>
      </sheetData>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https://www.bing.com/financeapi/forcetrigger?t=a21n6h&amp;q=XNYS%3aQSR&amp;form=skydnc</v>
    <v>Learn more on Bing</v>
  </rv>
  <rv s="1">
    <v>0</v>
    <v>Restaurant Brands International Inc. (XNYS:QSR)</v>
    <v>2</v>
    <v>3</v>
    <v>Finance</v>
    <v>4</v>
    <v>en-US</v>
    <v>a21n6h</v>
    <v>268435456</v>
    <v>1</v>
    <v>Powered by Refinitiv</v>
    <v>76.625</v>
    <v>46.68</v>
    <v>0.9879</v>
    <v>0.61</v>
    <v>8.116E-3</v>
    <v>0.35</v>
    <v>4.6189999999999998E-3</v>
    <v>USD</v>
    <v>Restaurant Brands International Inc. is a quick service restaurant company engaged in serving coffee and other beverage and food products. Its segments include TH segment, which includes all operations of its Tim Hortons brand; BK segment, which includes all operations of its Burger King brand; PLK, which includes all operations of its Popeyes brand, and FHS segment, which includes all operations of its Firehouse Subs brand. Its Tim Hortons brand offers blended coffee, tea, espresso-based hot and cold specialty drinks, fresh baked goods, including donuts, Timbits, bagels, muffins, cookies and others. Its Burger King brand offers flame-grilled hamburgers, chicken, and other specialty sandwiches, French fries, soft drinks, and other food items. Its Popeyes brand offers fried chicken, fried shrimp and other seafood, and other regional items. Its Firehouse Subs brand offers meats and cheese, as well as chopped salads, chili and soups, signature and other sides.</v>
    <v>6400</v>
    <v>New York Stock Exchange</v>
    <v>XNYS</v>
    <v>XNYS</v>
    <v>130 King Street West, TORONTO, QC, M5X 1E1 CA</v>
    <v>76.064999999999998</v>
    <v>Hotels &amp; Entertainment Services</v>
    <v>Stock</v>
    <v>45089.980474421092</v>
    <v>0</v>
    <v>75</v>
    <v>23583533732</v>
    <v>Restaurant Brands International Inc.</v>
    <v>Restaurant Brands International Inc.</v>
    <v>75.47</v>
    <v>23.191400000000002</v>
    <v>75.16</v>
    <v>75.77</v>
    <v>76.12</v>
    <v>311251600</v>
    <v>QSR</v>
    <v>Restaurant Brands International Inc. (XNYS:QSR)</v>
    <v>930808</v>
    <v>1022620</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18756/000119312516481509/0001193125-16-481509-index.htm" TargetMode="External"/><Relationship Id="rId13" Type="http://schemas.openxmlformats.org/officeDocument/2006/relationships/hyperlink" Target="https://www.sec.gov/Archives/edgar/data/1618756/000161875618000007/0001618756-18-000007-index.htm" TargetMode="External"/><Relationship Id="rId18" Type="http://schemas.openxmlformats.org/officeDocument/2006/relationships/hyperlink" Target="https://www.sec.gov/Archives/edgar/data/1618756/000161875621000007/0001618756-21-000007-index.htm" TargetMode="External"/><Relationship Id="rId26" Type="http://schemas.openxmlformats.org/officeDocument/2006/relationships/drawing" Target="../drawings/drawing1.xml"/><Relationship Id="rId3" Type="http://schemas.openxmlformats.org/officeDocument/2006/relationships/hyperlink" Target="https://sec.gov/" TargetMode="External"/><Relationship Id="rId21" Type="http://schemas.openxmlformats.org/officeDocument/2006/relationships/hyperlink" Target="https://www.sec.gov/Archives/edgar/data/1618756/000161875622000018/0001618756-22-000018-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618756/000161875618000007/0001618756-18-000007-index.htm" TargetMode="External"/><Relationship Id="rId17" Type="http://schemas.openxmlformats.org/officeDocument/2006/relationships/hyperlink" Target="https://www.sec.gov/Archives/edgar/data/1618756/000161875620000004/0001618756-20-000004-index.htm" TargetMode="External"/><Relationship Id="rId25" Type="http://schemas.openxmlformats.org/officeDocument/2006/relationships/hyperlink" Target="https://finbox.com/NYSE:QSR/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18756/000161875620000004/0001618756-20-000004-index.htm" TargetMode="External"/><Relationship Id="rId20" Type="http://schemas.openxmlformats.org/officeDocument/2006/relationships/hyperlink" Target="https://www.sec.gov/Archives/edgar/data/1618756/000161875622000018/0001618756-22-000018-index.htm" TargetMode="External"/><Relationship Id="rId1" Type="http://schemas.openxmlformats.org/officeDocument/2006/relationships/hyperlink" Target="https://roic.ai/company/QSR"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618756/000119312517048122/0001193125-17-048122-index.htm" TargetMode="External"/><Relationship Id="rId24" Type="http://schemas.openxmlformats.org/officeDocument/2006/relationships/hyperlink" Target="https://finbox.com/NYSE:QSR/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18756/000161875619000005/0001618756-19-000005-index.htm" TargetMode="External"/><Relationship Id="rId23" Type="http://schemas.openxmlformats.org/officeDocument/2006/relationships/hyperlink" Target="https://www.sec.gov/Archives/edgar/data/1618756/000161875623000013/0001618756-23-000013-index.htm" TargetMode="External"/><Relationship Id="rId10" Type="http://schemas.openxmlformats.org/officeDocument/2006/relationships/hyperlink" Target="https://www.sec.gov/Archives/edgar/data/1618756/000119312517048122/0001193125-17-048122-index.htm" TargetMode="External"/><Relationship Id="rId19" Type="http://schemas.openxmlformats.org/officeDocument/2006/relationships/hyperlink" Target="https://www.sec.gov/Archives/edgar/data/1618756/000161875621000007/0001618756-21-00000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18756/000119312516481509/0001193125-16-481509-index.htm" TargetMode="External"/><Relationship Id="rId14" Type="http://schemas.openxmlformats.org/officeDocument/2006/relationships/hyperlink" Target="https://www.sec.gov/Archives/edgar/data/1618756/000161875619000005/0001618756-19-000005-index.htm" TargetMode="External"/><Relationship Id="rId22" Type="http://schemas.openxmlformats.org/officeDocument/2006/relationships/hyperlink" Target="https://www.sec.gov/Archives/edgar/data/1618756/000161875623000013/0001618756-23-00001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8"/>
  <sheetViews>
    <sheetView tabSelected="1" zoomScale="80" zoomScaleNormal="80" workbookViewId="0">
      <pane xSplit="1" ySplit="1" topLeftCell="G89" activePane="bottomRight" state="frozen"/>
      <selection pane="topRight"/>
      <selection pane="bottomLeft"/>
      <selection pane="bottomRight" activeCell="Q96" sqref="Q96"/>
    </sheetView>
  </sheetViews>
  <sheetFormatPr baseColWidth="10" defaultRowHeight="16" x14ac:dyDescent="0.2"/>
  <cols>
    <col min="1" max="1" width="50" customWidth="1"/>
    <col min="2" max="12" width="15" customWidth="1"/>
    <col min="13" max="21" width="21" customWidth="1"/>
  </cols>
  <sheetData>
    <row r="1" spans="1:21" ht="22" thickBot="1" x14ac:dyDescent="0.3">
      <c r="A1" s="3" t="e" vm="1">
        <v>#VALUE!</v>
      </c>
      <c r="B1" s="8">
        <v>2012</v>
      </c>
      <c r="C1" s="8">
        <v>2013</v>
      </c>
      <c r="D1" s="8">
        <v>2014</v>
      </c>
      <c r="E1" s="8">
        <v>2015</v>
      </c>
      <c r="F1" s="8">
        <v>2016</v>
      </c>
      <c r="G1" s="8">
        <v>2017</v>
      </c>
      <c r="H1" s="8">
        <v>2018</v>
      </c>
      <c r="I1" s="8">
        <v>2019</v>
      </c>
      <c r="J1" s="8">
        <v>2020</v>
      </c>
      <c r="K1" s="8">
        <v>2021</v>
      </c>
      <c r="L1" s="8">
        <v>2022</v>
      </c>
      <c r="M1" s="33">
        <v>2023</v>
      </c>
      <c r="N1" s="33">
        <v>2024</v>
      </c>
      <c r="O1" s="33">
        <v>2025</v>
      </c>
      <c r="P1" s="33">
        <v>2026</v>
      </c>
      <c r="Q1" s="33">
        <v>2027</v>
      </c>
    </row>
    <row r="2" spans="1:2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c r="Q2" s="9"/>
    </row>
    <row r="3" spans="1:21" ht="40" x14ac:dyDescent="0.25">
      <c r="A3" s="5" t="s">
        <v>1</v>
      </c>
      <c r="B3" s="1">
        <v>1970900000</v>
      </c>
      <c r="C3" s="1">
        <v>1146300000</v>
      </c>
      <c r="D3" s="1">
        <v>1197300000</v>
      </c>
      <c r="E3" s="1">
        <v>4052200000</v>
      </c>
      <c r="F3" s="1">
        <v>4145800000</v>
      </c>
      <c r="G3" s="1">
        <v>4576100000</v>
      </c>
      <c r="H3" s="1">
        <v>5357000000</v>
      </c>
      <c r="I3" s="1">
        <v>5603000000</v>
      </c>
      <c r="J3" s="1">
        <v>4968000000</v>
      </c>
      <c r="K3" s="1">
        <v>5739000000</v>
      </c>
      <c r="L3" s="1">
        <v>6505000000</v>
      </c>
      <c r="M3" s="34">
        <v>6928000000</v>
      </c>
      <c r="N3" s="34">
        <v>7314000000</v>
      </c>
      <c r="O3" s="34">
        <v>7767000000</v>
      </c>
      <c r="P3" s="34">
        <v>8203000000</v>
      </c>
      <c r="Q3" s="34">
        <v>8524000000</v>
      </c>
      <c r="R3" s="18" t="s">
        <v>112</v>
      </c>
      <c r="S3" s="19" t="s">
        <v>113</v>
      </c>
      <c r="T3" s="19" t="s">
        <v>114</v>
      </c>
      <c r="U3" s="19" t="s">
        <v>115</v>
      </c>
    </row>
    <row r="4" spans="1:21" ht="19" x14ac:dyDescent="0.25">
      <c r="A4" s="14" t="s">
        <v>93</v>
      </c>
      <c r="B4" s="1"/>
      <c r="C4" s="15">
        <f>(C3/B3)-1</f>
        <v>-0.41838753868790912</v>
      </c>
      <c r="D4" s="15">
        <f>(D3/C3)-1</f>
        <v>4.4490970950012976E-2</v>
      </c>
      <c r="E4" s="15">
        <f>(E3/D3)-1</f>
        <v>2.3844483421030653</v>
      </c>
      <c r="F4" s="15">
        <f t="shared" ref="F4:Q4" si="0">(F3/E3)-1</f>
        <v>2.3098563743151779E-2</v>
      </c>
      <c r="G4" s="15">
        <f t="shared" si="0"/>
        <v>0.10379178928071786</v>
      </c>
      <c r="H4" s="16">
        <f t="shared" si="0"/>
        <v>0.17064749459146444</v>
      </c>
      <c r="I4" s="16">
        <f t="shared" si="0"/>
        <v>4.592122456598835E-2</v>
      </c>
      <c r="J4" s="16">
        <f t="shared" si="0"/>
        <v>-0.11333214349455645</v>
      </c>
      <c r="K4" s="16">
        <f t="shared" si="0"/>
        <v>0.15519323671497576</v>
      </c>
      <c r="L4" s="16">
        <f t="shared" si="0"/>
        <v>0.1334727304408434</v>
      </c>
      <c r="M4" s="16">
        <f t="shared" si="0"/>
        <v>6.5026902382782525E-2</v>
      </c>
      <c r="N4" s="16">
        <f t="shared" si="0"/>
        <v>5.5715935334873068E-2</v>
      </c>
      <c r="O4" s="16">
        <f t="shared" si="0"/>
        <v>6.1936013125512668E-2</v>
      </c>
      <c r="P4" s="16">
        <f t="shared" si="0"/>
        <v>5.613492983133761E-2</v>
      </c>
      <c r="Q4" s="16">
        <f t="shared" si="0"/>
        <v>3.9132024868950399E-2</v>
      </c>
      <c r="R4" s="17">
        <f>(L4+K4+J4)/3</f>
        <v>5.8444607887087573E-2</v>
      </c>
      <c r="S4" s="17">
        <f>(L20+K20+J20)/3</f>
        <v>1.3789461612852808E-2</v>
      </c>
      <c r="T4" s="17">
        <f>(L29+K29+J29)/3</f>
        <v>0.22765861150994268</v>
      </c>
      <c r="U4" s="17">
        <f>(L106+K106+J106)/3</f>
        <v>0.14718326053564049</v>
      </c>
    </row>
    <row r="5" spans="1:21" ht="19" x14ac:dyDescent="0.25">
      <c r="A5" s="5" t="s">
        <v>2</v>
      </c>
      <c r="B5" s="1">
        <v>1152300000</v>
      </c>
      <c r="C5" s="1">
        <v>347700000</v>
      </c>
      <c r="D5" s="1">
        <v>333400000</v>
      </c>
      <c r="E5" s="1">
        <v>2312700000</v>
      </c>
      <c r="F5" s="1">
        <v>2181400000</v>
      </c>
      <c r="G5" s="1">
        <v>2327900000</v>
      </c>
      <c r="H5" s="1">
        <v>2240000000</v>
      </c>
      <c r="I5" s="1">
        <v>2353000000</v>
      </c>
      <c r="J5" s="1">
        <v>2138000000</v>
      </c>
      <c r="K5" s="1">
        <v>3341000000</v>
      </c>
      <c r="L5" s="1">
        <v>3907000000</v>
      </c>
    </row>
    <row r="6" spans="1:21" ht="20" x14ac:dyDescent="0.25">
      <c r="A6" s="6" t="s">
        <v>3</v>
      </c>
      <c r="B6" s="10">
        <v>818600000</v>
      </c>
      <c r="C6" s="10">
        <v>798600000</v>
      </c>
      <c r="D6" s="10">
        <v>863900000</v>
      </c>
      <c r="E6" s="10">
        <v>1739500000</v>
      </c>
      <c r="F6" s="10">
        <v>1964400000</v>
      </c>
      <c r="G6" s="10">
        <v>2248200000</v>
      </c>
      <c r="H6" s="10">
        <v>3117000000</v>
      </c>
      <c r="I6" s="10">
        <v>3250000000</v>
      </c>
      <c r="J6" s="10">
        <v>2830000000</v>
      </c>
      <c r="K6" s="10">
        <v>2398000000</v>
      </c>
      <c r="L6" s="10">
        <v>2598000000</v>
      </c>
      <c r="R6" s="18" t="s">
        <v>116</v>
      </c>
      <c r="S6" s="19" t="s">
        <v>117</v>
      </c>
      <c r="T6" s="19" t="s">
        <v>118</v>
      </c>
      <c r="U6" s="19" t="s">
        <v>119</v>
      </c>
    </row>
    <row r="7" spans="1:21" ht="19" x14ac:dyDescent="0.25">
      <c r="A7" s="5" t="s">
        <v>4</v>
      </c>
      <c r="B7" s="2">
        <v>0.4153</v>
      </c>
      <c r="C7" s="2">
        <v>0.69669999999999999</v>
      </c>
      <c r="D7" s="2">
        <v>0.72150000000000003</v>
      </c>
      <c r="E7" s="2">
        <v>0.42930000000000001</v>
      </c>
      <c r="F7" s="2">
        <v>0.4738</v>
      </c>
      <c r="G7" s="2">
        <v>0.49130000000000001</v>
      </c>
      <c r="H7" s="2">
        <v>0.58189999999999997</v>
      </c>
      <c r="I7" s="2">
        <v>0.57999999999999996</v>
      </c>
      <c r="J7" s="2">
        <v>0.5696</v>
      </c>
      <c r="K7" s="2">
        <v>0.4178</v>
      </c>
      <c r="L7" s="2">
        <v>0.39939999999999998</v>
      </c>
      <c r="R7" s="17">
        <f>L7</f>
        <v>0.39939999999999998</v>
      </c>
      <c r="S7" s="20">
        <f>L21</f>
        <v>0.24809999999999999</v>
      </c>
      <c r="T7" s="20">
        <f>L30</f>
        <v>0.155</v>
      </c>
      <c r="U7" s="20">
        <f>L107/L3</f>
        <v>0.21368178324365872</v>
      </c>
    </row>
    <row r="8" spans="1:21" ht="19" x14ac:dyDescent="0.25">
      <c r="A8" s="5" t="s">
        <v>5</v>
      </c>
      <c r="B8" s="1">
        <v>0</v>
      </c>
      <c r="C8" s="1">
        <v>0</v>
      </c>
      <c r="D8" s="1">
        <v>0</v>
      </c>
      <c r="E8" s="1">
        <v>0</v>
      </c>
      <c r="F8" s="1">
        <v>0</v>
      </c>
      <c r="G8" s="1">
        <v>0</v>
      </c>
      <c r="H8" s="1">
        <v>0</v>
      </c>
      <c r="I8" s="1">
        <v>0</v>
      </c>
      <c r="J8" s="1">
        <v>0</v>
      </c>
      <c r="K8" s="1">
        <v>0</v>
      </c>
      <c r="L8" s="1">
        <v>0</v>
      </c>
    </row>
    <row r="9" spans="1:21" ht="19" customHeight="1" x14ac:dyDescent="0.25">
      <c r="A9" s="14" t="s">
        <v>94</v>
      </c>
      <c r="B9" s="15">
        <f>B8/B3</f>
        <v>0</v>
      </c>
      <c r="C9" s="15">
        <f t="shared" ref="C9:L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R9" s="18" t="s">
        <v>95</v>
      </c>
      <c r="S9" s="19" t="s">
        <v>96</v>
      </c>
      <c r="T9" s="19" t="s">
        <v>97</v>
      </c>
      <c r="U9" s="19" t="s">
        <v>98</v>
      </c>
    </row>
    <row r="10" spans="1:21" ht="19" x14ac:dyDescent="0.25">
      <c r="A10" s="5" t="s">
        <v>6</v>
      </c>
      <c r="B10" s="1">
        <v>224500000</v>
      </c>
      <c r="C10" s="1">
        <v>198600000</v>
      </c>
      <c r="D10" s="1">
        <v>204000000</v>
      </c>
      <c r="E10" s="1">
        <v>290300000</v>
      </c>
      <c r="F10" s="1">
        <v>280500000</v>
      </c>
      <c r="G10" s="1">
        <v>329000000</v>
      </c>
      <c r="H10" s="1">
        <v>1139000000</v>
      </c>
      <c r="I10" s="1">
        <v>1208000000</v>
      </c>
      <c r="J10" s="1">
        <v>1229000000</v>
      </c>
      <c r="K10" s="1">
        <v>488000000</v>
      </c>
      <c r="L10" s="1">
        <v>536000000</v>
      </c>
      <c r="R10" s="17">
        <f>L9</f>
        <v>0</v>
      </c>
      <c r="S10" s="20">
        <f>L13</f>
        <v>8.2398155265180628E-2</v>
      </c>
      <c r="T10" s="20">
        <f>L80</f>
        <v>2.0906994619523445E-2</v>
      </c>
      <c r="U10" s="20">
        <f>L89</f>
        <v>1.5372790161414296E-2</v>
      </c>
    </row>
    <row r="11" spans="1:21" ht="19" x14ac:dyDescent="0.25">
      <c r="A11" s="5" t="s">
        <v>7</v>
      </c>
      <c r="B11" s="1">
        <v>48300000</v>
      </c>
      <c r="C11" s="1">
        <v>6200000</v>
      </c>
      <c r="D11" s="1">
        <v>2400000</v>
      </c>
      <c r="E11" s="1">
        <v>13700000</v>
      </c>
      <c r="F11" s="1" t="s">
        <v>91</v>
      </c>
      <c r="G11" s="1" t="s">
        <v>91</v>
      </c>
      <c r="H11" s="1" t="s">
        <v>91</v>
      </c>
      <c r="I11" s="1" t="s">
        <v>91</v>
      </c>
      <c r="J11" s="1" t="s">
        <v>91</v>
      </c>
      <c r="K11" s="1" t="s">
        <v>91</v>
      </c>
      <c r="L11" s="1" t="s">
        <v>91</v>
      </c>
    </row>
    <row r="12" spans="1:21" ht="20" x14ac:dyDescent="0.25">
      <c r="A12" s="5" t="s">
        <v>8</v>
      </c>
      <c r="B12" s="1">
        <v>272800000</v>
      </c>
      <c r="C12" s="1">
        <v>204800000</v>
      </c>
      <c r="D12" s="1">
        <v>206400000</v>
      </c>
      <c r="E12" s="1">
        <v>304000000</v>
      </c>
      <c r="F12" s="1">
        <v>280500000</v>
      </c>
      <c r="G12" s="1">
        <v>329000000</v>
      </c>
      <c r="H12" s="1">
        <v>1139000000</v>
      </c>
      <c r="I12" s="1">
        <v>1208000000</v>
      </c>
      <c r="J12" s="1">
        <v>1229000000</v>
      </c>
      <c r="K12" s="1">
        <v>488000000</v>
      </c>
      <c r="L12" s="1">
        <v>536000000</v>
      </c>
      <c r="R12" s="18" t="s">
        <v>120</v>
      </c>
      <c r="S12" s="19" t="s">
        <v>121</v>
      </c>
      <c r="T12" s="19" t="s">
        <v>122</v>
      </c>
      <c r="U12" s="19" t="s">
        <v>123</v>
      </c>
    </row>
    <row r="13" spans="1:21" ht="19" x14ac:dyDescent="0.25">
      <c r="A13" s="14" t="s">
        <v>99</v>
      </c>
      <c r="B13" s="15">
        <f>B12/B3</f>
        <v>0.13841392257344359</v>
      </c>
      <c r="C13" s="15">
        <f t="shared" ref="C13:L13" si="2">C12/C3</f>
        <v>0.17866178138358196</v>
      </c>
      <c r="D13" s="15">
        <f t="shared" si="2"/>
        <v>0.17238787271360562</v>
      </c>
      <c r="E13" s="15">
        <f t="shared" si="2"/>
        <v>7.5020976259809483E-2</v>
      </c>
      <c r="F13" s="15">
        <f t="shared" si="2"/>
        <v>6.7658835447923199E-2</v>
      </c>
      <c r="G13" s="15">
        <f t="shared" si="2"/>
        <v>7.1895282008697367E-2</v>
      </c>
      <c r="H13" s="15">
        <f t="shared" si="2"/>
        <v>0.21261900317341795</v>
      </c>
      <c r="I13" s="15">
        <f t="shared" si="2"/>
        <v>0.21559878636444763</v>
      </c>
      <c r="J13" s="15">
        <f t="shared" si="2"/>
        <v>0.24738325281803542</v>
      </c>
      <c r="K13" s="15">
        <f t="shared" si="2"/>
        <v>8.5032235581111698E-2</v>
      </c>
      <c r="L13" s="15">
        <f t="shared" si="2"/>
        <v>8.2398155265180628E-2</v>
      </c>
      <c r="R13" s="17">
        <f>L28/L72</f>
        <v>0.40336134453781514</v>
      </c>
      <c r="S13" s="20">
        <f>L28/L54</f>
        <v>4.4315484041150092E-2</v>
      </c>
      <c r="T13" s="20">
        <f>L22/(L72+L56+L61)</f>
        <v>0.12039516752960781</v>
      </c>
      <c r="U13" s="21">
        <f>L67/L72</f>
        <v>7.3941576630652257</v>
      </c>
    </row>
    <row r="14" spans="1:21" ht="19" x14ac:dyDescent="0.25">
      <c r="A14" s="5" t="s">
        <v>9</v>
      </c>
      <c r="B14" s="1">
        <v>29800000</v>
      </c>
      <c r="C14" s="1">
        <v>17000000</v>
      </c>
      <c r="D14" s="1">
        <v>24900000</v>
      </c>
      <c r="E14" s="1">
        <v>15200000</v>
      </c>
      <c r="F14" s="1">
        <v>21800000</v>
      </c>
      <c r="G14" s="1">
        <v>24100000</v>
      </c>
      <c r="H14" s="1">
        <v>31000000</v>
      </c>
      <c r="I14" s="1">
        <v>15000000</v>
      </c>
      <c r="J14" s="1">
        <v>11000000</v>
      </c>
      <c r="K14" s="1">
        <v>20000000</v>
      </c>
      <c r="L14" s="1">
        <v>39000000</v>
      </c>
    </row>
    <row r="15" spans="1:21" ht="20" x14ac:dyDescent="0.25">
      <c r="A15" s="5" t="s">
        <v>10</v>
      </c>
      <c r="B15" s="1">
        <v>302600000</v>
      </c>
      <c r="C15" s="1">
        <v>221800000</v>
      </c>
      <c r="D15" s="1">
        <v>231300000</v>
      </c>
      <c r="E15" s="1">
        <v>319200000</v>
      </c>
      <c r="F15" s="1">
        <v>302300000</v>
      </c>
      <c r="G15" s="1">
        <v>353100000</v>
      </c>
      <c r="H15" s="1">
        <v>1170000000</v>
      </c>
      <c r="I15" s="1">
        <v>1223000000</v>
      </c>
      <c r="J15" s="1">
        <v>1240000000</v>
      </c>
      <c r="K15" s="1">
        <v>508000000</v>
      </c>
      <c r="L15" s="1">
        <v>575000000</v>
      </c>
      <c r="R15" s="18" t="s">
        <v>124</v>
      </c>
      <c r="S15" s="19" t="s">
        <v>125</v>
      </c>
      <c r="T15" s="19" t="s">
        <v>126</v>
      </c>
      <c r="U15" s="19" t="s">
        <v>127</v>
      </c>
    </row>
    <row r="16" spans="1:21" ht="19" x14ac:dyDescent="0.25">
      <c r="A16" s="5" t="s">
        <v>11</v>
      </c>
      <c r="B16" s="1">
        <v>1454900000</v>
      </c>
      <c r="C16" s="1">
        <v>569500000</v>
      </c>
      <c r="D16" s="1">
        <v>564700000</v>
      </c>
      <c r="E16" s="1">
        <v>2631900000</v>
      </c>
      <c r="F16" s="1">
        <v>2483700000</v>
      </c>
      <c r="G16" s="1">
        <v>2681000000</v>
      </c>
      <c r="H16" s="1">
        <v>3410000000</v>
      </c>
      <c r="I16" s="1">
        <v>3576000000</v>
      </c>
      <c r="J16" s="1">
        <v>3378000000</v>
      </c>
      <c r="K16" s="1">
        <v>3849000000</v>
      </c>
      <c r="L16" s="1">
        <v>4482000000</v>
      </c>
      <c r="R16" s="35">
        <f>(L35+K35+J35+I35+H35)/5</f>
        <v>-9.5498011828789708E-3</v>
      </c>
      <c r="S16" s="36">
        <f>T101/L3</f>
        <v>3.6254471532667178</v>
      </c>
      <c r="T16" s="36">
        <f>T101/L28</f>
        <v>23.396362829365078</v>
      </c>
      <c r="U16" s="37">
        <f>T101/L107</f>
        <v>16.966571030215828</v>
      </c>
    </row>
    <row r="17" spans="1:21" ht="19" x14ac:dyDescent="0.25">
      <c r="A17" s="5" t="s">
        <v>12</v>
      </c>
      <c r="B17" s="1">
        <v>209000000</v>
      </c>
      <c r="C17" s="1">
        <v>190600000</v>
      </c>
      <c r="D17" s="1">
        <v>271200000</v>
      </c>
      <c r="E17" s="1">
        <v>445000000</v>
      </c>
      <c r="F17" s="1">
        <v>432100000</v>
      </c>
      <c r="G17" s="1">
        <v>505900000</v>
      </c>
      <c r="H17" s="1">
        <v>521000000</v>
      </c>
      <c r="I17" s="1">
        <v>523000000</v>
      </c>
      <c r="J17" s="1">
        <v>491000000</v>
      </c>
      <c r="K17" s="1">
        <v>481000000</v>
      </c>
      <c r="L17" s="1">
        <v>533000000</v>
      </c>
    </row>
    <row r="18" spans="1:21" ht="20" x14ac:dyDescent="0.25">
      <c r="A18" s="5" t="s">
        <v>13</v>
      </c>
      <c r="B18" s="1">
        <v>114200000</v>
      </c>
      <c r="C18" s="1">
        <v>65800000</v>
      </c>
      <c r="D18" s="1">
        <v>72900000</v>
      </c>
      <c r="E18" s="1">
        <v>182000000</v>
      </c>
      <c r="F18" s="1">
        <v>172100000</v>
      </c>
      <c r="G18" s="1">
        <v>181100000</v>
      </c>
      <c r="H18" s="1">
        <v>180000000</v>
      </c>
      <c r="I18" s="1">
        <v>185000000</v>
      </c>
      <c r="J18" s="1">
        <v>189000000</v>
      </c>
      <c r="K18" s="1">
        <v>201000000</v>
      </c>
      <c r="L18" s="1">
        <v>190000000</v>
      </c>
      <c r="R18" s="18" t="s">
        <v>128</v>
      </c>
      <c r="S18" s="19" t="s">
        <v>129</v>
      </c>
      <c r="T18" s="19" t="s">
        <v>130</v>
      </c>
      <c r="U18" s="19" t="s">
        <v>131</v>
      </c>
    </row>
    <row r="19" spans="1:21" ht="19" x14ac:dyDescent="0.25">
      <c r="A19" s="6" t="s">
        <v>14</v>
      </c>
      <c r="B19" s="10">
        <v>482900000</v>
      </c>
      <c r="C19" s="10">
        <v>578600000</v>
      </c>
      <c r="D19" s="10">
        <v>526400000</v>
      </c>
      <c r="E19" s="10">
        <v>1164300000</v>
      </c>
      <c r="F19" s="10">
        <v>1463700000</v>
      </c>
      <c r="G19" s="10">
        <v>1202200000</v>
      </c>
      <c r="H19" s="10">
        <v>1551000000</v>
      </c>
      <c r="I19" s="10">
        <v>1692000000</v>
      </c>
      <c r="J19" s="10">
        <v>1232000000</v>
      </c>
      <c r="K19" s="10">
        <v>1630000000</v>
      </c>
      <c r="L19" s="10">
        <v>1614000000</v>
      </c>
      <c r="M19" s="38">
        <v>2540000000</v>
      </c>
      <c r="N19" s="38">
        <v>2698000000</v>
      </c>
      <c r="O19" s="38">
        <v>2938000000</v>
      </c>
      <c r="P19" s="38">
        <v>3232000000</v>
      </c>
      <c r="Q19" s="38">
        <v>3467000000</v>
      </c>
      <c r="R19" s="39">
        <f>L40-L56-L61</f>
        <v>-13126000000</v>
      </c>
      <c r="S19" s="36">
        <f>T101/M3</f>
        <v>3.404089741916859</v>
      </c>
      <c r="T19" s="36">
        <f>T101/M28</f>
        <v>16.655037946327685</v>
      </c>
      <c r="U19" s="37">
        <f>T101/M105</f>
        <v>13.709857528903282</v>
      </c>
    </row>
    <row r="20" spans="1:21" ht="19" customHeight="1" x14ac:dyDescent="0.25">
      <c r="A20" s="14" t="s">
        <v>100</v>
      </c>
      <c r="B20" s="1"/>
      <c r="C20" s="15">
        <f>(C19/B19)-1</f>
        <v>0.19817767653758533</v>
      </c>
      <c r="D20" s="15">
        <f>(D19/C19)-1</f>
        <v>-9.0217767023850648E-2</v>
      </c>
      <c r="E20" s="15">
        <f>(E19/D19)-1</f>
        <v>1.2118161094224922</v>
      </c>
      <c r="F20" s="15">
        <f t="shared" ref="F20:Q20" si="3">(F19/E19)-1</f>
        <v>0.25715021901571755</v>
      </c>
      <c r="G20" s="15">
        <f t="shared" si="3"/>
        <v>-0.17865682858509258</v>
      </c>
      <c r="H20" s="15">
        <f t="shared" si="3"/>
        <v>0.29013475295291968</v>
      </c>
      <c r="I20" s="15">
        <f t="shared" si="3"/>
        <v>9.0909090909090828E-2</v>
      </c>
      <c r="J20" s="15">
        <f t="shared" si="3"/>
        <v>-0.27186761229314416</v>
      </c>
      <c r="K20" s="15">
        <f t="shared" si="3"/>
        <v>0.32305194805194803</v>
      </c>
      <c r="L20" s="15">
        <f t="shared" si="3"/>
        <v>-9.8159509202454531E-3</v>
      </c>
      <c r="M20" s="16">
        <f t="shared" si="3"/>
        <v>0.57372986369268908</v>
      </c>
      <c r="N20" s="16">
        <f t="shared" si="3"/>
        <v>6.2204724409448797E-2</v>
      </c>
      <c r="O20" s="16">
        <f t="shared" si="3"/>
        <v>8.8954781319495968E-2</v>
      </c>
      <c r="P20" s="16">
        <f t="shared" si="3"/>
        <v>0.10006807351940106</v>
      </c>
      <c r="Q20" s="16">
        <f t="shared" si="3"/>
        <v>7.2710396039604053E-2</v>
      </c>
    </row>
    <row r="21" spans="1:21" ht="19" x14ac:dyDescent="0.25">
      <c r="A21" s="5" t="s">
        <v>15</v>
      </c>
      <c r="B21" s="2">
        <v>0.245</v>
      </c>
      <c r="C21" s="2">
        <v>0.50480000000000003</v>
      </c>
      <c r="D21" s="2">
        <v>0.43969999999999998</v>
      </c>
      <c r="E21" s="2">
        <v>0.2873</v>
      </c>
      <c r="F21" s="2">
        <v>0.35310000000000002</v>
      </c>
      <c r="G21" s="2">
        <v>0.26269999999999999</v>
      </c>
      <c r="H21" s="2">
        <v>0.28949999999999998</v>
      </c>
      <c r="I21" s="2">
        <v>0.30199999999999999</v>
      </c>
      <c r="J21" s="2">
        <v>0.248</v>
      </c>
      <c r="K21" s="2">
        <v>0.28399999999999997</v>
      </c>
      <c r="L21" s="2">
        <v>0.24809999999999999</v>
      </c>
      <c r="M21" s="40">
        <f>M19/M3</f>
        <v>0.36662817551963051</v>
      </c>
      <c r="N21" s="40">
        <f t="shared" ref="N21:Q21" si="4">N19/N3</f>
        <v>0.36888159693738037</v>
      </c>
      <c r="O21" s="40">
        <f t="shared" si="4"/>
        <v>0.37826702716621602</v>
      </c>
      <c r="P21" s="40">
        <f t="shared" si="4"/>
        <v>0.39400219431915151</v>
      </c>
      <c r="Q21" s="40">
        <f t="shared" si="4"/>
        <v>0.40673392773345846</v>
      </c>
    </row>
    <row r="22" spans="1:21" ht="19" x14ac:dyDescent="0.25">
      <c r="A22" s="6" t="s">
        <v>16</v>
      </c>
      <c r="B22" s="10">
        <v>417700000</v>
      </c>
      <c r="C22" s="10">
        <v>522200000</v>
      </c>
      <c r="D22" s="10">
        <v>182400000</v>
      </c>
      <c r="E22" s="10">
        <v>1192200000</v>
      </c>
      <c r="F22" s="10">
        <v>1666700000</v>
      </c>
      <c r="G22" s="10">
        <v>1735900000</v>
      </c>
      <c r="H22" s="10">
        <v>1917000000</v>
      </c>
      <c r="I22" s="10">
        <v>2007000000</v>
      </c>
      <c r="J22" s="10">
        <v>1422000000</v>
      </c>
      <c r="K22" s="10">
        <v>1879000000</v>
      </c>
      <c r="L22" s="10">
        <v>2023000000</v>
      </c>
    </row>
    <row r="23" spans="1:21" ht="19" x14ac:dyDescent="0.25">
      <c r="A23" s="5" t="s">
        <v>17</v>
      </c>
      <c r="B23" s="2">
        <v>0.21190000000000001</v>
      </c>
      <c r="C23" s="2">
        <v>0.4556</v>
      </c>
      <c r="D23" s="2">
        <v>0.15229999999999999</v>
      </c>
      <c r="E23" s="2">
        <v>0.29420000000000002</v>
      </c>
      <c r="F23" s="2">
        <v>0.40200000000000002</v>
      </c>
      <c r="G23" s="2">
        <v>0.37930000000000003</v>
      </c>
      <c r="H23" s="2">
        <v>0.35780000000000001</v>
      </c>
      <c r="I23" s="2">
        <v>0.35820000000000002</v>
      </c>
      <c r="J23" s="2">
        <v>0.28620000000000001</v>
      </c>
      <c r="K23" s="2">
        <v>0.32740000000000002</v>
      </c>
      <c r="L23" s="2">
        <v>0.311</v>
      </c>
    </row>
    <row r="24" spans="1:21" ht="19" x14ac:dyDescent="0.25">
      <c r="A24" s="5" t="s">
        <v>18</v>
      </c>
      <c r="B24" s="1">
        <v>-258000000</v>
      </c>
      <c r="C24" s="1">
        <v>-200000000</v>
      </c>
      <c r="D24" s="1">
        <v>-435500000</v>
      </c>
      <c r="E24" s="1">
        <v>-518300000</v>
      </c>
      <c r="F24" s="1">
        <v>-466900000</v>
      </c>
      <c r="G24" s="1">
        <v>-634200000</v>
      </c>
      <c r="H24" s="1">
        <v>-535000000</v>
      </c>
      <c r="I24" s="1">
        <v>-555000000</v>
      </c>
      <c r="J24" s="1">
        <v>-606000000</v>
      </c>
      <c r="K24" s="1">
        <v>-516000000</v>
      </c>
      <c r="L24" s="1">
        <v>-658000000</v>
      </c>
    </row>
    <row r="25" spans="1:21" ht="19" x14ac:dyDescent="0.25">
      <c r="A25" s="6" t="s">
        <v>19</v>
      </c>
      <c r="B25" s="10">
        <v>159700000</v>
      </c>
      <c r="C25" s="10">
        <v>322200000</v>
      </c>
      <c r="D25" s="10">
        <v>-253100000</v>
      </c>
      <c r="E25" s="10">
        <v>673900000</v>
      </c>
      <c r="F25" s="10">
        <v>1199800000</v>
      </c>
      <c r="G25" s="10">
        <v>1101700000</v>
      </c>
      <c r="H25" s="10">
        <v>1382000000</v>
      </c>
      <c r="I25" s="10">
        <v>1452000000</v>
      </c>
      <c r="J25" s="10">
        <v>816000000</v>
      </c>
      <c r="K25" s="10">
        <v>1363000000</v>
      </c>
      <c r="L25" s="10">
        <v>1365000000</v>
      </c>
    </row>
    <row r="26" spans="1:21" ht="19" x14ac:dyDescent="0.25">
      <c r="A26" s="5" t="s">
        <v>20</v>
      </c>
      <c r="B26" s="2">
        <v>8.1000000000000003E-2</v>
      </c>
      <c r="C26" s="2">
        <v>0.28110000000000002</v>
      </c>
      <c r="D26" s="2">
        <v>-0.2114</v>
      </c>
      <c r="E26" s="2">
        <v>0.1663</v>
      </c>
      <c r="F26" s="2">
        <v>0.28939999999999999</v>
      </c>
      <c r="G26" s="2">
        <v>0.24079999999999999</v>
      </c>
      <c r="H26" s="2">
        <v>0.25800000000000001</v>
      </c>
      <c r="I26" s="2">
        <v>0.2591</v>
      </c>
      <c r="J26" s="2">
        <v>0.1643</v>
      </c>
      <c r="K26" s="2">
        <v>0.23749999999999999</v>
      </c>
      <c r="L26" s="2">
        <v>0.20979999999999999</v>
      </c>
    </row>
    <row r="27" spans="1:21" ht="19" x14ac:dyDescent="0.25">
      <c r="A27" s="5" t="s">
        <v>21</v>
      </c>
      <c r="B27" s="1">
        <v>42000000</v>
      </c>
      <c r="C27" s="1">
        <v>88500000</v>
      </c>
      <c r="D27" s="1">
        <v>24300000</v>
      </c>
      <c r="E27" s="1">
        <v>162200000</v>
      </c>
      <c r="F27" s="1">
        <v>243900000</v>
      </c>
      <c r="G27" s="1">
        <v>-133600000</v>
      </c>
      <c r="H27" s="1">
        <v>238000000</v>
      </c>
      <c r="I27" s="1">
        <v>341000000</v>
      </c>
      <c r="J27" s="1">
        <v>66000000</v>
      </c>
      <c r="K27" s="1">
        <v>110000000</v>
      </c>
      <c r="L27" s="1">
        <v>117000000</v>
      </c>
    </row>
    <row r="28" spans="1:21" ht="20" thickBot="1" x14ac:dyDescent="0.3">
      <c r="A28" s="7" t="s">
        <v>22</v>
      </c>
      <c r="B28" s="11">
        <v>117700000</v>
      </c>
      <c r="C28" s="11">
        <v>233700000</v>
      </c>
      <c r="D28" s="11">
        <v>158000000</v>
      </c>
      <c r="E28" s="11">
        <v>375100000</v>
      </c>
      <c r="F28" s="11">
        <v>615600000</v>
      </c>
      <c r="G28" s="11">
        <v>648800000</v>
      </c>
      <c r="H28" s="11">
        <v>612000000</v>
      </c>
      <c r="I28" s="11">
        <v>643000000</v>
      </c>
      <c r="J28" s="11">
        <v>486000000</v>
      </c>
      <c r="K28" s="11">
        <v>838000000</v>
      </c>
      <c r="L28" s="11">
        <v>1008000000</v>
      </c>
      <c r="M28" s="41">
        <v>1416000000</v>
      </c>
      <c r="N28" s="41">
        <v>1522000000</v>
      </c>
      <c r="O28" s="41">
        <v>1692000000</v>
      </c>
      <c r="P28" s="41">
        <v>1850000000</v>
      </c>
      <c r="Q28" s="41">
        <v>2107000000</v>
      </c>
    </row>
    <row r="29" spans="1:21" ht="20" customHeight="1" thickTop="1" x14ac:dyDescent="0.25">
      <c r="A29" s="14" t="s">
        <v>101</v>
      </c>
      <c r="B29" s="1"/>
      <c r="C29" s="15">
        <f>(C28/B28)-1</f>
        <v>0.98555649957519109</v>
      </c>
      <c r="D29" s="15">
        <f>(D28/C28)-1</f>
        <v>-0.32391955498502356</v>
      </c>
      <c r="E29" s="15">
        <f>(E28/D28)-1</f>
        <v>1.3740506329113926</v>
      </c>
      <c r="F29" s="15">
        <f t="shared" ref="F29:Q29" si="5">(F28/E28)-1</f>
        <v>0.64116235670487876</v>
      </c>
      <c r="G29" s="15">
        <f t="shared" si="5"/>
        <v>5.3931124106562756E-2</v>
      </c>
      <c r="H29" s="15">
        <f t="shared" si="5"/>
        <v>-5.6720098643649797E-2</v>
      </c>
      <c r="I29" s="15">
        <f t="shared" si="5"/>
        <v>5.0653594771241872E-2</v>
      </c>
      <c r="J29" s="15">
        <f t="shared" si="5"/>
        <v>-0.2441679626749611</v>
      </c>
      <c r="K29" s="15">
        <f t="shared" si="5"/>
        <v>0.72427983539094654</v>
      </c>
      <c r="L29" s="15">
        <f t="shared" si="5"/>
        <v>0.20286396181384259</v>
      </c>
      <c r="M29" s="16">
        <f t="shared" si="5"/>
        <v>0.40476190476190466</v>
      </c>
      <c r="N29" s="16">
        <f t="shared" si="5"/>
        <v>7.4858757062146841E-2</v>
      </c>
      <c r="O29" s="16">
        <f t="shared" si="5"/>
        <v>0.11169513797634689</v>
      </c>
      <c r="P29" s="16">
        <f t="shared" si="5"/>
        <v>9.3380614657210481E-2</v>
      </c>
      <c r="Q29" s="16">
        <f t="shared" si="5"/>
        <v>0.13891891891891883</v>
      </c>
    </row>
    <row r="30" spans="1:21" ht="19" x14ac:dyDescent="0.25">
      <c r="A30" s="5" t="s">
        <v>23</v>
      </c>
      <c r="B30" s="2">
        <v>5.9700000000000003E-2</v>
      </c>
      <c r="C30" s="2">
        <v>0.2039</v>
      </c>
      <c r="D30" s="2">
        <v>0.13200000000000001</v>
      </c>
      <c r="E30" s="2">
        <v>9.2600000000000002E-2</v>
      </c>
      <c r="F30" s="2">
        <v>0.14849999999999999</v>
      </c>
      <c r="G30" s="2">
        <v>0.14180000000000001</v>
      </c>
      <c r="H30" s="2">
        <v>0.1142</v>
      </c>
      <c r="I30" s="2">
        <v>0.1148</v>
      </c>
      <c r="J30" s="2">
        <v>9.7799999999999998E-2</v>
      </c>
      <c r="K30" s="2">
        <v>0.14599999999999999</v>
      </c>
      <c r="L30" s="2">
        <v>0.155</v>
      </c>
      <c r="M30" s="42">
        <f>M28/M3</f>
        <v>0.20438799076212472</v>
      </c>
      <c r="N30" s="42">
        <f t="shared" ref="N30:Q30" si="6">N28/N3</f>
        <v>0.20809406617445994</v>
      </c>
      <c r="O30" s="42">
        <f t="shared" si="6"/>
        <v>0.21784472769409038</v>
      </c>
      <c r="P30" s="42">
        <f t="shared" si="6"/>
        <v>0.22552724612946484</v>
      </c>
      <c r="Q30" s="42">
        <f t="shared" si="6"/>
        <v>0.24718442045987798</v>
      </c>
    </row>
    <row r="31" spans="1:21" ht="19" x14ac:dyDescent="0.25">
      <c r="A31" s="5" t="s">
        <v>24</v>
      </c>
      <c r="B31" s="12">
        <v>0.34</v>
      </c>
      <c r="C31" s="12">
        <v>0.67</v>
      </c>
      <c r="D31" s="12">
        <v>-1.1599999999999999</v>
      </c>
      <c r="E31" s="12">
        <v>0.51</v>
      </c>
      <c r="F31" s="12">
        <v>1.48</v>
      </c>
      <c r="G31" s="12">
        <v>2.64</v>
      </c>
      <c r="H31" s="12">
        <v>2.46</v>
      </c>
      <c r="I31" s="12">
        <v>2.4</v>
      </c>
      <c r="J31" s="12">
        <v>1.61</v>
      </c>
      <c r="K31" s="12">
        <v>2.71</v>
      </c>
      <c r="L31" s="12">
        <v>3.25</v>
      </c>
      <c r="M31" s="43">
        <v>4.55</v>
      </c>
      <c r="N31" s="43">
        <v>4.8899999999999997</v>
      </c>
      <c r="O31" s="43">
        <v>5.44</v>
      </c>
      <c r="P31" s="43">
        <v>5.94</v>
      </c>
      <c r="Q31" s="43">
        <v>6.77</v>
      </c>
    </row>
    <row r="32" spans="1:21" ht="19" x14ac:dyDescent="0.25">
      <c r="A32" s="5" t="s">
        <v>25</v>
      </c>
      <c r="B32" s="12">
        <v>0.33</v>
      </c>
      <c r="C32" s="12">
        <v>0.65</v>
      </c>
      <c r="D32" s="12">
        <v>-2.3199999999999998</v>
      </c>
      <c r="E32" s="12">
        <v>0.5</v>
      </c>
      <c r="F32" s="12">
        <v>1.45</v>
      </c>
      <c r="G32" s="12">
        <v>2.54</v>
      </c>
      <c r="H32" s="12">
        <v>2.42</v>
      </c>
      <c r="I32" s="12">
        <v>2.37</v>
      </c>
      <c r="J32" s="12">
        <v>1.6</v>
      </c>
      <c r="K32" s="12">
        <v>2.69</v>
      </c>
      <c r="L32" s="12">
        <v>2.17</v>
      </c>
    </row>
    <row r="33" spans="1:12" ht="19" x14ac:dyDescent="0.25">
      <c r="A33" s="5" t="s">
        <v>26</v>
      </c>
      <c r="B33" s="1">
        <v>202052741</v>
      </c>
      <c r="C33" s="1">
        <v>202052741</v>
      </c>
      <c r="D33" s="1">
        <v>343700000</v>
      </c>
      <c r="E33" s="1">
        <v>203500000</v>
      </c>
      <c r="F33" s="1">
        <v>232900000</v>
      </c>
      <c r="G33" s="1">
        <v>237000000</v>
      </c>
      <c r="H33" s="1">
        <v>249000000</v>
      </c>
      <c r="I33" s="1">
        <v>268000000</v>
      </c>
      <c r="J33" s="1">
        <v>302000000</v>
      </c>
      <c r="K33" s="1">
        <v>310000000</v>
      </c>
      <c r="L33" s="1">
        <v>307000000</v>
      </c>
    </row>
    <row r="34" spans="1:12" ht="19" x14ac:dyDescent="0.25">
      <c r="A34" s="5" t="s">
        <v>27</v>
      </c>
      <c r="B34" s="1">
        <v>202052741</v>
      </c>
      <c r="C34" s="1">
        <v>202052741</v>
      </c>
      <c r="D34" s="1">
        <v>358200000</v>
      </c>
      <c r="E34" s="1">
        <v>476000000</v>
      </c>
      <c r="F34" s="1">
        <v>470000000</v>
      </c>
      <c r="G34" s="1">
        <v>477400000</v>
      </c>
      <c r="H34" s="1">
        <v>473000000</v>
      </c>
      <c r="I34" s="1">
        <v>469000000</v>
      </c>
      <c r="J34" s="1">
        <v>468000000</v>
      </c>
      <c r="K34" s="1">
        <v>464000000</v>
      </c>
      <c r="L34" s="1">
        <v>455000000</v>
      </c>
    </row>
    <row r="35" spans="1:12" ht="20" customHeight="1" x14ac:dyDescent="0.25">
      <c r="A35" s="14" t="s">
        <v>102</v>
      </c>
      <c r="B35" s="1"/>
      <c r="C35" s="22">
        <f>(C34-B34)/B34</f>
        <v>0</v>
      </c>
      <c r="D35" s="22">
        <f t="shared" ref="D35:L35" si="7">(D34-C34)/C34</f>
        <v>0.77280445802019582</v>
      </c>
      <c r="E35" s="22">
        <f t="shared" si="7"/>
        <v>0.32886655499720824</v>
      </c>
      <c r="F35" s="22">
        <f t="shared" si="7"/>
        <v>-1.2605042016806723E-2</v>
      </c>
      <c r="G35" s="22">
        <f t="shared" si="7"/>
        <v>1.5744680851063831E-2</v>
      </c>
      <c r="H35" s="22">
        <f t="shared" si="7"/>
        <v>-9.2165898617511521E-3</v>
      </c>
      <c r="I35" s="22">
        <f t="shared" si="7"/>
        <v>-8.4566596194503175E-3</v>
      </c>
      <c r="J35" s="22">
        <f t="shared" si="7"/>
        <v>-2.1321961620469083E-3</v>
      </c>
      <c r="K35" s="22">
        <f t="shared" si="7"/>
        <v>-8.5470085470085479E-3</v>
      </c>
      <c r="L35" s="22">
        <f t="shared" si="7"/>
        <v>-1.9396551724137932E-2</v>
      </c>
    </row>
    <row r="36" spans="1:12" ht="19" x14ac:dyDescent="0.25">
      <c r="A36" s="5" t="s">
        <v>28</v>
      </c>
      <c r="B36" s="13" t="s">
        <v>92</v>
      </c>
      <c r="C36" s="13" t="s">
        <v>92</v>
      </c>
      <c r="D36" s="13" t="s">
        <v>92</v>
      </c>
      <c r="E36" s="13" t="s">
        <v>92</v>
      </c>
      <c r="F36" s="13" t="s">
        <v>92</v>
      </c>
      <c r="G36" s="13" t="s">
        <v>92</v>
      </c>
      <c r="H36" s="13" t="s">
        <v>92</v>
      </c>
      <c r="I36" s="13" t="s">
        <v>92</v>
      </c>
      <c r="J36" s="13" t="s">
        <v>92</v>
      </c>
      <c r="K36" s="13" t="s">
        <v>92</v>
      </c>
      <c r="L36" s="13" t="s">
        <v>92</v>
      </c>
    </row>
    <row r="37" spans="1:12" ht="21" x14ac:dyDescent="0.25">
      <c r="A37" s="4" t="s">
        <v>29</v>
      </c>
      <c r="B37" s="9" t="s">
        <v>90</v>
      </c>
      <c r="C37" s="9" t="s">
        <v>90</v>
      </c>
      <c r="D37" s="9" t="s">
        <v>90</v>
      </c>
      <c r="E37" s="9" t="s">
        <v>90</v>
      </c>
      <c r="F37" s="9" t="s">
        <v>90</v>
      </c>
      <c r="G37" s="9" t="s">
        <v>90</v>
      </c>
      <c r="H37" s="9" t="s">
        <v>90</v>
      </c>
      <c r="I37" s="9" t="s">
        <v>90</v>
      </c>
      <c r="J37" s="9" t="s">
        <v>90</v>
      </c>
      <c r="K37" s="9" t="s">
        <v>90</v>
      </c>
      <c r="L37" s="9" t="s">
        <v>90</v>
      </c>
    </row>
    <row r="38" spans="1:12" ht="19" x14ac:dyDescent="0.25">
      <c r="A38" s="5" t="s">
        <v>30</v>
      </c>
      <c r="B38" s="1" t="s">
        <v>91</v>
      </c>
      <c r="C38" s="1">
        <v>786900000</v>
      </c>
      <c r="D38" s="1">
        <v>1803200000</v>
      </c>
      <c r="E38" s="1">
        <v>757800000</v>
      </c>
      <c r="F38" s="1">
        <v>1460400000</v>
      </c>
      <c r="G38" s="1">
        <v>1073400000</v>
      </c>
      <c r="H38" s="1">
        <v>913000000</v>
      </c>
      <c r="I38" s="1">
        <v>1533000000</v>
      </c>
      <c r="J38" s="1">
        <v>1560000000</v>
      </c>
      <c r="K38" s="1">
        <v>1087000000</v>
      </c>
      <c r="L38" s="1">
        <v>1178000000</v>
      </c>
    </row>
    <row r="39" spans="1:12" ht="19" x14ac:dyDescent="0.25">
      <c r="A39" s="5" t="s">
        <v>31</v>
      </c>
      <c r="B39" s="1" t="s">
        <v>91</v>
      </c>
      <c r="C39" s="1" t="s">
        <v>91</v>
      </c>
      <c r="D39" s="1" t="s">
        <v>91</v>
      </c>
      <c r="E39" s="1" t="s">
        <v>91</v>
      </c>
      <c r="F39" s="1" t="s">
        <v>91</v>
      </c>
      <c r="G39" s="1" t="s">
        <v>91</v>
      </c>
      <c r="H39" s="1" t="s">
        <v>91</v>
      </c>
      <c r="I39" s="1" t="s">
        <v>91</v>
      </c>
      <c r="J39" s="1" t="s">
        <v>91</v>
      </c>
      <c r="K39" s="1" t="s">
        <v>91</v>
      </c>
      <c r="L39" s="1" t="s">
        <v>91</v>
      </c>
    </row>
    <row r="40" spans="1:12" ht="19" x14ac:dyDescent="0.25">
      <c r="A40" s="5" t="s">
        <v>32</v>
      </c>
      <c r="B40" s="1" t="s">
        <v>91</v>
      </c>
      <c r="C40" s="1">
        <v>786900000</v>
      </c>
      <c r="D40" s="1">
        <v>1803200000</v>
      </c>
      <c r="E40" s="1">
        <v>757800000</v>
      </c>
      <c r="F40" s="1">
        <v>1460400000</v>
      </c>
      <c r="G40" s="1">
        <v>1073400000</v>
      </c>
      <c r="H40" s="1">
        <v>913000000</v>
      </c>
      <c r="I40" s="1">
        <v>1533000000</v>
      </c>
      <c r="J40" s="1">
        <v>1560000000</v>
      </c>
      <c r="K40" s="1">
        <v>1087000000</v>
      </c>
      <c r="L40" s="1">
        <v>1178000000</v>
      </c>
    </row>
    <row r="41" spans="1:12" ht="19" x14ac:dyDescent="0.25">
      <c r="A41" s="5" t="s">
        <v>33</v>
      </c>
      <c r="B41" s="1" t="s">
        <v>91</v>
      </c>
      <c r="C41" s="1">
        <v>179700000</v>
      </c>
      <c r="D41" s="1">
        <v>439900000</v>
      </c>
      <c r="E41" s="1">
        <v>422000000</v>
      </c>
      <c r="F41" s="1">
        <v>403500000</v>
      </c>
      <c r="G41" s="1">
        <v>455900000</v>
      </c>
      <c r="H41" s="1">
        <v>452000000</v>
      </c>
      <c r="I41" s="1">
        <v>527000000</v>
      </c>
      <c r="J41" s="1">
        <v>536000000</v>
      </c>
      <c r="K41" s="1">
        <v>547000000</v>
      </c>
      <c r="L41" s="1">
        <v>614000000</v>
      </c>
    </row>
    <row r="42" spans="1:12" ht="19" x14ac:dyDescent="0.25">
      <c r="A42" s="5" t="s">
        <v>34</v>
      </c>
      <c r="B42" s="1" t="s">
        <v>91</v>
      </c>
      <c r="C42" s="1">
        <v>1200000</v>
      </c>
      <c r="D42" s="1">
        <v>100100000</v>
      </c>
      <c r="E42" s="1">
        <v>81300000</v>
      </c>
      <c r="F42" s="1">
        <v>71800000</v>
      </c>
      <c r="G42" s="1">
        <v>78000000</v>
      </c>
      <c r="H42" s="1">
        <v>75000000</v>
      </c>
      <c r="I42" s="1">
        <v>84000000</v>
      </c>
      <c r="J42" s="1">
        <v>96000000</v>
      </c>
      <c r="K42" s="1">
        <v>96000000</v>
      </c>
      <c r="L42" s="1">
        <v>133000000</v>
      </c>
    </row>
    <row r="43" spans="1:12" ht="19" x14ac:dyDescent="0.25">
      <c r="A43" s="5" t="s">
        <v>35</v>
      </c>
      <c r="B43" s="1" t="s">
        <v>91</v>
      </c>
      <c r="C43" s="1">
        <v>106600000</v>
      </c>
      <c r="D43" s="1">
        <v>317900000</v>
      </c>
      <c r="E43" s="1">
        <v>108400000</v>
      </c>
      <c r="F43" s="1">
        <v>161300000</v>
      </c>
      <c r="G43" s="1">
        <v>142300000</v>
      </c>
      <c r="H43" s="1">
        <v>60000000</v>
      </c>
      <c r="I43" s="1">
        <v>52000000</v>
      </c>
      <c r="J43" s="1">
        <v>72000000</v>
      </c>
      <c r="K43" s="1">
        <v>86000000</v>
      </c>
      <c r="L43" s="1">
        <v>123000000</v>
      </c>
    </row>
    <row r="44" spans="1:12" ht="19" x14ac:dyDescent="0.25">
      <c r="A44" s="6" t="s">
        <v>36</v>
      </c>
      <c r="B44" s="10" t="s">
        <v>91</v>
      </c>
      <c r="C44" s="10">
        <v>1074400000</v>
      </c>
      <c r="D44" s="10">
        <v>2661100000</v>
      </c>
      <c r="E44" s="10">
        <v>1369500000</v>
      </c>
      <c r="F44" s="10">
        <v>2097000000</v>
      </c>
      <c r="G44" s="10">
        <v>1749600000</v>
      </c>
      <c r="H44" s="10">
        <v>1500000000</v>
      </c>
      <c r="I44" s="10">
        <v>2196000000</v>
      </c>
      <c r="J44" s="10">
        <v>2264000000</v>
      </c>
      <c r="K44" s="10">
        <v>1816000000</v>
      </c>
      <c r="L44" s="10">
        <v>2048000000</v>
      </c>
    </row>
    <row r="45" spans="1:12" ht="19" x14ac:dyDescent="0.25">
      <c r="A45" s="5" t="s">
        <v>37</v>
      </c>
      <c r="B45" s="1" t="s">
        <v>91</v>
      </c>
      <c r="C45" s="1">
        <v>801500000</v>
      </c>
      <c r="D45" s="1">
        <v>2539600000</v>
      </c>
      <c r="E45" s="1">
        <v>2150600000</v>
      </c>
      <c r="F45" s="1">
        <v>2054700000</v>
      </c>
      <c r="G45" s="1">
        <v>2133300000</v>
      </c>
      <c r="H45" s="1">
        <v>1996000000</v>
      </c>
      <c r="I45" s="1">
        <v>3183000000</v>
      </c>
      <c r="J45" s="1">
        <v>3183000000</v>
      </c>
      <c r="K45" s="1">
        <v>3165000000</v>
      </c>
      <c r="L45" s="1">
        <v>3032000000</v>
      </c>
    </row>
    <row r="46" spans="1:12" ht="19" x14ac:dyDescent="0.25">
      <c r="A46" s="5" t="s">
        <v>38</v>
      </c>
      <c r="B46" s="1" t="s">
        <v>91</v>
      </c>
      <c r="C46" s="1">
        <v>630000000</v>
      </c>
      <c r="D46" s="1">
        <v>5851300000</v>
      </c>
      <c r="E46" s="1">
        <v>4574400000</v>
      </c>
      <c r="F46" s="1">
        <v>4675100000</v>
      </c>
      <c r="G46" s="1">
        <v>5782300000</v>
      </c>
      <c r="H46" s="1">
        <v>5486000000</v>
      </c>
      <c r="I46" s="1">
        <v>5651000000</v>
      </c>
      <c r="J46" s="1">
        <v>5739000000</v>
      </c>
      <c r="K46" s="1">
        <v>6006000000</v>
      </c>
      <c r="L46" s="1">
        <v>5688000000</v>
      </c>
    </row>
    <row r="47" spans="1:12" ht="19" x14ac:dyDescent="0.25">
      <c r="A47" s="5" t="s">
        <v>39</v>
      </c>
      <c r="B47" s="1" t="s">
        <v>91</v>
      </c>
      <c r="C47" s="1">
        <v>2796000000</v>
      </c>
      <c r="D47" s="1">
        <v>9441100000</v>
      </c>
      <c r="E47" s="1">
        <v>9147800000</v>
      </c>
      <c r="F47" s="1">
        <v>9228000000</v>
      </c>
      <c r="G47" s="1">
        <v>11062200000</v>
      </c>
      <c r="H47" s="1">
        <v>10463000000</v>
      </c>
      <c r="I47" s="1">
        <v>10563000000</v>
      </c>
      <c r="J47" s="1">
        <v>10701000000</v>
      </c>
      <c r="K47" s="1">
        <v>11417000000</v>
      </c>
      <c r="L47" s="1">
        <v>10991000000</v>
      </c>
    </row>
    <row r="48" spans="1:12" ht="19" x14ac:dyDescent="0.25">
      <c r="A48" s="5" t="s">
        <v>40</v>
      </c>
      <c r="B48" s="1" t="s">
        <v>91</v>
      </c>
      <c r="C48" s="1">
        <v>3426000000</v>
      </c>
      <c r="D48" s="1">
        <v>15292400000</v>
      </c>
      <c r="E48" s="1">
        <v>13722200000</v>
      </c>
      <c r="F48" s="1">
        <v>13903100000</v>
      </c>
      <c r="G48" s="1">
        <v>16844500000</v>
      </c>
      <c r="H48" s="1">
        <v>15949000000</v>
      </c>
      <c r="I48" s="1">
        <v>16214000000</v>
      </c>
      <c r="J48" s="1">
        <v>16440000000</v>
      </c>
      <c r="K48" s="1">
        <v>17423000000</v>
      </c>
      <c r="L48" s="1">
        <v>16679000000</v>
      </c>
    </row>
    <row r="49" spans="1:12" ht="19" x14ac:dyDescent="0.25">
      <c r="A49" s="5" t="s">
        <v>41</v>
      </c>
      <c r="B49" s="1" t="s">
        <v>91</v>
      </c>
      <c r="C49" s="1">
        <v>102000000</v>
      </c>
      <c r="D49" s="1">
        <v>124900000</v>
      </c>
      <c r="E49" s="1">
        <v>139000000</v>
      </c>
      <c r="F49" s="1" t="s">
        <v>91</v>
      </c>
      <c r="G49" s="1" t="s">
        <v>91</v>
      </c>
      <c r="H49" s="1" t="s">
        <v>91</v>
      </c>
      <c r="I49" s="1" t="s">
        <v>91</v>
      </c>
      <c r="J49" s="1" t="s">
        <v>91</v>
      </c>
      <c r="K49" s="1" t="s">
        <v>91</v>
      </c>
      <c r="L49" s="1" t="s">
        <v>91</v>
      </c>
    </row>
    <row r="50" spans="1:12" ht="19" x14ac:dyDescent="0.25">
      <c r="A50" s="5" t="s">
        <v>42</v>
      </c>
      <c r="B50" s="1" t="s">
        <v>91</v>
      </c>
      <c r="C50" s="1" t="s">
        <v>91</v>
      </c>
      <c r="D50" s="1" t="s">
        <v>91</v>
      </c>
      <c r="E50" s="1" t="s">
        <v>91</v>
      </c>
      <c r="F50" s="1" t="s">
        <v>91</v>
      </c>
      <c r="G50" s="1" t="s">
        <v>91</v>
      </c>
      <c r="H50" s="1" t="s">
        <v>91</v>
      </c>
      <c r="I50" s="1" t="s">
        <v>91</v>
      </c>
      <c r="J50" s="1" t="s">
        <v>91</v>
      </c>
      <c r="K50" s="1" t="s">
        <v>91</v>
      </c>
      <c r="L50" s="1" t="s">
        <v>91</v>
      </c>
    </row>
    <row r="51" spans="1:12" ht="19" x14ac:dyDescent="0.25">
      <c r="A51" s="5" t="s">
        <v>43</v>
      </c>
      <c r="B51" s="1" t="s">
        <v>91</v>
      </c>
      <c r="C51" s="1">
        <v>424600000</v>
      </c>
      <c r="D51" s="1">
        <v>546000000</v>
      </c>
      <c r="E51" s="1">
        <v>1029800000</v>
      </c>
      <c r="F51" s="1">
        <v>1070100000</v>
      </c>
      <c r="G51" s="1">
        <v>496100000</v>
      </c>
      <c r="H51" s="1">
        <v>696000000</v>
      </c>
      <c r="I51" s="1">
        <v>767000000</v>
      </c>
      <c r="J51" s="1">
        <v>890000000</v>
      </c>
      <c r="K51" s="1">
        <v>842000000</v>
      </c>
      <c r="L51" s="1">
        <v>987000000</v>
      </c>
    </row>
    <row r="52" spans="1:12" ht="19" x14ac:dyDescent="0.25">
      <c r="A52" s="5" t="s">
        <v>44</v>
      </c>
      <c r="B52" s="1" t="s">
        <v>91</v>
      </c>
      <c r="C52" s="1">
        <v>4754100000</v>
      </c>
      <c r="D52" s="1">
        <v>18502900000</v>
      </c>
      <c r="E52" s="1">
        <v>17041600000</v>
      </c>
      <c r="F52" s="1">
        <v>17027900000</v>
      </c>
      <c r="G52" s="1">
        <v>19473900000</v>
      </c>
      <c r="H52" s="1">
        <v>18641000000</v>
      </c>
      <c r="I52" s="1">
        <v>20164000000</v>
      </c>
      <c r="J52" s="1">
        <v>20513000000</v>
      </c>
      <c r="K52" s="1">
        <v>21430000000</v>
      </c>
      <c r="L52" s="1">
        <v>20698000000</v>
      </c>
    </row>
    <row r="53" spans="1:12" ht="19" x14ac:dyDescent="0.25">
      <c r="A53" s="5" t="s">
        <v>45</v>
      </c>
      <c r="B53" s="1" t="s">
        <v>91</v>
      </c>
      <c r="C53" s="1" t="s">
        <v>91</v>
      </c>
      <c r="D53" s="1" t="s">
        <v>91</v>
      </c>
      <c r="E53" s="1" t="s">
        <v>91</v>
      </c>
      <c r="F53" s="1" t="s">
        <v>91</v>
      </c>
      <c r="G53" s="1" t="s">
        <v>91</v>
      </c>
      <c r="H53" s="1" t="s">
        <v>91</v>
      </c>
      <c r="I53" s="1" t="s">
        <v>91</v>
      </c>
      <c r="J53" s="1" t="s">
        <v>91</v>
      </c>
      <c r="K53" s="1" t="s">
        <v>91</v>
      </c>
      <c r="L53" s="1" t="s">
        <v>91</v>
      </c>
    </row>
    <row r="54" spans="1:12" ht="20" thickBot="1" x14ac:dyDescent="0.3">
      <c r="A54" s="7" t="s">
        <v>46</v>
      </c>
      <c r="B54" s="11" t="s">
        <v>91</v>
      </c>
      <c r="C54" s="11">
        <v>5828500000</v>
      </c>
      <c r="D54" s="11">
        <v>21164000000</v>
      </c>
      <c r="E54" s="11">
        <v>18411100000</v>
      </c>
      <c r="F54" s="11">
        <v>19124900000</v>
      </c>
      <c r="G54" s="11">
        <v>21223500000</v>
      </c>
      <c r="H54" s="11">
        <v>20141000000</v>
      </c>
      <c r="I54" s="11">
        <v>22360000000</v>
      </c>
      <c r="J54" s="11">
        <v>22777000000</v>
      </c>
      <c r="K54" s="11">
        <v>23246000000</v>
      </c>
      <c r="L54" s="11">
        <v>22746000000</v>
      </c>
    </row>
    <row r="55" spans="1:12" ht="20" thickTop="1" x14ac:dyDescent="0.25">
      <c r="A55" s="5" t="s">
        <v>47</v>
      </c>
      <c r="B55" s="1" t="s">
        <v>91</v>
      </c>
      <c r="C55" s="1">
        <v>31100000</v>
      </c>
      <c r="D55" s="1">
        <v>223000000</v>
      </c>
      <c r="E55" s="1">
        <v>361500000</v>
      </c>
      <c r="F55" s="1">
        <v>369800000</v>
      </c>
      <c r="G55" s="1">
        <v>412900000</v>
      </c>
      <c r="H55" s="1">
        <v>513000000</v>
      </c>
      <c r="I55" s="1">
        <v>644000000</v>
      </c>
      <c r="J55" s="1">
        <v>464000000</v>
      </c>
      <c r="K55" s="1">
        <v>614000000</v>
      </c>
      <c r="L55" s="1">
        <v>758000000</v>
      </c>
    </row>
    <row r="56" spans="1:12" ht="19" x14ac:dyDescent="0.25">
      <c r="A56" s="5" t="s">
        <v>48</v>
      </c>
      <c r="B56" s="1" t="s">
        <v>91</v>
      </c>
      <c r="C56" s="1">
        <v>81400000</v>
      </c>
      <c r="D56" s="1">
        <v>1124900000</v>
      </c>
      <c r="E56" s="1">
        <v>56100000</v>
      </c>
      <c r="F56" s="1">
        <v>93900000</v>
      </c>
      <c r="G56" s="1">
        <v>78200000</v>
      </c>
      <c r="H56" s="1">
        <v>91000000</v>
      </c>
      <c r="I56" s="1">
        <v>227000000</v>
      </c>
      <c r="J56" s="1">
        <v>248000000</v>
      </c>
      <c r="K56" s="1">
        <v>236000000</v>
      </c>
      <c r="L56" s="1">
        <v>127000000</v>
      </c>
    </row>
    <row r="57" spans="1:12" ht="19" x14ac:dyDescent="0.25">
      <c r="A57" s="5" t="s">
        <v>49</v>
      </c>
      <c r="B57" s="1" t="s">
        <v>91</v>
      </c>
      <c r="C57" s="1">
        <v>5200000</v>
      </c>
      <c r="D57" s="1">
        <v>79200000</v>
      </c>
      <c r="E57" s="1">
        <v>46900000</v>
      </c>
      <c r="F57" s="1">
        <v>43300000</v>
      </c>
      <c r="G57" s="1">
        <v>401000000</v>
      </c>
      <c r="H57" s="1">
        <v>113000000</v>
      </c>
      <c r="I57" s="1">
        <v>126000000</v>
      </c>
      <c r="J57" s="1">
        <v>122000000</v>
      </c>
      <c r="K57" s="1">
        <v>106000000</v>
      </c>
      <c r="L57" s="1" t="s">
        <v>91</v>
      </c>
    </row>
    <row r="58" spans="1:12" ht="19" x14ac:dyDescent="0.25">
      <c r="A58" s="5" t="s">
        <v>50</v>
      </c>
      <c r="B58" s="1" t="s">
        <v>91</v>
      </c>
      <c r="C58" s="1">
        <v>37700000</v>
      </c>
      <c r="D58" s="1">
        <v>214800000</v>
      </c>
      <c r="E58" s="1">
        <v>202000000</v>
      </c>
      <c r="F58" s="1">
        <v>249100000</v>
      </c>
      <c r="G58" s="1">
        <v>257800000</v>
      </c>
      <c r="H58" s="1">
        <v>194000000</v>
      </c>
      <c r="I58" s="1">
        <v>203000000</v>
      </c>
      <c r="J58" s="1">
        <v>233000000</v>
      </c>
      <c r="K58" s="1">
        <v>269000000</v>
      </c>
      <c r="L58" s="1">
        <v>230000000</v>
      </c>
    </row>
    <row r="59" spans="1:12" ht="19" x14ac:dyDescent="0.25">
      <c r="A59" s="5" t="s">
        <v>51</v>
      </c>
      <c r="B59" s="1" t="s">
        <v>91</v>
      </c>
      <c r="C59" s="1">
        <v>190600000</v>
      </c>
      <c r="D59" s="1">
        <v>283300000</v>
      </c>
      <c r="E59" s="1">
        <v>454500000</v>
      </c>
      <c r="F59" s="1">
        <v>454600000</v>
      </c>
      <c r="G59" s="1">
        <v>505100000</v>
      </c>
      <c r="H59" s="1">
        <v>497000000</v>
      </c>
      <c r="I59" s="1">
        <v>503000000</v>
      </c>
      <c r="J59" s="1">
        <v>534000000</v>
      </c>
      <c r="K59" s="1">
        <v>653000000</v>
      </c>
      <c r="L59" s="1">
        <v>1001000000</v>
      </c>
    </row>
    <row r="60" spans="1:12" ht="19" x14ac:dyDescent="0.25">
      <c r="A60" s="6" t="s">
        <v>52</v>
      </c>
      <c r="B60" s="10" t="s">
        <v>91</v>
      </c>
      <c r="C60" s="10">
        <v>346000000</v>
      </c>
      <c r="D60" s="10">
        <v>1925200000</v>
      </c>
      <c r="E60" s="10">
        <v>1121000000</v>
      </c>
      <c r="F60" s="10">
        <v>1210700000</v>
      </c>
      <c r="G60" s="10">
        <v>1655000000</v>
      </c>
      <c r="H60" s="10">
        <v>1408000000</v>
      </c>
      <c r="I60" s="10">
        <v>1703000000</v>
      </c>
      <c r="J60" s="10">
        <v>1601000000</v>
      </c>
      <c r="K60" s="10">
        <v>1878000000</v>
      </c>
      <c r="L60" s="10">
        <v>2116000000</v>
      </c>
    </row>
    <row r="61" spans="1:12" ht="19" x14ac:dyDescent="0.25">
      <c r="A61" s="5" t="s">
        <v>53</v>
      </c>
      <c r="B61" s="1" t="s">
        <v>91</v>
      </c>
      <c r="C61" s="1">
        <v>2994200000</v>
      </c>
      <c r="D61" s="1">
        <v>9147600000</v>
      </c>
      <c r="E61" s="1">
        <v>8695200000</v>
      </c>
      <c r="F61" s="1">
        <v>8655800000</v>
      </c>
      <c r="G61" s="1">
        <v>12044700000</v>
      </c>
      <c r="H61" s="1">
        <v>12049000000</v>
      </c>
      <c r="I61" s="1">
        <v>13136000000</v>
      </c>
      <c r="J61" s="1">
        <v>13794000000</v>
      </c>
      <c r="K61" s="1">
        <v>14319000000</v>
      </c>
      <c r="L61" s="1">
        <v>14177000000</v>
      </c>
    </row>
    <row r="62" spans="1:12" ht="19" x14ac:dyDescent="0.25">
      <c r="A62" s="5" t="s">
        <v>50</v>
      </c>
      <c r="B62" s="1" t="s">
        <v>91</v>
      </c>
      <c r="C62" s="1">
        <v>13200000</v>
      </c>
      <c r="D62" s="1">
        <v>28100000</v>
      </c>
      <c r="E62" s="1">
        <v>23700000</v>
      </c>
      <c r="F62" s="1">
        <v>27100000</v>
      </c>
      <c r="G62" s="1">
        <v>37400000</v>
      </c>
      <c r="H62" s="1">
        <v>508000000</v>
      </c>
      <c r="I62" s="1">
        <v>566000000</v>
      </c>
      <c r="J62" s="1">
        <v>556000000</v>
      </c>
      <c r="K62" s="1">
        <v>568000000</v>
      </c>
      <c r="L62" s="1" t="s">
        <v>91</v>
      </c>
    </row>
    <row r="63" spans="1:12" ht="19" x14ac:dyDescent="0.25">
      <c r="A63" s="5" t="s">
        <v>54</v>
      </c>
      <c r="B63" s="1" t="s">
        <v>91</v>
      </c>
      <c r="C63" s="1">
        <v>692800000</v>
      </c>
      <c r="D63" s="1">
        <v>1862100000</v>
      </c>
      <c r="E63" s="1">
        <v>1618800000</v>
      </c>
      <c r="F63" s="1">
        <v>1715100000</v>
      </c>
      <c r="G63" s="1">
        <v>1508100000</v>
      </c>
      <c r="H63" s="1">
        <v>1519000000</v>
      </c>
      <c r="I63" s="1">
        <v>1564000000</v>
      </c>
      <c r="J63" s="1">
        <v>1425000000</v>
      </c>
      <c r="K63" s="1">
        <v>1374000000</v>
      </c>
      <c r="L63" s="1">
        <v>1313000000</v>
      </c>
    </row>
    <row r="64" spans="1:12" ht="19" x14ac:dyDescent="0.25">
      <c r="A64" s="5" t="s">
        <v>55</v>
      </c>
      <c r="B64" s="1" t="s">
        <v>91</v>
      </c>
      <c r="C64" s="1">
        <v>266100000</v>
      </c>
      <c r="D64" s="1">
        <v>580800000</v>
      </c>
      <c r="E64" s="1">
        <v>742700000</v>
      </c>
      <c r="F64" s="1">
        <v>730600000</v>
      </c>
      <c r="G64" s="1">
        <v>1417700000</v>
      </c>
      <c r="H64" s="1">
        <v>1039000000</v>
      </c>
      <c r="I64" s="1">
        <v>1132000000</v>
      </c>
      <c r="J64" s="1">
        <v>1680000000</v>
      </c>
      <c r="K64" s="1">
        <v>1254000000</v>
      </c>
      <c r="L64" s="1">
        <v>872000000</v>
      </c>
    </row>
    <row r="65" spans="1:12" ht="19" x14ac:dyDescent="0.25">
      <c r="A65" s="5" t="s">
        <v>56</v>
      </c>
      <c r="B65" s="1" t="s">
        <v>91</v>
      </c>
      <c r="C65" s="1">
        <v>3966300000</v>
      </c>
      <c r="D65" s="1">
        <v>11618600000</v>
      </c>
      <c r="E65" s="1">
        <v>11080400000</v>
      </c>
      <c r="F65" s="1">
        <v>11128600000</v>
      </c>
      <c r="G65" s="1">
        <v>15007900000</v>
      </c>
      <c r="H65" s="1">
        <v>15115000000</v>
      </c>
      <c r="I65" s="1">
        <v>16398000000</v>
      </c>
      <c r="J65" s="1">
        <v>17455000000</v>
      </c>
      <c r="K65" s="1">
        <v>17515000000</v>
      </c>
      <c r="L65" s="1">
        <v>16362000000</v>
      </c>
    </row>
    <row r="66" spans="1:12" ht="19" x14ac:dyDescent="0.25">
      <c r="A66" s="5" t="s">
        <v>57</v>
      </c>
      <c r="B66" s="1" t="s">
        <v>91</v>
      </c>
      <c r="C66" s="1" t="s">
        <v>91</v>
      </c>
      <c r="D66" s="1" t="s">
        <v>91</v>
      </c>
      <c r="E66" s="1" t="s">
        <v>91</v>
      </c>
      <c r="F66" s="1" t="s">
        <v>91</v>
      </c>
      <c r="G66" s="1" t="s">
        <v>91</v>
      </c>
      <c r="H66" s="1" t="s">
        <v>91</v>
      </c>
      <c r="I66" s="1" t="s">
        <v>91</v>
      </c>
      <c r="J66" s="1" t="s">
        <v>91</v>
      </c>
      <c r="K66" s="1" t="s">
        <v>91</v>
      </c>
      <c r="L66" s="1" t="s">
        <v>91</v>
      </c>
    </row>
    <row r="67" spans="1:12" ht="19" x14ac:dyDescent="0.25">
      <c r="A67" s="6" t="s">
        <v>58</v>
      </c>
      <c r="B67" s="10" t="s">
        <v>91</v>
      </c>
      <c r="C67" s="10">
        <v>4312300000</v>
      </c>
      <c r="D67" s="10">
        <v>13543800000</v>
      </c>
      <c r="E67" s="10">
        <v>12201400000</v>
      </c>
      <c r="F67" s="10">
        <v>12339300000</v>
      </c>
      <c r="G67" s="10">
        <v>16662900000</v>
      </c>
      <c r="H67" s="10">
        <v>16523000000</v>
      </c>
      <c r="I67" s="10">
        <v>18101000000</v>
      </c>
      <c r="J67" s="10">
        <v>19056000000</v>
      </c>
      <c r="K67" s="10">
        <v>19393000000</v>
      </c>
      <c r="L67" s="10">
        <v>18478000000</v>
      </c>
    </row>
    <row r="68" spans="1:12" ht="19" x14ac:dyDescent="0.25">
      <c r="A68" s="5" t="s">
        <v>59</v>
      </c>
      <c r="B68" s="1" t="s">
        <v>91</v>
      </c>
      <c r="C68" s="1">
        <v>3500000</v>
      </c>
      <c r="D68" s="1">
        <v>1755000000</v>
      </c>
      <c r="E68" s="1">
        <v>1824500000</v>
      </c>
      <c r="F68" s="1">
        <v>1955100000</v>
      </c>
      <c r="G68" s="1">
        <v>2051500000</v>
      </c>
      <c r="H68" s="1">
        <v>1737000000</v>
      </c>
      <c r="I68" s="1">
        <v>2478000000</v>
      </c>
      <c r="J68" s="1">
        <v>2399000000</v>
      </c>
      <c r="K68" s="1">
        <v>2156000000</v>
      </c>
      <c r="L68" s="1">
        <v>2057000000</v>
      </c>
    </row>
    <row r="69" spans="1:12" ht="19" x14ac:dyDescent="0.25">
      <c r="A69" s="5" t="s">
        <v>60</v>
      </c>
      <c r="B69" s="1" t="s">
        <v>91</v>
      </c>
      <c r="C69" s="1">
        <v>225500000</v>
      </c>
      <c r="D69" s="1">
        <v>227600000</v>
      </c>
      <c r="E69" s="1">
        <v>245800000</v>
      </c>
      <c r="F69" s="1">
        <v>445700000</v>
      </c>
      <c r="G69" s="1">
        <v>650600000</v>
      </c>
      <c r="H69" s="1">
        <v>674000000</v>
      </c>
      <c r="I69" s="1">
        <v>775000000</v>
      </c>
      <c r="J69" s="1">
        <v>622000000</v>
      </c>
      <c r="K69" s="1">
        <v>791000000</v>
      </c>
      <c r="L69" s="1">
        <v>1121000000</v>
      </c>
    </row>
    <row r="70" spans="1:12" ht="19" x14ac:dyDescent="0.25">
      <c r="A70" s="5" t="s">
        <v>61</v>
      </c>
      <c r="B70" s="1" t="s">
        <v>91</v>
      </c>
      <c r="C70" s="1">
        <v>54600000</v>
      </c>
      <c r="D70" s="1">
        <v>-111700000</v>
      </c>
      <c r="E70" s="1">
        <v>-733700000</v>
      </c>
      <c r="F70" s="1">
        <v>-698300000</v>
      </c>
      <c r="G70" s="1">
        <v>-475700000</v>
      </c>
      <c r="H70" s="1">
        <v>-800000000</v>
      </c>
      <c r="I70" s="1">
        <v>-763000000</v>
      </c>
      <c r="J70" s="1">
        <v>-854000000</v>
      </c>
      <c r="K70" s="1">
        <v>-710000000</v>
      </c>
      <c r="L70" s="1">
        <v>-679000000</v>
      </c>
    </row>
    <row r="71" spans="1:12" ht="19" x14ac:dyDescent="0.25">
      <c r="A71" s="5" t="s">
        <v>62</v>
      </c>
      <c r="B71" s="1" t="s">
        <v>91</v>
      </c>
      <c r="C71" s="1">
        <v>1232600000</v>
      </c>
      <c r="D71" s="1" t="s">
        <v>91</v>
      </c>
      <c r="E71" s="1" t="s">
        <v>91</v>
      </c>
      <c r="F71" s="1" t="s">
        <v>91</v>
      </c>
      <c r="G71" s="1" t="s">
        <v>91</v>
      </c>
      <c r="H71" s="1" t="s">
        <v>91</v>
      </c>
      <c r="I71" s="1" t="s">
        <v>91</v>
      </c>
      <c r="J71" s="1" t="s">
        <v>91</v>
      </c>
      <c r="K71" s="1" t="s">
        <v>91</v>
      </c>
      <c r="L71" s="1" t="s">
        <v>91</v>
      </c>
    </row>
    <row r="72" spans="1:12" ht="19" x14ac:dyDescent="0.25">
      <c r="A72" s="6" t="s">
        <v>63</v>
      </c>
      <c r="B72" s="10" t="s">
        <v>91</v>
      </c>
      <c r="C72" s="10">
        <v>1516200000</v>
      </c>
      <c r="D72" s="10">
        <v>5167900000</v>
      </c>
      <c r="E72" s="10">
        <v>4633600000</v>
      </c>
      <c r="F72" s="10">
        <v>4999500000</v>
      </c>
      <c r="G72" s="10">
        <v>2226400000</v>
      </c>
      <c r="H72" s="10">
        <v>1611000000</v>
      </c>
      <c r="I72" s="10">
        <v>2490000000</v>
      </c>
      <c r="J72" s="10">
        <v>2167000000</v>
      </c>
      <c r="K72" s="10">
        <v>2237000000</v>
      </c>
      <c r="L72" s="10">
        <v>2499000000</v>
      </c>
    </row>
    <row r="73" spans="1:12" ht="20" thickBot="1" x14ac:dyDescent="0.3">
      <c r="A73" s="7" t="s">
        <v>64</v>
      </c>
      <c r="B73" s="11" t="s">
        <v>91</v>
      </c>
      <c r="C73" s="11">
        <v>5828500000</v>
      </c>
      <c r="D73" s="11">
        <v>18711700000</v>
      </c>
      <c r="E73" s="11">
        <v>16835000000</v>
      </c>
      <c r="F73" s="11">
        <v>17338800000</v>
      </c>
      <c r="G73" s="11">
        <v>18889300000</v>
      </c>
      <c r="H73" s="11">
        <v>18134000000</v>
      </c>
      <c r="I73" s="11">
        <v>20591000000</v>
      </c>
      <c r="J73" s="11">
        <v>21223000000</v>
      </c>
      <c r="K73" s="11">
        <v>21630000000</v>
      </c>
      <c r="L73" s="11">
        <v>20977000000</v>
      </c>
    </row>
    <row r="74" spans="1:1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row>
    <row r="75" spans="1:12" ht="21" x14ac:dyDescent="0.25">
      <c r="A75" s="4" t="s">
        <v>65</v>
      </c>
      <c r="B75" s="9" t="s">
        <v>90</v>
      </c>
      <c r="C75" s="9" t="s">
        <v>90</v>
      </c>
      <c r="D75" s="9" t="s">
        <v>90</v>
      </c>
      <c r="E75" s="9" t="s">
        <v>90</v>
      </c>
      <c r="F75" s="9" t="s">
        <v>90</v>
      </c>
      <c r="G75" s="9" t="s">
        <v>90</v>
      </c>
      <c r="H75" s="9" t="s">
        <v>90</v>
      </c>
      <c r="I75" s="9" t="s">
        <v>90</v>
      </c>
      <c r="J75" s="9" t="s">
        <v>90</v>
      </c>
      <c r="K75" s="9" t="s">
        <v>90</v>
      </c>
      <c r="L75" s="9" t="s">
        <v>90</v>
      </c>
    </row>
    <row r="76" spans="1:12" ht="19" x14ac:dyDescent="0.25">
      <c r="A76" s="5" t="s">
        <v>66</v>
      </c>
      <c r="B76" s="1">
        <v>117700000</v>
      </c>
      <c r="C76" s="1">
        <v>233700000</v>
      </c>
      <c r="D76" s="1">
        <v>-277400000</v>
      </c>
      <c r="E76" s="1">
        <v>511700000</v>
      </c>
      <c r="F76" s="1">
        <v>955900000</v>
      </c>
      <c r="G76" s="1">
        <v>1235300000</v>
      </c>
      <c r="H76" s="1">
        <v>1144000000</v>
      </c>
      <c r="I76" s="1">
        <v>1111000000</v>
      </c>
      <c r="J76" s="1">
        <v>750000000</v>
      </c>
      <c r="K76" s="1">
        <v>1253000000</v>
      </c>
      <c r="L76" s="1">
        <v>1482000000</v>
      </c>
    </row>
    <row r="77" spans="1:12" ht="19" x14ac:dyDescent="0.25">
      <c r="A77" s="5" t="s">
        <v>13</v>
      </c>
      <c r="B77" s="1">
        <v>114200000</v>
      </c>
      <c r="C77" s="1">
        <v>65800000</v>
      </c>
      <c r="D77" s="1">
        <v>72900000</v>
      </c>
      <c r="E77" s="1">
        <v>182000000</v>
      </c>
      <c r="F77" s="1">
        <v>172100000</v>
      </c>
      <c r="G77" s="1">
        <v>181100000</v>
      </c>
      <c r="H77" s="1">
        <v>180000000</v>
      </c>
      <c r="I77" s="1">
        <v>185000000</v>
      </c>
      <c r="J77" s="1">
        <v>189000000</v>
      </c>
      <c r="K77" s="1">
        <v>201000000</v>
      </c>
      <c r="L77" s="1">
        <v>190000000</v>
      </c>
    </row>
    <row r="78" spans="1:12" ht="19" x14ac:dyDescent="0.25">
      <c r="A78" s="5" t="s">
        <v>67</v>
      </c>
      <c r="B78" s="1">
        <v>8900000</v>
      </c>
      <c r="C78" s="1">
        <v>32100000</v>
      </c>
      <c r="D78" s="1">
        <v>-52900000</v>
      </c>
      <c r="E78" s="1">
        <v>-32300000</v>
      </c>
      <c r="F78" s="1">
        <v>80100000</v>
      </c>
      <c r="G78" s="1">
        <v>-742400000</v>
      </c>
      <c r="H78" s="1">
        <v>29000000</v>
      </c>
      <c r="I78" s="1">
        <v>58000000</v>
      </c>
      <c r="J78" s="1">
        <v>-208000000</v>
      </c>
      <c r="K78" s="1">
        <v>-5000000</v>
      </c>
      <c r="L78" s="1">
        <v>-60000000</v>
      </c>
    </row>
    <row r="79" spans="1:12" ht="19" x14ac:dyDescent="0.25">
      <c r="A79" s="5" t="s">
        <v>68</v>
      </c>
      <c r="B79" s="1">
        <v>12200000</v>
      </c>
      <c r="C79" s="1">
        <v>14800000</v>
      </c>
      <c r="D79" s="1">
        <v>43100000</v>
      </c>
      <c r="E79" s="1">
        <v>50800000</v>
      </c>
      <c r="F79" s="1">
        <v>35100000</v>
      </c>
      <c r="G79" s="1">
        <v>48300000</v>
      </c>
      <c r="H79" s="1">
        <v>48000000</v>
      </c>
      <c r="I79" s="1">
        <v>68000000</v>
      </c>
      <c r="J79" s="1">
        <v>74000000</v>
      </c>
      <c r="K79" s="1">
        <v>102000000</v>
      </c>
      <c r="L79" s="1">
        <v>136000000</v>
      </c>
    </row>
    <row r="80" spans="1:12" ht="19" x14ac:dyDescent="0.25">
      <c r="A80" s="14" t="s">
        <v>104</v>
      </c>
      <c r="B80" s="15">
        <f t="shared" ref="B80:L80" si="8">B79/B3</f>
        <v>6.1900654523314221E-3</v>
      </c>
      <c r="C80" s="15">
        <f t="shared" si="8"/>
        <v>1.2911105295297915E-2</v>
      </c>
      <c r="D80" s="15">
        <f t="shared" si="8"/>
        <v>3.5997661404827526E-2</v>
      </c>
      <c r="E80" s="15">
        <f t="shared" si="8"/>
        <v>1.2536399980257637E-2</v>
      </c>
      <c r="F80" s="15">
        <f t="shared" si="8"/>
        <v>8.4663997298470746E-3</v>
      </c>
      <c r="G80" s="15">
        <f t="shared" si="8"/>
        <v>1.0554839273617273E-2</v>
      </c>
      <c r="H80" s="15">
        <f t="shared" si="8"/>
        <v>8.9602389397050591E-3</v>
      </c>
      <c r="I80" s="15">
        <f t="shared" si="8"/>
        <v>1.2136355523826522E-2</v>
      </c>
      <c r="J80" s="15">
        <f t="shared" si="8"/>
        <v>1.4895330112721417E-2</v>
      </c>
      <c r="K80" s="15">
        <f t="shared" si="8"/>
        <v>1.7773131207527444E-2</v>
      </c>
      <c r="L80" s="15">
        <f t="shared" si="8"/>
        <v>2.0906994619523445E-2</v>
      </c>
    </row>
    <row r="81" spans="1:20" ht="19" x14ac:dyDescent="0.25">
      <c r="A81" s="5" t="s">
        <v>69</v>
      </c>
      <c r="B81" s="1">
        <v>-151200000</v>
      </c>
      <c r="C81" s="1">
        <v>-92600000</v>
      </c>
      <c r="D81" s="1">
        <v>-37400000</v>
      </c>
      <c r="E81" s="1">
        <v>313400000</v>
      </c>
      <c r="F81" s="1">
        <v>2400000</v>
      </c>
      <c r="G81" s="1">
        <v>394000000</v>
      </c>
      <c r="H81" s="1">
        <v>-123000000</v>
      </c>
      <c r="I81" s="1">
        <v>131000000</v>
      </c>
      <c r="J81" s="1">
        <v>-184000000</v>
      </c>
      <c r="K81" s="1">
        <v>158000000</v>
      </c>
      <c r="L81" s="1">
        <v>-310000000</v>
      </c>
    </row>
    <row r="82" spans="1:20" ht="19" x14ac:dyDescent="0.25">
      <c r="A82" s="5" t="s">
        <v>70</v>
      </c>
      <c r="B82" s="1" t="s">
        <v>91</v>
      </c>
      <c r="C82" s="1" t="s">
        <v>91</v>
      </c>
      <c r="D82" s="1" t="s">
        <v>91</v>
      </c>
      <c r="E82" s="1" t="s">
        <v>91</v>
      </c>
      <c r="F82" s="1" t="s">
        <v>91</v>
      </c>
      <c r="G82" s="1" t="s">
        <v>91</v>
      </c>
      <c r="H82" s="1" t="s">
        <v>91</v>
      </c>
      <c r="I82" s="1" t="s">
        <v>91</v>
      </c>
      <c r="J82" s="1" t="s">
        <v>91</v>
      </c>
      <c r="K82" s="1" t="s">
        <v>91</v>
      </c>
      <c r="L82" s="1" t="s">
        <v>91</v>
      </c>
    </row>
    <row r="83" spans="1:20" ht="21" x14ac:dyDescent="0.25">
      <c r="A83" s="5" t="s">
        <v>34</v>
      </c>
      <c r="B83" s="1">
        <v>-7000000</v>
      </c>
      <c r="C83" s="1">
        <v>-7800000</v>
      </c>
      <c r="D83" s="1">
        <v>-24100000</v>
      </c>
      <c r="E83" s="1">
        <v>9200000</v>
      </c>
      <c r="F83" s="1">
        <v>7700000</v>
      </c>
      <c r="G83" s="1">
        <v>2900000</v>
      </c>
      <c r="H83" s="1">
        <v>-7000000</v>
      </c>
      <c r="I83" s="1">
        <v>-15000000</v>
      </c>
      <c r="J83" s="1">
        <v>-10000000</v>
      </c>
      <c r="K83" s="1">
        <v>12000000</v>
      </c>
      <c r="L83" s="1">
        <v>-61000000</v>
      </c>
      <c r="S83" s="69" t="s">
        <v>132</v>
      </c>
      <c r="T83" s="70"/>
    </row>
    <row r="84" spans="1:20" ht="19" x14ac:dyDescent="0.25">
      <c r="A84" s="5" t="s">
        <v>47</v>
      </c>
      <c r="B84" s="1">
        <v>-23900000</v>
      </c>
      <c r="C84" s="1">
        <v>-30600000</v>
      </c>
      <c r="D84" s="1">
        <v>-17900000</v>
      </c>
      <c r="E84" s="1">
        <v>191200000</v>
      </c>
      <c r="F84" s="1">
        <v>27500000</v>
      </c>
      <c r="G84" s="1">
        <v>19900000</v>
      </c>
      <c r="H84" s="1">
        <v>41000000</v>
      </c>
      <c r="I84" s="1" t="s">
        <v>91</v>
      </c>
      <c r="J84" s="1" t="s">
        <v>91</v>
      </c>
      <c r="K84" s="1" t="s">
        <v>91</v>
      </c>
      <c r="L84" s="1">
        <v>169000000</v>
      </c>
      <c r="S84" s="71" t="s">
        <v>133</v>
      </c>
      <c r="T84" s="72"/>
    </row>
    <row r="85" spans="1:20" ht="20" x14ac:dyDescent="0.25">
      <c r="A85" s="5" t="s">
        <v>71</v>
      </c>
      <c r="B85" s="1">
        <v>-25500000</v>
      </c>
      <c r="C85" s="1">
        <v>-30600000</v>
      </c>
      <c r="D85" s="1">
        <v>-58400000</v>
      </c>
      <c r="E85" s="1">
        <v>50400000</v>
      </c>
      <c r="F85" s="1">
        <v>-5700000</v>
      </c>
      <c r="G85" s="1">
        <v>40200000</v>
      </c>
      <c r="H85" s="1">
        <v>43000000</v>
      </c>
      <c r="I85" s="1">
        <v>138000000</v>
      </c>
      <c r="J85" s="1">
        <v>23000000</v>
      </c>
      <c r="K85" s="1">
        <v>-78000000</v>
      </c>
      <c r="L85" s="1">
        <v>-345000000</v>
      </c>
      <c r="S85" s="24" t="s">
        <v>134</v>
      </c>
      <c r="T85" s="25">
        <f>L17</f>
        <v>533000000</v>
      </c>
    </row>
    <row r="86" spans="1:20" ht="20" x14ac:dyDescent="0.25">
      <c r="A86" s="5" t="s">
        <v>72</v>
      </c>
      <c r="B86" s="1">
        <v>122600000</v>
      </c>
      <c r="C86" s="1">
        <v>71400000</v>
      </c>
      <c r="D86" s="1">
        <v>511000000</v>
      </c>
      <c r="E86" s="1">
        <v>179200000</v>
      </c>
      <c r="F86" s="1">
        <v>23400000</v>
      </c>
      <c r="G86" s="1">
        <v>265700000</v>
      </c>
      <c r="H86" s="1">
        <v>-113000000</v>
      </c>
      <c r="I86" s="1">
        <v>-77000000</v>
      </c>
      <c r="J86" s="1">
        <v>300000000</v>
      </c>
      <c r="K86" s="1">
        <v>17000000</v>
      </c>
      <c r="L86" s="1">
        <v>52000000</v>
      </c>
      <c r="S86" s="24" t="s">
        <v>135</v>
      </c>
      <c r="T86" s="25">
        <f>L56</f>
        <v>127000000</v>
      </c>
    </row>
    <row r="87" spans="1:20" ht="20" x14ac:dyDescent="0.25">
      <c r="A87" s="6" t="s">
        <v>73</v>
      </c>
      <c r="B87" s="10">
        <v>224400000</v>
      </c>
      <c r="C87" s="10">
        <v>325200000</v>
      </c>
      <c r="D87" s="10">
        <v>259300000</v>
      </c>
      <c r="E87" s="10">
        <v>1204800000</v>
      </c>
      <c r="F87" s="10">
        <v>1269000000</v>
      </c>
      <c r="G87" s="10">
        <v>1382000000</v>
      </c>
      <c r="H87" s="10">
        <v>1165000000</v>
      </c>
      <c r="I87" s="10">
        <v>1476000000</v>
      </c>
      <c r="J87" s="10">
        <v>921000000</v>
      </c>
      <c r="K87" s="10">
        <v>1726000000</v>
      </c>
      <c r="L87" s="10">
        <v>1490000000</v>
      </c>
      <c r="S87" s="24" t="s">
        <v>136</v>
      </c>
      <c r="T87" s="25">
        <f>L61</f>
        <v>14177000000</v>
      </c>
    </row>
    <row r="88" spans="1:20" ht="20" x14ac:dyDescent="0.25">
      <c r="A88" s="5" t="s">
        <v>74</v>
      </c>
      <c r="B88" s="1">
        <v>-70200000</v>
      </c>
      <c r="C88" s="1">
        <v>-25500000</v>
      </c>
      <c r="D88" s="1">
        <v>-30900000</v>
      </c>
      <c r="E88" s="1">
        <v>-115300000</v>
      </c>
      <c r="F88" s="1">
        <v>-33700000</v>
      </c>
      <c r="G88" s="1">
        <v>-36700000</v>
      </c>
      <c r="H88" s="1">
        <v>-86000000</v>
      </c>
      <c r="I88" s="1">
        <v>-62000000</v>
      </c>
      <c r="J88" s="1">
        <v>-117000000</v>
      </c>
      <c r="K88" s="1">
        <v>-106000000</v>
      </c>
      <c r="L88" s="1">
        <v>-100000000</v>
      </c>
      <c r="S88" s="44" t="s">
        <v>137</v>
      </c>
      <c r="T88" s="45">
        <f>T85/(T86+T87)</f>
        <v>3.7262304250559285E-2</v>
      </c>
    </row>
    <row r="89" spans="1:20" ht="20" customHeight="1" x14ac:dyDescent="0.25">
      <c r="A89" s="14" t="s">
        <v>105</v>
      </c>
      <c r="B89" s="15">
        <f t="shared" ref="B89:L89" si="9">(-1*B88)/B3</f>
        <v>3.5618245471611951E-2</v>
      </c>
      <c r="C89" s="15">
        <f t="shared" si="9"/>
        <v>2.2245485475006543E-2</v>
      </c>
      <c r="D89" s="15">
        <f t="shared" si="9"/>
        <v>2.5808068153345028E-2</v>
      </c>
      <c r="E89" s="15">
        <f t="shared" si="9"/>
        <v>2.845367948275011E-2</v>
      </c>
      <c r="F89" s="15">
        <f t="shared" si="9"/>
        <v>8.1287085725312361E-3</v>
      </c>
      <c r="G89" s="15">
        <f t="shared" si="9"/>
        <v>8.0199296344048432E-3</v>
      </c>
      <c r="H89" s="15">
        <f t="shared" si="9"/>
        <v>1.6053761433638229E-2</v>
      </c>
      <c r="I89" s="15">
        <f t="shared" si="9"/>
        <v>1.1065500624665358E-2</v>
      </c>
      <c r="J89" s="15">
        <f t="shared" si="9"/>
        <v>2.355072463768116E-2</v>
      </c>
      <c r="K89" s="15">
        <f t="shared" si="9"/>
        <v>1.847011674507754E-2</v>
      </c>
      <c r="L89" s="15">
        <f t="shared" si="9"/>
        <v>1.5372790161414296E-2</v>
      </c>
      <c r="S89" s="24" t="s">
        <v>106</v>
      </c>
      <c r="T89" s="25">
        <f>L27</f>
        <v>117000000</v>
      </c>
    </row>
    <row r="90" spans="1:20" ht="20" x14ac:dyDescent="0.25">
      <c r="A90" s="5" t="s">
        <v>75</v>
      </c>
      <c r="B90" s="1">
        <v>-15300000</v>
      </c>
      <c r="C90" s="1">
        <v>-11900000</v>
      </c>
      <c r="D90" s="1">
        <v>-7378600000</v>
      </c>
      <c r="E90" s="1" t="s">
        <v>91</v>
      </c>
      <c r="F90" s="1" t="s">
        <v>91</v>
      </c>
      <c r="G90" s="1">
        <v>-1635900000</v>
      </c>
      <c r="H90" s="1" t="s">
        <v>91</v>
      </c>
      <c r="I90" s="1" t="s">
        <v>91</v>
      </c>
      <c r="J90" s="1" t="s">
        <v>91</v>
      </c>
      <c r="K90" s="1">
        <v>-1004000000</v>
      </c>
      <c r="L90" s="1">
        <v>-12000000</v>
      </c>
      <c r="S90" s="24" t="s">
        <v>19</v>
      </c>
      <c r="T90" s="25">
        <f>L25</f>
        <v>1365000000</v>
      </c>
    </row>
    <row r="91" spans="1:20" ht="20" x14ac:dyDescent="0.25">
      <c r="A91" s="5" t="s">
        <v>76</v>
      </c>
      <c r="B91" s="1" t="s">
        <v>91</v>
      </c>
      <c r="C91" s="1" t="s">
        <v>91</v>
      </c>
      <c r="D91" s="1">
        <v>-388900000</v>
      </c>
      <c r="E91" s="1" t="s">
        <v>91</v>
      </c>
      <c r="F91" s="1" t="s">
        <v>91</v>
      </c>
      <c r="G91" s="1" t="s">
        <v>91</v>
      </c>
      <c r="H91" s="1" t="s">
        <v>91</v>
      </c>
      <c r="I91" s="1" t="s">
        <v>91</v>
      </c>
      <c r="J91" s="1" t="s">
        <v>91</v>
      </c>
      <c r="K91" s="1" t="s">
        <v>91</v>
      </c>
      <c r="L91" s="1" t="s">
        <v>91</v>
      </c>
      <c r="S91" s="44" t="s">
        <v>138</v>
      </c>
      <c r="T91" s="45">
        <f>T89/T90</f>
        <v>8.5714285714285715E-2</v>
      </c>
    </row>
    <row r="92" spans="1:20" ht="20" x14ac:dyDescent="0.25">
      <c r="A92" s="5" t="s">
        <v>77</v>
      </c>
      <c r="B92" s="1">
        <v>14200000</v>
      </c>
      <c r="C92" s="1">
        <v>15400000</v>
      </c>
      <c r="D92" s="1">
        <v>15500000</v>
      </c>
      <c r="E92" s="1">
        <v>30500000</v>
      </c>
      <c r="F92" s="1">
        <v>27600000</v>
      </c>
      <c r="G92" s="1">
        <v>788200000</v>
      </c>
      <c r="H92" s="1">
        <v>33000000</v>
      </c>
      <c r="I92" s="1">
        <v>24000000</v>
      </c>
      <c r="J92" s="1">
        <v>33000000</v>
      </c>
      <c r="K92" s="1">
        <v>5000000</v>
      </c>
      <c r="L92" s="1" t="s">
        <v>91</v>
      </c>
      <c r="S92" s="46" t="s">
        <v>139</v>
      </c>
      <c r="T92" s="47">
        <f>T88*(1-T91)</f>
        <v>3.4068392457654202E-2</v>
      </c>
    </row>
    <row r="93" spans="1:20" ht="19" x14ac:dyDescent="0.25">
      <c r="A93" s="5" t="s">
        <v>78</v>
      </c>
      <c r="B93" s="1">
        <v>104900000</v>
      </c>
      <c r="C93" s="1">
        <v>65000000</v>
      </c>
      <c r="D93" s="1">
        <v>-7900000</v>
      </c>
      <c r="E93" s="1">
        <v>23300000</v>
      </c>
      <c r="F93" s="1">
        <v>33000000</v>
      </c>
      <c r="G93" s="1">
        <v>26600000</v>
      </c>
      <c r="H93" s="1">
        <v>9000000</v>
      </c>
      <c r="I93" s="1">
        <v>8000000</v>
      </c>
      <c r="J93" s="1">
        <v>5000000</v>
      </c>
      <c r="K93" s="1">
        <v>2000000</v>
      </c>
      <c r="L93" s="1">
        <v>48000000</v>
      </c>
      <c r="S93" s="71" t="s">
        <v>140</v>
      </c>
      <c r="T93" s="72"/>
    </row>
    <row r="94" spans="1:20" ht="20" x14ac:dyDescent="0.25">
      <c r="A94" s="6" t="s">
        <v>79</v>
      </c>
      <c r="B94" s="10">
        <v>33600000</v>
      </c>
      <c r="C94" s="10">
        <v>43000000</v>
      </c>
      <c r="D94" s="10">
        <v>-7790800000</v>
      </c>
      <c r="E94" s="10">
        <v>-61500000</v>
      </c>
      <c r="F94" s="10">
        <v>26900000</v>
      </c>
      <c r="G94" s="10">
        <v>-857800000</v>
      </c>
      <c r="H94" s="10">
        <v>-44000000</v>
      </c>
      <c r="I94" s="10">
        <v>-30000000</v>
      </c>
      <c r="J94" s="10">
        <v>-79000000</v>
      </c>
      <c r="K94" s="10">
        <v>-1103000000</v>
      </c>
      <c r="L94" s="10">
        <v>-64000000</v>
      </c>
      <c r="S94" s="24" t="s">
        <v>141</v>
      </c>
      <c r="T94" s="48">
        <f>[1]Treasuries!$C$8</f>
        <v>3.7450000000000004E-2</v>
      </c>
    </row>
    <row r="95" spans="1:20" ht="20" x14ac:dyDescent="0.25">
      <c r="A95" s="5" t="s">
        <v>80</v>
      </c>
      <c r="B95" s="1">
        <v>-1879600000</v>
      </c>
      <c r="C95" s="1">
        <v>-57200000</v>
      </c>
      <c r="D95" s="1">
        <v>-3102000000</v>
      </c>
      <c r="E95" s="1">
        <v>-2627800000</v>
      </c>
      <c r="F95" s="1">
        <v>-69700000</v>
      </c>
      <c r="G95" s="1">
        <v>-2741500000</v>
      </c>
      <c r="H95" s="1">
        <v>-74000000</v>
      </c>
      <c r="I95" s="1">
        <v>-2266000000</v>
      </c>
      <c r="J95" s="1">
        <v>-4708000000</v>
      </c>
      <c r="K95" s="1">
        <v>-889000000</v>
      </c>
      <c r="L95" s="1">
        <v>-94000000</v>
      </c>
      <c r="S95" s="49" t="s">
        <v>142</v>
      </c>
      <c r="T95" s="50" cm="1">
        <f t="array" ref="T95">_FV(A1,"Beta")</f>
        <v>0.9879</v>
      </c>
    </row>
    <row r="96" spans="1:20" ht="20" x14ac:dyDescent="0.25">
      <c r="A96" s="5" t="s">
        <v>81</v>
      </c>
      <c r="B96" s="1" t="s">
        <v>91</v>
      </c>
      <c r="C96" s="1" t="s">
        <v>91</v>
      </c>
      <c r="D96" s="1" t="s">
        <v>91</v>
      </c>
      <c r="E96" s="1">
        <v>2100000</v>
      </c>
      <c r="F96" s="1" t="s">
        <v>91</v>
      </c>
      <c r="G96" s="1" t="s">
        <v>91</v>
      </c>
      <c r="H96" s="1" t="s">
        <v>91</v>
      </c>
      <c r="I96" s="1" t="s">
        <v>91</v>
      </c>
      <c r="J96" s="1" t="s">
        <v>91</v>
      </c>
      <c r="K96" s="1" t="s">
        <v>91</v>
      </c>
      <c r="L96" s="1">
        <v>30000000</v>
      </c>
      <c r="S96" s="24" t="s">
        <v>143</v>
      </c>
      <c r="T96" s="48">
        <v>8.4000000000000005E-2</v>
      </c>
    </row>
    <row r="97" spans="1:20" ht="20" x14ac:dyDescent="0.25">
      <c r="A97" s="5" t="s">
        <v>82</v>
      </c>
      <c r="B97" s="1" t="s">
        <v>91</v>
      </c>
      <c r="C97" s="1">
        <v>-7300000</v>
      </c>
      <c r="D97" s="1" t="s">
        <v>91</v>
      </c>
      <c r="E97" s="1" t="s">
        <v>91</v>
      </c>
      <c r="F97" s="1" t="s">
        <v>91</v>
      </c>
      <c r="G97" s="1">
        <v>-3005700000</v>
      </c>
      <c r="H97" s="1">
        <v>-60000000</v>
      </c>
      <c r="I97" s="1" t="s">
        <v>91</v>
      </c>
      <c r="J97" s="1" t="s">
        <v>91</v>
      </c>
      <c r="K97" s="1">
        <v>-551000000</v>
      </c>
      <c r="L97" s="1">
        <v>-326000000</v>
      </c>
      <c r="S97" s="46" t="s">
        <v>144</v>
      </c>
      <c r="T97" s="47">
        <f>(T94)+((T95)*(T96-T94))</f>
        <v>8.3436745000000007E-2</v>
      </c>
    </row>
    <row r="98" spans="1:20" ht="19" x14ac:dyDescent="0.25">
      <c r="A98" s="5" t="s">
        <v>83</v>
      </c>
      <c r="B98" s="1">
        <v>-14000000</v>
      </c>
      <c r="C98" s="1">
        <v>-84300000</v>
      </c>
      <c r="D98" s="1">
        <v>-105600000</v>
      </c>
      <c r="E98" s="1">
        <v>-362400000</v>
      </c>
      <c r="F98" s="1">
        <v>-538100000</v>
      </c>
      <c r="G98" s="1">
        <v>-663500000</v>
      </c>
      <c r="H98" s="1">
        <v>-728000000</v>
      </c>
      <c r="I98" s="1">
        <v>-901000000</v>
      </c>
      <c r="J98" s="1">
        <v>-959000000</v>
      </c>
      <c r="K98" s="1">
        <v>-974000000</v>
      </c>
      <c r="L98" s="1">
        <v>-971000000</v>
      </c>
      <c r="S98" s="71" t="s">
        <v>145</v>
      </c>
      <c r="T98" s="72"/>
    </row>
    <row r="99" spans="1:20" ht="20" x14ac:dyDescent="0.25">
      <c r="A99" s="5" t="s">
        <v>84</v>
      </c>
      <c r="B99" s="1">
        <v>1719000000</v>
      </c>
      <c r="C99" s="1">
        <v>16100000</v>
      </c>
      <c r="D99" s="1">
        <v>11773200000</v>
      </c>
      <c r="E99" s="1">
        <v>872900000</v>
      </c>
      <c r="F99" s="1">
        <v>16900000</v>
      </c>
      <c r="G99" s="1">
        <v>5475500000</v>
      </c>
      <c r="H99" s="1">
        <v>-423000000</v>
      </c>
      <c r="I99" s="1">
        <v>2325000000</v>
      </c>
      <c r="J99" s="1">
        <v>4846000000</v>
      </c>
      <c r="K99" s="1">
        <v>1321000000</v>
      </c>
      <c r="L99" s="1">
        <v>54000000</v>
      </c>
      <c r="S99" s="24" t="s">
        <v>146</v>
      </c>
      <c r="T99" s="25">
        <f>T86+T87</f>
        <v>14304000000</v>
      </c>
    </row>
    <row r="100" spans="1:20" ht="20" x14ac:dyDescent="0.25">
      <c r="A100" s="6" t="s">
        <v>85</v>
      </c>
      <c r="B100" s="10">
        <v>-174600000</v>
      </c>
      <c r="C100" s="10">
        <v>-132700000</v>
      </c>
      <c r="D100" s="10">
        <v>8565600000</v>
      </c>
      <c r="E100" s="10">
        <v>-2115200000</v>
      </c>
      <c r="F100" s="10">
        <v>-590900000</v>
      </c>
      <c r="G100" s="10">
        <v>-935200000</v>
      </c>
      <c r="H100" s="10">
        <v>-1285000000</v>
      </c>
      <c r="I100" s="10">
        <v>-842000000</v>
      </c>
      <c r="J100" s="10">
        <v>-821000000</v>
      </c>
      <c r="K100" s="10">
        <v>-1093000000</v>
      </c>
      <c r="L100" s="10">
        <v>-1307000000</v>
      </c>
      <c r="S100" s="44" t="s">
        <v>147</v>
      </c>
      <c r="T100" s="45">
        <f>T99/T103</f>
        <v>0.37753842995377579</v>
      </c>
    </row>
    <row r="101" spans="1:20" ht="20" x14ac:dyDescent="0.25">
      <c r="A101" s="5" t="s">
        <v>86</v>
      </c>
      <c r="B101" s="1">
        <v>4300000</v>
      </c>
      <c r="C101" s="1">
        <v>4700000</v>
      </c>
      <c r="D101" s="1">
        <v>-17800000</v>
      </c>
      <c r="E101" s="1">
        <v>-73500000</v>
      </c>
      <c r="F101" s="1">
        <v>-2400000</v>
      </c>
      <c r="G101" s="1">
        <v>24000000</v>
      </c>
      <c r="H101" s="1">
        <v>-20000000</v>
      </c>
      <c r="I101" s="1">
        <v>16000000</v>
      </c>
      <c r="J101" s="1">
        <v>6000000</v>
      </c>
      <c r="K101" s="1">
        <v>-3000000</v>
      </c>
      <c r="L101" s="1">
        <v>-28000000</v>
      </c>
      <c r="S101" s="49" t="s">
        <v>148</v>
      </c>
      <c r="T101" s="51" cm="1">
        <f t="array" ref="T101">_FV(A1,"Market cap",TRUE)</f>
        <v>23583533732</v>
      </c>
    </row>
    <row r="102" spans="1:20" ht="20" x14ac:dyDescent="0.25">
      <c r="A102" s="6" t="s">
        <v>87</v>
      </c>
      <c r="B102" s="10">
        <v>87700000</v>
      </c>
      <c r="C102" s="10">
        <v>240200000</v>
      </c>
      <c r="D102" s="10">
        <v>1016300000</v>
      </c>
      <c r="E102" s="10">
        <v>-1045400000</v>
      </c>
      <c r="F102" s="10">
        <v>702600000</v>
      </c>
      <c r="G102" s="10">
        <v>-387000000</v>
      </c>
      <c r="H102" s="10">
        <v>-184000000</v>
      </c>
      <c r="I102" s="10">
        <v>620000000</v>
      </c>
      <c r="J102" s="10">
        <v>27000000</v>
      </c>
      <c r="K102" s="10">
        <v>-473000000</v>
      </c>
      <c r="L102" s="10">
        <v>91000000</v>
      </c>
      <c r="S102" s="44" t="s">
        <v>149</v>
      </c>
      <c r="T102" s="45">
        <f>T101/T103</f>
        <v>0.62246157004622416</v>
      </c>
    </row>
    <row r="103" spans="1:20" ht="20" x14ac:dyDescent="0.25">
      <c r="A103" s="5" t="s">
        <v>88</v>
      </c>
      <c r="B103" s="1">
        <v>459000000</v>
      </c>
      <c r="C103" s="1">
        <v>546700000</v>
      </c>
      <c r="D103" s="1">
        <v>786900000</v>
      </c>
      <c r="E103" s="1">
        <v>1803200000</v>
      </c>
      <c r="F103" s="1">
        <v>757800000</v>
      </c>
      <c r="G103" s="1">
        <v>1460400000</v>
      </c>
      <c r="H103" s="1">
        <v>1097000000</v>
      </c>
      <c r="I103" s="1">
        <v>913000000</v>
      </c>
      <c r="J103" s="1">
        <v>1533000000</v>
      </c>
      <c r="K103" s="1">
        <v>1560000000</v>
      </c>
      <c r="L103" s="1">
        <v>1087000000</v>
      </c>
      <c r="S103" s="46" t="s">
        <v>150</v>
      </c>
      <c r="T103" s="52">
        <f>T99+T101</f>
        <v>37887533732</v>
      </c>
    </row>
    <row r="104" spans="1:20" ht="20" thickBot="1" x14ac:dyDescent="0.3">
      <c r="A104" s="7" t="s">
        <v>89</v>
      </c>
      <c r="B104" s="11">
        <v>546700000</v>
      </c>
      <c r="C104" s="11">
        <v>786900000</v>
      </c>
      <c r="D104" s="11">
        <v>1803200000</v>
      </c>
      <c r="E104" s="11">
        <v>757800000</v>
      </c>
      <c r="F104" s="11">
        <v>1460400000</v>
      </c>
      <c r="G104" s="11">
        <v>1073400000</v>
      </c>
      <c r="H104" s="11">
        <v>913000000</v>
      </c>
      <c r="I104" s="11">
        <v>1533000000</v>
      </c>
      <c r="J104" s="11">
        <v>1560000000</v>
      </c>
      <c r="K104" s="11">
        <v>1087000000</v>
      </c>
      <c r="L104" s="11">
        <v>1178000000</v>
      </c>
      <c r="S104" s="71" t="s">
        <v>151</v>
      </c>
      <c r="T104" s="72"/>
    </row>
    <row r="105" spans="1:20" ht="21" thickTop="1" x14ac:dyDescent="0.25">
      <c r="A105" s="14" t="s">
        <v>107</v>
      </c>
      <c r="B105" s="1">
        <f t="shared" ref="B105:K105" si="10">((B22*(1-$T$91))+B77+B88+B81)</f>
        <v>274697142.85714287</v>
      </c>
      <c r="C105" s="1">
        <f t="shared" si="10"/>
        <v>425140000</v>
      </c>
      <c r="D105" s="1">
        <f t="shared" si="10"/>
        <v>171365714.28571427</v>
      </c>
      <c r="E105" s="1">
        <f t="shared" si="10"/>
        <v>1470111428.5714285</v>
      </c>
      <c r="F105" s="1">
        <f t="shared" si="10"/>
        <v>1664640000</v>
      </c>
      <c r="G105" s="1">
        <f t="shared" si="10"/>
        <v>2125508571.4285715</v>
      </c>
      <c r="H105" s="1">
        <f t="shared" si="10"/>
        <v>1723685714.2857141</v>
      </c>
      <c r="I105" s="1">
        <f t="shared" si="10"/>
        <v>2088971428.5714285</v>
      </c>
      <c r="J105" s="1">
        <f t="shared" si="10"/>
        <v>1188114285.7142856</v>
      </c>
      <c r="K105" s="1">
        <f t="shared" si="10"/>
        <v>1970942857.1428571</v>
      </c>
      <c r="L105" s="1">
        <f>((L22*(1-$T$91))+L77+L88+L81)</f>
        <v>1629600000</v>
      </c>
      <c r="M105" s="26">
        <f>L105*(1+$T$106)</f>
        <v>1720188096.942723</v>
      </c>
      <c r="N105" s="26">
        <f t="shared" ref="N105:Q105" si="11">M105*(1+$T$106)</f>
        <v>1815811910.2009249</v>
      </c>
      <c r="O105" s="26">
        <f t="shared" si="11"/>
        <v>1916751371.0201643</v>
      </c>
      <c r="P105" s="26">
        <f t="shared" si="11"/>
        <v>2023301971.7891088</v>
      </c>
      <c r="Q105" s="26">
        <f t="shared" si="11"/>
        <v>2135775631.070426</v>
      </c>
      <c r="R105" s="27" t="s">
        <v>108</v>
      </c>
      <c r="S105" s="28" t="s">
        <v>109</v>
      </c>
      <c r="T105" s="29">
        <f>(T100*T92)+(T102*T97)</f>
        <v>6.4798294691758268E-2</v>
      </c>
    </row>
    <row r="106" spans="1:20" ht="20" customHeight="1" x14ac:dyDescent="0.25">
      <c r="A106" s="14" t="s">
        <v>164</v>
      </c>
      <c r="B106" s="15" t="e">
        <f t="shared" ref="B106:K106" si="12">(B107/A107)-1</f>
        <v>#VALUE!</v>
      </c>
      <c r="C106" s="15">
        <f t="shared" si="12"/>
        <v>0.94357976653696496</v>
      </c>
      <c r="D106" s="15">
        <f t="shared" si="12"/>
        <v>-0.23790457123790454</v>
      </c>
      <c r="E106" s="15">
        <f t="shared" si="12"/>
        <v>3.7701401050788093</v>
      </c>
      <c r="F106" s="15">
        <f t="shared" si="12"/>
        <v>0.13382285452042231</v>
      </c>
      <c r="G106" s="15">
        <f t="shared" si="12"/>
        <v>8.9047195013357117E-2</v>
      </c>
      <c r="H106" s="15">
        <f t="shared" si="12"/>
        <v>-0.19794841299338439</v>
      </c>
      <c r="I106" s="15">
        <f t="shared" si="12"/>
        <v>0.3104726598702503</v>
      </c>
      <c r="J106" s="15">
        <f t="shared" si="12"/>
        <v>-0.43140028288543142</v>
      </c>
      <c r="K106" s="15">
        <f t="shared" si="12"/>
        <v>1.0149253731343282</v>
      </c>
      <c r="L106" s="15">
        <f>(L107/K107)-1</f>
        <v>-0.14197530864197527</v>
      </c>
      <c r="M106" s="30">
        <v>2177000000</v>
      </c>
      <c r="N106" s="30">
        <v>2311000000</v>
      </c>
      <c r="O106" s="30">
        <v>2517000000</v>
      </c>
      <c r="P106" s="30">
        <v>2766000000</v>
      </c>
      <c r="Q106" s="30">
        <v>2984000000</v>
      </c>
      <c r="R106" s="27" t="s">
        <v>110</v>
      </c>
      <c r="S106" s="31" t="s">
        <v>111</v>
      </c>
      <c r="T106" s="32">
        <f>(SUM(M4:Q4)/5)</f>
        <v>5.5589161108691255E-2</v>
      </c>
    </row>
    <row r="107" spans="1:20" ht="19" x14ac:dyDescent="0.25">
      <c r="A107" s="23" t="s">
        <v>103</v>
      </c>
      <c r="B107" s="1">
        <v>154200000</v>
      </c>
      <c r="C107" s="1">
        <v>299700000</v>
      </c>
      <c r="D107" s="1">
        <v>228400000</v>
      </c>
      <c r="E107" s="1">
        <v>1089500000</v>
      </c>
      <c r="F107" s="1">
        <v>1235300000</v>
      </c>
      <c r="G107" s="1">
        <v>1345300000</v>
      </c>
      <c r="H107" s="1">
        <v>1079000000</v>
      </c>
      <c r="I107" s="1">
        <v>1414000000</v>
      </c>
      <c r="J107" s="1">
        <v>804000000</v>
      </c>
      <c r="K107" s="1">
        <v>1620000000</v>
      </c>
      <c r="L107" s="1">
        <v>1390000000</v>
      </c>
      <c r="M107" s="27"/>
      <c r="N107" s="27"/>
      <c r="O107" s="27"/>
      <c r="P107" s="27"/>
      <c r="Q107" s="53">
        <f>Q106*(1+T107)/(T108-T107)</f>
        <v>76852539127.346024</v>
      </c>
      <c r="R107" s="54" t="s">
        <v>152</v>
      </c>
      <c r="S107" s="55" t="s">
        <v>153</v>
      </c>
      <c r="T107" s="56">
        <v>2.5000000000000001E-2</v>
      </c>
    </row>
    <row r="108" spans="1:20" ht="19" x14ac:dyDescent="0.25">
      <c r="A108" s="5"/>
      <c r="B108" s="13"/>
      <c r="C108" s="13"/>
      <c r="D108" s="13"/>
      <c r="E108" s="13"/>
      <c r="F108" s="13"/>
      <c r="G108" s="13"/>
      <c r="H108" s="13"/>
      <c r="I108" s="13"/>
      <c r="J108" s="13"/>
      <c r="K108" s="13"/>
      <c r="L108" s="13"/>
      <c r="M108" s="53">
        <f t="shared" ref="M108:P108" si="13">M107+M106</f>
        <v>2177000000</v>
      </c>
      <c r="N108" s="53">
        <f t="shared" si="13"/>
        <v>2311000000</v>
      </c>
      <c r="O108" s="53">
        <f t="shared" si="13"/>
        <v>2517000000</v>
      </c>
      <c r="P108" s="53">
        <f t="shared" si="13"/>
        <v>2766000000</v>
      </c>
      <c r="Q108" s="53">
        <f>Q107+Q106</f>
        <v>79836539127.346024</v>
      </c>
      <c r="R108" s="54" t="s">
        <v>150</v>
      </c>
      <c r="S108" s="57" t="s">
        <v>154</v>
      </c>
      <c r="T108" s="58">
        <f>T105</f>
        <v>6.4798294691758268E-2</v>
      </c>
    </row>
    <row r="109" spans="1:20" ht="19" x14ac:dyDescent="0.25">
      <c r="M109" s="67" t="s">
        <v>155</v>
      </c>
      <c r="N109" s="68"/>
    </row>
    <row r="110" spans="1:20" ht="20" x14ac:dyDescent="0.25">
      <c r="M110" s="59" t="s">
        <v>156</v>
      </c>
      <c r="N110" s="51">
        <f>NPV(T108,M108,N108,O108,P108,Q108)</f>
        <v>66645763676.116531</v>
      </c>
    </row>
    <row r="111" spans="1:20" ht="20" x14ac:dyDescent="0.25">
      <c r="M111" s="59" t="s">
        <v>157</v>
      </c>
      <c r="N111" s="51">
        <f>L40</f>
        <v>1178000000</v>
      </c>
    </row>
    <row r="112" spans="1:20" ht="20" x14ac:dyDescent="0.25">
      <c r="M112" s="59" t="s">
        <v>146</v>
      </c>
      <c r="N112" s="51">
        <f>T99</f>
        <v>14304000000</v>
      </c>
    </row>
    <row r="113" spans="13:14" ht="20" x14ac:dyDescent="0.25">
      <c r="M113" s="59" t="s">
        <v>158</v>
      </c>
      <c r="N113" s="51">
        <f>N110+N111-N112</f>
        <v>53519763676.116531</v>
      </c>
    </row>
    <row r="114" spans="13:14" ht="20" x14ac:dyDescent="0.25">
      <c r="M114" s="59" t="s">
        <v>159</v>
      </c>
      <c r="N114" s="60">
        <f>L34*(1+(5*R16))</f>
        <v>433274202.3089503</v>
      </c>
    </row>
    <row r="115" spans="13:14" ht="20" x14ac:dyDescent="0.25">
      <c r="M115" s="61" t="s">
        <v>160</v>
      </c>
      <c r="N115" s="62">
        <f>N113/N114</f>
        <v>123.52400256213213</v>
      </c>
    </row>
    <row r="116" spans="13:14" ht="20" x14ac:dyDescent="0.25">
      <c r="M116" s="59" t="s">
        <v>161</v>
      </c>
      <c r="N116" s="63" cm="1">
        <f t="array" ref="N116">_FV(A1,"Price")</f>
        <v>75.77</v>
      </c>
    </row>
    <row r="117" spans="13:14" ht="20" x14ac:dyDescent="0.25">
      <c r="M117" s="64" t="s">
        <v>162</v>
      </c>
      <c r="N117" s="65">
        <f>N115/N116-1</f>
        <v>0.6302494729065875</v>
      </c>
    </row>
    <row r="118" spans="13:14" ht="20" x14ac:dyDescent="0.25">
      <c r="M118" s="64" t="s">
        <v>163</v>
      </c>
      <c r="N118" s="66" t="str">
        <f>IF(N115&gt;N116,"BUY","SELL")</f>
        <v>BUY</v>
      </c>
    </row>
  </sheetData>
  <mergeCells count="6">
    <mergeCell ref="M109:N109"/>
    <mergeCell ref="S83:T83"/>
    <mergeCell ref="S84:T84"/>
    <mergeCell ref="S93:T93"/>
    <mergeCell ref="S98:T98"/>
    <mergeCell ref="S104:T104"/>
  </mergeCells>
  <hyperlinks>
    <hyperlink ref="A1" r:id="rId1" tooltip="https://roic.ai/company/QSR" display="ROIC.AI | QSR"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618756/000119312516481509/0001193125-16-481509-index.htm" xr:uid="{00000000-0004-0000-0000-00000A000000}"/>
    <hyperlink ref="E74" r:id="rId9" tooltip="https://www.sec.gov/Archives/edgar/data/1618756/000119312516481509/0001193125-16-481509-index.htm" xr:uid="{00000000-0004-0000-0000-00000B000000}"/>
    <hyperlink ref="F36" r:id="rId10" tooltip="https://www.sec.gov/Archives/edgar/data/1618756/000119312517048122/0001193125-17-048122-index.htm" xr:uid="{00000000-0004-0000-0000-00000D000000}"/>
    <hyperlink ref="F74" r:id="rId11" tooltip="https://www.sec.gov/Archives/edgar/data/1618756/000119312517048122/0001193125-17-048122-index.htm" xr:uid="{00000000-0004-0000-0000-00000E000000}"/>
    <hyperlink ref="G36" r:id="rId12" tooltip="https://www.sec.gov/Archives/edgar/data/1618756/000161875618000007/0001618756-18-000007-index.htm" xr:uid="{00000000-0004-0000-0000-000010000000}"/>
    <hyperlink ref="G74" r:id="rId13" tooltip="https://www.sec.gov/Archives/edgar/data/1618756/000161875618000007/0001618756-18-000007-index.htm" xr:uid="{00000000-0004-0000-0000-000011000000}"/>
    <hyperlink ref="H36" r:id="rId14" tooltip="https://www.sec.gov/Archives/edgar/data/1618756/000161875619000005/0001618756-19-000005-index.htm" xr:uid="{00000000-0004-0000-0000-000013000000}"/>
    <hyperlink ref="H74" r:id="rId15" tooltip="https://www.sec.gov/Archives/edgar/data/1618756/000161875619000005/0001618756-19-000005-index.htm" xr:uid="{00000000-0004-0000-0000-000014000000}"/>
    <hyperlink ref="I36" r:id="rId16" tooltip="https://www.sec.gov/Archives/edgar/data/1618756/000161875620000004/0001618756-20-000004-index.htm" xr:uid="{00000000-0004-0000-0000-000016000000}"/>
    <hyperlink ref="I74" r:id="rId17" tooltip="https://www.sec.gov/Archives/edgar/data/1618756/000161875620000004/0001618756-20-000004-index.htm" xr:uid="{00000000-0004-0000-0000-000017000000}"/>
    <hyperlink ref="J36" r:id="rId18" tooltip="https://www.sec.gov/Archives/edgar/data/1618756/000161875621000007/0001618756-21-000007-index.htm" xr:uid="{00000000-0004-0000-0000-000019000000}"/>
    <hyperlink ref="J74" r:id="rId19" tooltip="https://www.sec.gov/Archives/edgar/data/1618756/000161875621000007/0001618756-21-000007-index.htm" xr:uid="{00000000-0004-0000-0000-00001A000000}"/>
    <hyperlink ref="K36" r:id="rId20" tooltip="https://www.sec.gov/Archives/edgar/data/1618756/000161875622000018/0001618756-22-000018-index.htm" xr:uid="{00000000-0004-0000-0000-00001C000000}"/>
    <hyperlink ref="K74" r:id="rId21" tooltip="https://www.sec.gov/Archives/edgar/data/1618756/000161875622000018/0001618756-22-000018-index.htm" xr:uid="{00000000-0004-0000-0000-00001D000000}"/>
    <hyperlink ref="L36" r:id="rId22" tooltip="https://www.sec.gov/Archives/edgar/data/1618756/000161875623000013/0001618756-23-000013-index.htm" xr:uid="{00000000-0004-0000-0000-00001F000000}"/>
    <hyperlink ref="L74" r:id="rId23" tooltip="https://www.sec.gov/Archives/edgar/data/1618756/000161875623000013/0001618756-23-000013-index.htm" xr:uid="{00000000-0004-0000-0000-000020000000}"/>
    <hyperlink ref="M1" r:id="rId24" display="https://finbox.com/NYSE:QSR/explorer/revenue_proj/" xr:uid="{C5CE3B50-8F91-BF43-8DCB-1247284B2811}"/>
    <hyperlink ref="R106" r:id="rId25" xr:uid="{DB821021-CBE2-B845-8FE7-9BEF171B4BC8}"/>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2023-03-14T03:30:50Z</dcterms:created>
  <dcterms:modified xsi:type="dcterms:W3CDTF">2023-06-13T07:11:14Z</dcterms:modified>
</cp:coreProperties>
</file>