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6F5046BB-1099-194D-9086-3E557FA18C02}"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0" hidden="1">'Sheet 1'!$A$107</definedName>
    <definedName name="_xlchart.v1.1" hidden="1">'Sheet 1'!$A$28</definedName>
    <definedName name="_xlchart.v1.10" hidden="1">'Sheet 1'!$B$3:$Z$3</definedName>
    <definedName name="_xlchart.v1.2" hidden="1">'Sheet 1'!$B$107:$Z$107</definedName>
    <definedName name="_xlchart.v1.3" hidden="1">'Sheet 1'!$B$28:$Z$28</definedName>
    <definedName name="_xlchart.v1.4" hidden="1">'Sheet 1'!$B$3:$Z$3</definedName>
    <definedName name="_xlchart.v1.5" hidden="1">'Sheet 1'!$A$107</definedName>
    <definedName name="_xlchart.v1.6" hidden="1">'Sheet 1'!$A$28</definedName>
    <definedName name="_xlchart.v1.7" hidden="1">'Sheet 1'!$A$3</definedName>
    <definedName name="_xlchart.v1.8" hidden="1">'Sheet 1'!$B$107:$Z$107</definedName>
    <definedName name="_xlchart.v1.9" hidden="1">'Sheet 1'!$B$28:$Z$28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B105" i="1"/>
  <c r="AC105" i="1" s="1"/>
  <c r="AD105" i="1" s="1"/>
  <c r="AE105" i="1" s="1"/>
  <c r="A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H101" i="1" a="1"/>
  <c r="AH101" i="1" s="1"/>
  <c r="AH95" i="1" a="1"/>
  <c r="AH95" i="1" s="1"/>
  <c r="AH97" i="1" s="1"/>
  <c r="AB111" i="1"/>
  <c r="AD108" i="1"/>
  <c r="AC108" i="1"/>
  <c r="AB108" i="1"/>
  <c r="AA108" i="1"/>
  <c r="AH94" i="1"/>
  <c r="AH91" i="1"/>
  <c r="AH90" i="1"/>
  <c r="AH89" i="1"/>
  <c r="AH87" i="1"/>
  <c r="AH86" i="1"/>
  <c r="AH88" i="1" s="1"/>
  <c r="AH92" i="1" s="1"/>
  <c r="AH85" i="1"/>
  <c r="AE30" i="1"/>
  <c r="AD30" i="1"/>
  <c r="AC30" i="1"/>
  <c r="AB30" i="1"/>
  <c r="AA30" i="1"/>
  <c r="AE29" i="1"/>
  <c r="AD29" i="1"/>
  <c r="AC29" i="1"/>
  <c r="AB29" i="1"/>
  <c r="AA29" i="1"/>
  <c r="AE21" i="1"/>
  <c r="AD21" i="1"/>
  <c r="AC21" i="1"/>
  <c r="AB21" i="1"/>
  <c r="AA21" i="1"/>
  <c r="AE20" i="1"/>
  <c r="AD20" i="1"/>
  <c r="AC20" i="1"/>
  <c r="AB20" i="1"/>
  <c r="AA20" i="1"/>
  <c r="AF19" i="1"/>
  <c r="AF16" i="1"/>
  <c r="AB114" i="1" s="1"/>
  <c r="AI13" i="1"/>
  <c r="AH13" i="1"/>
  <c r="AG13" i="1"/>
  <c r="AF13" i="1"/>
  <c r="AH10" i="1"/>
  <c r="AG10" i="1"/>
  <c r="AI7" i="1"/>
  <c r="AH7" i="1"/>
  <c r="AG7" i="1"/>
  <c r="AF7" i="1"/>
  <c r="AI4" i="1"/>
  <c r="AH4" i="1"/>
  <c r="AG4" i="1"/>
  <c r="AF4" i="1"/>
  <c r="AE4" i="1"/>
  <c r="AD4" i="1"/>
  <c r="AC4" i="1"/>
  <c r="AB4" i="1"/>
  <c r="AA4"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AI10" i="1" s="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AF10" i="1" s="1"/>
  <c r="Y9" i="1"/>
  <c r="X9"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 r="AH16" i="1"/>
  <c r="AI16" i="1"/>
  <c r="AG16" i="1"/>
  <c r="AI19" i="1"/>
  <c r="AH19" i="1"/>
  <c r="AG19" i="1"/>
  <c r="AH99" i="1"/>
  <c r="AH103" i="1" l="1"/>
  <c r="AH102" i="1" s="1"/>
  <c r="AB112" i="1"/>
  <c r="AH100" i="1" l="1"/>
  <c r="AH105" i="1" s="1"/>
  <c r="AH108" i="1" s="1"/>
  <c r="AE107" i="1" l="1"/>
  <c r="AE108" i="1" s="1"/>
  <c r="AB110" i="1"/>
  <c r="AB113" i="1" s="1"/>
  <c r="AB115" i="1" s="1"/>
  <c r="AB118" i="1" l="1"/>
  <c r="AB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<sst xmlns="http://schemas.openxmlformats.org/spreadsheetml/2006/main" count="858" uniqueCount="165">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</sst>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 fillId="0" borderId="0" xfId="0" applyFont="1" applyAlignment="1">
      <alignment indent="1"/>
    </xf>
    <xf numFmtId="164" fontId="10" fillId="5" borderId="0" xfId="0" applyNumberFormat="1" applyFont="1" applyFill="1"/>
    <xf numFmtId="0" fontId="0" fillId="6" borderId="0" xfId="0" applyFill="1"/>
    <xf numFmtId="9" fontId="13"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0" fillId="6" borderId="0" xfId="0" applyNumberFormat="1" applyFont="1" applyFill="1"/>
    <xf numFmtId="0" fontId="12" fillId="7" borderId="11" xfId="0" applyFont="1" applyFill="1" applyBorder="1" applyAlignment="1">
      <alignment horizontal="left" vertical="center" wrapText="1"/>
    </xf>
    <xf numFmtId="10" fontId="12" fillId="7"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5" fillId="7" borderId="13" xfId="0" applyFont="1" applyFill="1" applyBorder="1" applyAlignment="1">
      <alignment horizontal="center"/>
    </xf>
    <xf numFmtId="0" fontId="16" fillId="7" borderId="7" xfId="0" applyFont="1" applyFill="1" applyBorder="1" applyAlignment="1">
      <alignment horizontal="center"/>
    </xf>
    <xf numFmtId="0" fontId="12" fillId="8" borderId="13" xfId="0" applyFont="1" applyFill="1" applyBorder="1" applyAlignment="1">
      <alignment horizontal="center" vertical="center" wrapText="1"/>
    </xf>
    <xf numFmtId="0" fontId="12" fillId="8"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4" fontId="1" fillId="6"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6"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6" borderId="11" xfId="0" applyFont="1" applyFill="1" applyBorder="1"/>
    <xf numFmtId="10" fontId="1" fillId="6" borderId="8" xfId="0" applyNumberFormat="1" applyFont="1" applyFill="1" applyBorder="1" applyAlignment="1">
      <alignment horizontal="right" vertical="center"/>
    </xf>
    <xf numFmtId="0" fontId="1" fillId="7" borderId="14" xfId="0" applyFont="1" applyFill="1" applyBorder="1" applyAlignment="1">
      <alignment horizontal="center"/>
    </xf>
    <xf numFmtId="0" fontId="1" fillId="7" borderId="15" xfId="0" applyFont="1" applyFill="1" applyBorder="1" applyAlignment="1">
      <alignment horizontal="center"/>
    </xf>
    <xf numFmtId="164" fontId="1" fillId="6" borderId="9" xfId="0" applyNumberFormat="1" applyFont="1" applyFill="1" applyBorder="1" applyAlignment="1">
      <alignment wrapText="1"/>
    </xf>
    <xf numFmtId="164" fontId="1" fillId="6" borderId="10" xfId="0" applyNumberFormat="1" applyFont="1" applyFill="1" applyBorder="1" applyAlignment="1">
      <alignment wrapText="1"/>
    </xf>
    <xf numFmtId="164" fontId="1" fillId="7" borderId="9" xfId="0" applyNumberFormat="1" applyFont="1" applyFill="1" applyBorder="1" applyAlignment="1">
      <alignment wrapText="1"/>
    </xf>
    <xf numFmtId="168" fontId="12" fillId="7" borderId="10" xfId="0" applyNumberFormat="1" applyFont="1" applyFill="1" applyBorder="1"/>
    <xf numFmtId="168" fontId="1" fillId="6" borderId="10" xfId="0" applyNumberFormat="1" applyFont="1" applyFill="1" applyBorder="1"/>
    <xf numFmtId="164" fontId="1" fillId="7" borderId="11" xfId="0" applyNumberFormat="1" applyFont="1" applyFill="1" applyBorder="1" applyAlignment="1">
      <alignment wrapText="1"/>
    </xf>
    <xf numFmtId="9" fontId="12" fillId="7" borderId="8" xfId="1" applyFont="1" applyFill="1" applyBorder="1"/>
    <xf numFmtId="0" fontId="12" fillId="7"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36650082918738E-2"/>
          <c:y val="0.12523351997594737"/>
          <c:w val="0.86423880597014913"/>
          <c:h val="0.715045317728194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209375000</c:v>
                </c:pt>
                <c:pt idx="1">
                  <c:v>294916000</c:v>
                </c:pt>
                <c:pt idx="2">
                  <c:v>369462000</c:v>
                </c:pt>
                <c:pt idx="3">
                  <c:v>366473000</c:v>
                </c:pt>
                <c:pt idx="4">
                  <c:v>400337000</c:v>
                </c:pt>
                <c:pt idx="5">
                  <c:v>438508000</c:v>
                </c:pt>
                <c:pt idx="6">
                  <c:v>525823000</c:v>
                </c:pt>
                <c:pt idx="7">
                  <c:v>581657000</c:v>
                </c:pt>
                <c:pt idx="8">
                  <c:v>712810000</c:v>
                </c:pt>
                <c:pt idx="9">
                  <c:v>722243000</c:v>
                </c:pt>
                <c:pt idx="10">
                  <c:v>0</c:v>
                </c:pt>
                <c:pt idx="11">
                  <c:v>625685000</c:v>
                </c:pt>
                <c:pt idx="12">
                  <c:v>772752000</c:v>
                </c:pt>
                <c:pt idx="13">
                  <c:v>958084000</c:v>
                </c:pt>
                <c:pt idx="14">
                  <c:v>1193046000</c:v>
                </c:pt>
                <c:pt idx="15">
                  <c:v>1550961000</c:v>
                </c:pt>
                <c:pt idx="16">
                  <c:v>1867422000</c:v>
                </c:pt>
                <c:pt idx="17">
                  <c:v>2109006000</c:v>
                </c:pt>
                <c:pt idx="18">
                  <c:v>2134871000</c:v>
                </c:pt>
                <c:pt idx="19">
                  <c:v>2440174000</c:v>
                </c:pt>
                <c:pt idx="20">
                  <c:v>2505653000</c:v>
                </c:pt>
                <c:pt idx="21">
                  <c:v>2647437000</c:v>
                </c:pt>
                <c:pt idx="22">
                  <c:v>2848626000</c:v>
                </c:pt>
                <c:pt idx="23">
                  <c:v>3758820000</c:v>
                </c:pt>
                <c:pt idx="24">
                  <c:v>3590477000</c:v>
                </c:pt>
              </c:numCache>
            </c:numRef>
          </c:val>
          <c:extLst>
            <c:ext xmlns:c16="http://schemas.microsoft.com/office/drawing/2014/chart" uri="{C3380CC4-5D6E-409C-BE32-E72D297353CC}">
              <c16:uniqueId val="{00000000-8871-7248-945C-A78668A171B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1'!$B$28:$Z$28</c:f>
              <c:numCache>
                <c:formatCode>#,###,,;\(#,###,,\);\ \-\ \-</c:formatCode>
                <c:ptCount val="25"/>
                <c:pt idx="0">
                  <c:v>4866000</c:v>
                </c:pt>
                <c:pt idx="1">
                  <c:v>-3040000</c:v>
                </c:pt>
                <c:pt idx="2">
                  <c:v>-3091000</c:v>
                </c:pt>
                <c:pt idx="3">
                  <c:v>-33867000</c:v>
                </c:pt>
                <c:pt idx="4">
                  <c:v>-3603000</c:v>
                </c:pt>
                <c:pt idx="5">
                  <c:v>-2941000</c:v>
                </c:pt>
                <c:pt idx="6">
                  <c:v>1704000</c:v>
                </c:pt>
                <c:pt idx="7">
                  <c:v>-29307000</c:v>
                </c:pt>
                <c:pt idx="8">
                  <c:v>3252000</c:v>
                </c:pt>
                <c:pt idx="9">
                  <c:v>-51936000</c:v>
                </c:pt>
                <c:pt idx="10">
                  <c:v>0</c:v>
                </c:pt>
                <c:pt idx="11">
                  <c:v>-28651000</c:v>
                </c:pt>
                <c:pt idx="12">
                  <c:v>-8074000</c:v>
                </c:pt>
                <c:pt idx="13">
                  <c:v>20588000</c:v>
                </c:pt>
                <c:pt idx="14">
                  <c:v>-12789000</c:v>
                </c:pt>
                <c:pt idx="15">
                  <c:v>18195000</c:v>
                </c:pt>
                <c:pt idx="16">
                  <c:v>91002000</c:v>
                </c:pt>
                <c:pt idx="17">
                  <c:v>91103000</c:v>
                </c:pt>
                <c:pt idx="18">
                  <c:v>5401000</c:v>
                </c:pt>
                <c:pt idx="19">
                  <c:v>2180000</c:v>
                </c:pt>
                <c:pt idx="20">
                  <c:v>150639000</c:v>
                </c:pt>
                <c:pt idx="21">
                  <c:v>220375000</c:v>
                </c:pt>
                <c:pt idx="22">
                  <c:v>271815000</c:v>
                </c:pt>
                <c:pt idx="23">
                  <c:v>688546000</c:v>
                </c:pt>
                <c:pt idx="24">
                  <c:v>528642000</c:v>
                </c:pt>
              </c:numCache>
            </c:numRef>
          </c:val>
          <c:extLst>
            <c:ext xmlns:c16="http://schemas.microsoft.com/office/drawing/2014/chart" uri="{C3380CC4-5D6E-409C-BE32-E72D297353CC}">
              <c16:uniqueId val="{00000001-8871-7248-945C-A78668A171B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-22240000</c:v>
                </c:pt>
                <c:pt idx="1">
                  <c:v>-42322000</c:v>
                </c:pt>
                <c:pt idx="2">
                  <c:v>-4137000</c:v>
                </c:pt>
                <c:pt idx="3">
                  <c:v>537000</c:v>
                </c:pt>
                <c:pt idx="4">
                  <c:v>-38911000</c:v>
                </c:pt>
                <c:pt idx="5">
                  <c:v>2230000</c:v>
                </c:pt>
                <c:pt idx="6">
                  <c:v>-23184000</c:v>
                </c:pt>
                <c:pt idx="7">
                  <c:v>-25294000</c:v>
                </c:pt>
                <c:pt idx="8">
                  <c:v>-15462000</c:v>
                </c:pt>
                <c:pt idx="9">
                  <c:v>-34636000</c:v>
                </c:pt>
                <c:pt idx="10">
                  <c:v>0</c:v>
                </c:pt>
                <c:pt idx="11">
                  <c:v>55044000</c:v>
                </c:pt>
                <c:pt idx="12">
                  <c:v>-51717000</c:v>
                </c:pt>
                <c:pt idx="13">
                  <c:v>-8472000</c:v>
                </c:pt>
                <c:pt idx="14">
                  <c:v>-53232000</c:v>
                </c:pt>
                <c:pt idx="15">
                  <c:v>-6347000</c:v>
                </c:pt>
                <c:pt idx="16">
                  <c:v>-28321000</c:v>
                </c:pt>
                <c:pt idx="17">
                  <c:v>8087000</c:v>
                </c:pt>
                <c:pt idx="18">
                  <c:v>-79121000</c:v>
                </c:pt>
                <c:pt idx="19">
                  <c:v>442608000</c:v>
                </c:pt>
                <c:pt idx="20">
                  <c:v>163820000</c:v>
                </c:pt>
                <c:pt idx="21">
                  <c:v>245565000</c:v>
                </c:pt>
                <c:pt idx="22">
                  <c:v>389644000</c:v>
                </c:pt>
                <c:pt idx="23">
                  <c:v>476731000</c:v>
                </c:pt>
                <c:pt idx="24">
                  <c:v>403687000</c:v>
                </c:pt>
              </c:numCache>
            </c:numRef>
          </c:val>
          <c:extLst>
            <c:ext xmlns:c16="http://schemas.microsoft.com/office/drawing/2014/chart" uri="{C3380CC4-5D6E-409C-BE32-E72D297353CC}">
              <c16:uniqueId val="{00000002-8871-7248-945C-A78668A171BF}"/>
            </c:ext>
          </c:extLst>
        </c:ser>
        <c:dLbls>
          <c:showLegendKey val="0"/>
          <c:showVal val="0"/>
          <c:showCatName val="0"/>
          <c:showSerName val="0"/>
          <c:showPercent val="0"/>
          <c:showBubbleSize val="0"/>
        </c:dLbls>
        <c:gapWidth val="100"/>
        <c:overlap val="-24"/>
        <c:axId val="158746863"/>
        <c:axId val="158748591"/>
      </c:barChart>
      <c:catAx>
        <c:axId val="1587468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8748591"/>
        <c:crosses val="autoZero"/>
        <c:auto val="1"/>
        <c:lblAlgn val="ctr"/>
        <c:lblOffset val="100"/>
        <c:noMultiLvlLbl val="0"/>
      </c:catAx>
      <c:valAx>
        <c:axId val="158748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8746863"/>
        <c:crosses val="autoZero"/>
        <c:crossBetween val="between"/>
      </c:valAx>
      <c:spPr>
        <a:noFill/>
        <a:ln>
          <a:noFill/>
        </a:ln>
        <a:effectLst/>
      </c:spPr>
    </c:plotArea>
    <c:legend>
      <c:legendPos val="b"/>
      <c:layout>
        <c:manualLayout>
          <c:xMode val="edge"/>
          <c:yMode val="edge"/>
          <c:x val="0.34258941512907903"/>
          <c:y val="0.91743789853925861"/>
          <c:w val="0.31482106527728809"/>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31749</xdr:colOff>
      <xdr:row>108</xdr:row>
      <xdr:rowOff>17462</xdr:rowOff>
    </xdr:from>
    <xdr:to>
      <xdr:col>33</xdr:col>
      <xdr:colOff>1587499</xdr:colOff>
      <xdr:row>130</xdr:row>
      <xdr:rowOff>15874</xdr:rowOff>
    </xdr:to>
    <xdr:graphicFrame macro="">
      <xdr:nvGraphicFramePr>
        <xdr:cNvPr id="2" name="Chart 1">
          <a:extLst>
            <a:ext uri="{FF2B5EF4-FFF2-40B4-BE49-F238E27FC236}">
              <a16:creationId xmlns:a16="http://schemas.microsoft.com/office/drawing/2014/main" id="{D2808275-1D2A-BFA4-D791-92630858F3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3.7450000000000004E-2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https://www.bing.com/financeapi/forcetrigger?t=a21z6h&amp;q=XNYS%3aRH&amp;form=skydnc</v>
    <v>Learn more on Bing</v>
  </rv>
  <rv s="1">
    <v>0</v>
    <v>RH (XNYS:RH)</v>
    <v>2</v>
    <v>3</v>
    <v>Finance</v>
    <v>4</v>
    <v>en-US</v>
    <v>a21z6h</v>
    <v>268435456</v>
    <v>1</v>
    <v>Powered by Refinitiv</v>
    <v>351.5299</v>
    <v>207.37100000000001</v>
    <v>2.0952999999999999</v>
    <v>10.46</v>
    <v>3.8800000000000001E-2</v>
    <v>0.36</v>
    <v>1.2850000000000001E-3</v>
    <v>USD</v>
    <v>RH is a retailer and luxury lifestyle brand operating primarily in the home furnishings market. It offers merchandise assortments across various categories, including furniture, lighting, textiles, bath ware, decor, outdoor and garden, and baby, child, and teen furnishings. It sells Waterworks products online through www.waterworks.com. The Company's websites also offer room-based navigation, which allows the customer to envision and shop items by room or by-product, expanding on the richness of the online experience. The Company distributes its products through a fully integrated sales platform comprising its retail locations, including RH Galleries and Waterworks Showrooms, Source Books, Trade and Contract, and Outlets. The Company operates retail locations throughout the United States, Canada, and the United Kingdom, and have an integrated RH Hospitality experience in 14 of its Design Gallery locations, which includes Restaurants and Wine Bar.</v>
    <v>5460</v>
    <v>New York Stock Exchange</v>
    <v>XNYS</v>
    <v>XNYS</v>
    <v>15 Koch Rd Ste K, CORTE MADERA, CA, 94925-1231 US</v>
    <v>280.27</v>
    <v>Specialty Retailers</v>
    <v>Stock</v>
    <v>45090.989932673438</v>
    <v>0</v>
    <v>270.51</v>
    <v>6175721410</v>
    <v>RH</v>
    <v>RH</v>
    <v>270.58</v>
    <v>18.696999999999999</v>
    <v>269.58999999999997</v>
    <v>280.05</v>
    <v>280.41000000000003</v>
    <v>22052210</v>
    <v>RH</v>
    <v>RH (XNYS:RH)</v>
    <v>962899</v>
    <v>815210</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528849/000156459017005503/0001564590-17-005503-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528849/000119312515109678/d853618d10k.htm" TargetMode="External"/><Relationship Id="rId42" Type="http://schemas.openxmlformats.org/officeDocument/2006/relationships/hyperlink" Target="https://www.sec.gov/Archives/edgar/data/1528849/000156459019010132/0001564590-19-010132-index.html" TargetMode="External"/><Relationship Id="rId47" Type="http://schemas.openxmlformats.org/officeDocument/2006/relationships/hyperlink" Target="https://www.sec.gov/Archives/edgar/data/1528849/000155837021003728/0001558370-21-003728-index.htm" TargetMode="External"/><Relationship Id="rId50" Type="http://schemas.openxmlformats.org/officeDocument/2006/relationships/hyperlink" Target="https://www.sec.gov/Archives/edgar/data/1528849/000155837023004942/0001558370-23-004942-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528849/000119312514122028/d658284d10k.htm" TargetMode="External"/><Relationship Id="rId37" Type="http://schemas.openxmlformats.org/officeDocument/2006/relationships/hyperlink" Target="https://www.sec.gov/Archives/edgar/data/1528849/000156459016015660/0001564590-16-015660-index.html" TargetMode="External"/><Relationship Id="rId40" Type="http://schemas.openxmlformats.org/officeDocument/2006/relationships/hyperlink" Target="https://www.sec.gov/Archives/edgar/data/1528849/000156459018007158/0001564590-18-007158-index.html" TargetMode="External"/><Relationship Id="rId45" Type="http://schemas.openxmlformats.org/officeDocument/2006/relationships/hyperlink" Target="https://www.sec.gov/Archives/edgar/data/1528849/000155837020003383/0001558370-20-003383-index.html" TargetMode="External"/><Relationship Id="rId53" Type="http://schemas.openxmlformats.org/officeDocument/2006/relationships/hyperlink" Target="https://finbox.com/NYSE:RH/explorer/fcf_unlev_proj"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528849/000119312513178723/0001193125-13-178723-index.html" TargetMode="External"/><Relationship Id="rId44" Type="http://schemas.openxmlformats.org/officeDocument/2006/relationships/hyperlink" Target="https://www.sec.gov/Archives/edgar/data/1528849/000155837020003383/0001558370-20-003383-index.html" TargetMode="External"/><Relationship Id="rId52" Type="http://schemas.openxmlformats.org/officeDocument/2006/relationships/hyperlink" Target="https://finbox.com/NYSE:RH/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1528849/000119312513178723/0001193125-13-178723-index.html" TargetMode="External"/><Relationship Id="rId35" Type="http://schemas.openxmlformats.org/officeDocument/2006/relationships/hyperlink" Target="https://www.sec.gov/Archives/edgar/data/1528849/000119312515109678/d853618d10k.htm" TargetMode="External"/><Relationship Id="rId43" Type="http://schemas.openxmlformats.org/officeDocument/2006/relationships/hyperlink" Target="https://www.sec.gov/Archives/edgar/data/1528849/000156459019010132/0001564590-19-010132-index.html" TargetMode="External"/><Relationship Id="rId48" Type="http://schemas.openxmlformats.org/officeDocument/2006/relationships/hyperlink" Target="https://www.sec.gov/Archives/edgar/data/1528849/000155837022004753/0001558370-22-00475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528849/000155837023004942/0001558370-23-00494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528849/000119312514122028/d658284d10k.htm" TargetMode="External"/><Relationship Id="rId38" Type="http://schemas.openxmlformats.org/officeDocument/2006/relationships/hyperlink" Target="https://www.sec.gov/Archives/edgar/data/1528849/000156459017005503/0001564590-17-005503-index.html" TargetMode="External"/><Relationship Id="rId46" Type="http://schemas.openxmlformats.org/officeDocument/2006/relationships/hyperlink" Target="https://www.sec.gov/Archives/edgar/data/1528849/000155837021003728/0001558370-21-003728-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528849/000156459018007158/0001564590-18-007158-index.html" TargetMode="External"/><Relationship Id="rId54" Type="http://schemas.openxmlformats.org/officeDocument/2006/relationships/drawing" Target="../drawings/drawing1.xml"/><Relationship Id="rId1" Type="http://schemas.openxmlformats.org/officeDocument/2006/relationships/hyperlink" Target="https://roic.ai/company/RH"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528849/000156459016015660/0001564590-16-015660-index.html" TargetMode="External"/><Relationship Id="rId49" Type="http://schemas.openxmlformats.org/officeDocument/2006/relationships/hyperlink" Target="https://www.sec.gov/Archives/edgar/data/1528849/000155837022004753/0001558370-22-00475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8"/>
  <sheetViews>
    <sheetView tabSelected="1" zoomScale="80" zoomScaleNormal="80" workbookViewId="0">
      <pane xSplit="1" ySplit="1" topLeftCell="N2" activePane="bottomRight" state="frozen"/>
      <selection pane="topRight"/>
      <selection pane="bottomLeft"/>
      <selection pane="bottomRight" activeCell="AF51" sqref="AF51"/>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33">
        <v>2024</v>
      </c>
      <c r="AB1" s="33">
        <v>2025</v>
      </c>
      <c r="AC1" s="33">
        <v>2026</v>
      </c>
      <c r="AD1" s="33">
        <v>2027</v>
      </c>
      <c r="AE1" s="33">
        <v>2028</v>
      </c>
    </row>
    <row r="2" spans="1:3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row>
    <row r="3" spans="1:35" ht="40" x14ac:dyDescent="0.25">
      <c r="A3" s="5" t="s">
        <v>1</v>
      </c>
      <c r="B3" s="1">
        <v>209375000</v>
      </c>
      <c r="C3" s="1">
        <v>294916000</v>
      </c>
      <c r="D3" s="1">
        <v>369462000</v>
      </c>
      <c r="E3" s="1">
        <v>366473000</v>
      </c>
      <c r="F3" s="1">
        <v>400337000</v>
      </c>
      <c r="G3" s="1">
        <v>438508000</v>
      </c>
      <c r="H3" s="1">
        <v>525823000</v>
      </c>
      <c r="I3" s="1">
        <v>581657000</v>
      </c>
      <c r="J3" s="1">
        <v>712810000</v>
      </c>
      <c r="K3" s="1">
        <v>722243000</v>
      </c>
      <c r="L3" s="1" t="s">
        <v>91</v>
      </c>
      <c r="M3" s="1">
        <v>625685000</v>
      </c>
      <c r="N3" s="1">
        <v>772752000</v>
      </c>
      <c r="O3" s="1">
        <v>958084000</v>
      </c>
      <c r="P3" s="1">
        <v>1193046000</v>
      </c>
      <c r="Q3" s="1">
        <v>1550961000</v>
      </c>
      <c r="R3" s="1">
        <v>1867422000</v>
      </c>
      <c r="S3" s="1">
        <v>2109006000</v>
      </c>
      <c r="T3" s="1">
        <v>2134871000</v>
      </c>
      <c r="U3" s="1">
        <v>2440174000</v>
      </c>
      <c r="V3" s="1">
        <v>2505653000</v>
      </c>
      <c r="W3" s="1">
        <v>2647437000</v>
      </c>
      <c r="X3" s="1">
        <v>2848626000</v>
      </c>
      <c r="Y3" s="1">
        <v>3758820000</v>
      </c>
      <c r="Z3" s="1">
        <v>3590477000</v>
      </c>
      <c r="AA3" s="34">
        <v>3052000000</v>
      </c>
      <c r="AB3" s="34">
        <v>3243000000</v>
      </c>
      <c r="AC3" s="34">
        <v>3460000000</v>
      </c>
      <c r="AD3" s="34">
        <v>3979000000</v>
      </c>
      <c r="AE3" s="34">
        <v>4116000000</v>
      </c>
      <c r="AF3" s="18" t="s">
        <v>113</v>
      </c>
      <c r="AG3" s="19" t="s">
        <v>114</v>
      </c>
      <c r="AH3" s="19" t="s">
        <v>115</v>
      </c>
      <c r="AI3" s="19" t="s">
        <v>116</v>
      </c>
    </row>
    <row r="4" spans="1:35" ht="19" x14ac:dyDescent="0.25">
      <c r="A4" s="14" t="s">
        <v>93</v>
      </c>
      <c r="B4" s="1"/>
      <c r="C4" s="15">
        <f>(C3/B3)-1</f>
        <v>0.40855402985074618</v>
      </c>
      <c r="D4" s="15">
        <f>(D3/C3)-1</f>
        <v>0.25277028035101523</v>
      </c>
      <c r="E4" s="15">
        <f>(E3/D3)-1</f>
        <v>-8.0901418819797621E-3</v>
      </c>
      <c r="F4" s="15">
        <f t="shared" ref="F4:AJ4" si="0">(F3/E3)-1</f>
        <v>9.2405170367257705E-2</v>
      </c>
      <c r="G4" s="15">
        <f t="shared" si="0"/>
        <v>9.5347170009267179E-2</v>
      </c>
      <c r="H4" s="16">
        <f t="shared" si="0"/>
        <v>0.19911837412316302</v>
      </c>
      <c r="I4" s="16">
        <f t="shared" si="0"/>
        <v>0.10618402009801775</v>
      </c>
      <c r="J4" s="16">
        <f t="shared" si="0"/>
        <v>0.22548168422283243</v>
      </c>
      <c r="K4" s="16">
        <f t="shared" si="0"/>
        <v>1.3233540494661966E-2</v>
      </c>
      <c r="L4" s="16" t="e">
        <f t="shared" si="0"/>
        <v>#VALUE!</v>
      </c>
      <c r="M4" s="16" t="e">
        <f t="shared" si="0"/>
        <v>#VALUE!</v>
      </c>
      <c r="N4" s="16">
        <f t="shared" si="0"/>
        <v>0.23504958565412304</v>
      </c>
      <c r="O4" s="16">
        <f t="shared" si="0"/>
        <v>0.23983373708511913</v>
      </c>
      <c r="P4" s="16">
        <f t="shared" si="0"/>
        <v>0.24524154458272962</v>
      </c>
      <c r="Q4" s="16">
        <f t="shared" si="0"/>
        <v>0.30000100582877787</v>
      </c>
      <c r="R4" s="16">
        <f t="shared" si="0"/>
        <v>0.20404188113047339</v>
      </c>
      <c r="S4" s="16">
        <f t="shared" si="0"/>
        <v>0.12936765230355007</v>
      </c>
      <c r="T4" s="16">
        <f t="shared" si="0"/>
        <v>1.2264071320802206E-2</v>
      </c>
      <c r="U4" s="16">
        <f t="shared" si="0"/>
        <v>0.14300770397836682</v>
      </c>
      <c r="V4" s="16">
        <f t="shared" si="0"/>
        <v>2.6833742183959064E-2</v>
      </c>
      <c r="W4" s="16">
        <f t="shared" si="0"/>
        <v>5.6585648531540578E-2</v>
      </c>
      <c r="X4" s="16">
        <f t="shared" si="0"/>
        <v>7.5993876341533317E-2</v>
      </c>
      <c r="Y4" s="16">
        <f t="shared" si="0"/>
        <v>0.31952035823586522</v>
      </c>
      <c r="Z4" s="16">
        <f t="shared" si="0"/>
        <v>-4.4786129689636689E-2</v>
      </c>
      <c r="AA4" s="16">
        <f t="shared" si="0"/>
        <v>-0.14997366645156063</v>
      </c>
      <c r="AB4" s="16">
        <f t="shared" si="0"/>
        <v>6.258191349934461E-2</v>
      </c>
      <c r="AC4" s="16">
        <f t="shared" si="0"/>
        <v>6.6913351834720913E-2</v>
      </c>
      <c r="AD4" s="16">
        <f t="shared" si="0"/>
        <v>0.14999999999999991</v>
      </c>
      <c r="AE4" s="16">
        <f t="shared" si="0"/>
        <v>3.4430761497863838E-2</v>
      </c>
      <c r="AF4" s="17">
        <f>(Z4+Y4+X4)/3</f>
        <v>0.11690936829592062</v>
      </c>
      <c r="AG4" s="17">
        <f>(Z20+Y20+X20)/3</f>
        <v>0.28700007751213097</v>
      </c>
      <c r="AH4" s="17">
        <f>(Z29+Y29+X29)/3</f>
        <v>0.51144267687120759</v>
      </c>
      <c r="AI4" s="17">
        <f>(Z106+Y106+X106)/3</f>
        <v>0.21900334328292129</v>
      </c>
    </row>
    <row r="5" spans="1:35" ht="19" x14ac:dyDescent="0.25">
      <c r="A5" s="5" t="s">
        <v>2</v>
      </c>
      <c r="B5" s="1">
        <v>141397000</v>
      </c>
      <c r="C5" s="1">
        <v>203239000</v>
      </c>
      <c r="D5" s="1">
        <v>255923000</v>
      </c>
      <c r="E5" s="1">
        <v>288337000</v>
      </c>
      <c r="F5" s="1">
        <v>283072000</v>
      </c>
      <c r="G5" s="1">
        <v>305980000</v>
      </c>
      <c r="H5" s="1">
        <v>359808000</v>
      </c>
      <c r="I5" s="1">
        <v>384244000</v>
      </c>
      <c r="J5" s="1">
        <v>463105000</v>
      </c>
      <c r="K5" s="1">
        <v>490935000</v>
      </c>
      <c r="L5" s="1" t="s">
        <v>91</v>
      </c>
      <c r="M5" s="1">
        <v>412629000</v>
      </c>
      <c r="N5" s="1">
        <v>501132000</v>
      </c>
      <c r="O5" s="1">
        <v>601735000</v>
      </c>
      <c r="P5" s="1">
        <v>756597000</v>
      </c>
      <c r="Q5" s="1">
        <v>994081000</v>
      </c>
      <c r="R5" s="1">
        <v>1176648000</v>
      </c>
      <c r="S5" s="1">
        <v>1356314000</v>
      </c>
      <c r="T5" s="1">
        <v>1455084000</v>
      </c>
      <c r="U5" s="1">
        <v>1591107000</v>
      </c>
      <c r="V5" s="1">
        <v>1504806000</v>
      </c>
      <c r="W5" s="1">
        <v>1552426000</v>
      </c>
      <c r="X5" s="1">
        <v>1523095000</v>
      </c>
      <c r="Y5" s="1">
        <v>1903409000</v>
      </c>
      <c r="Z5" s="1">
        <v>1778492000</v>
      </c>
    </row>
    <row r="6" spans="1:35" ht="20" x14ac:dyDescent="0.25">
      <c r="A6" s="6" t="s">
        <v>3</v>
      </c>
      <c r="B6" s="10">
        <v>67978000</v>
      </c>
      <c r="C6" s="10">
        <v>91677000</v>
      </c>
      <c r="D6" s="10">
        <v>113539000</v>
      </c>
      <c r="E6" s="10">
        <v>78136000</v>
      </c>
      <c r="F6" s="10">
        <v>117265000</v>
      </c>
      <c r="G6" s="10">
        <v>132528000</v>
      </c>
      <c r="H6" s="10">
        <v>166015000</v>
      </c>
      <c r="I6" s="10">
        <v>197413000</v>
      </c>
      <c r="J6" s="10">
        <v>249705000</v>
      </c>
      <c r="K6" s="10">
        <v>231308000</v>
      </c>
      <c r="L6" s="10" t="s">
        <v>91</v>
      </c>
      <c r="M6" s="10">
        <v>213056000</v>
      </c>
      <c r="N6" s="10">
        <v>271620000</v>
      </c>
      <c r="O6" s="10">
        <v>356349000</v>
      </c>
      <c r="P6" s="10">
        <v>436449000</v>
      </c>
      <c r="Q6" s="10">
        <v>556880000</v>
      </c>
      <c r="R6" s="10">
        <v>690774000</v>
      </c>
      <c r="S6" s="10">
        <v>752692000</v>
      </c>
      <c r="T6" s="10">
        <v>679787000</v>
      </c>
      <c r="U6" s="10">
        <v>849067000</v>
      </c>
      <c r="V6" s="10">
        <v>1000847000</v>
      </c>
      <c r="W6" s="10">
        <v>1095011000</v>
      </c>
      <c r="X6" s="10">
        <v>1325531000</v>
      </c>
      <c r="Y6" s="10">
        <v>1855411000</v>
      </c>
      <c r="Z6" s="10">
        <v>1811985000</v>
      </c>
      <c r="AF6" s="18" t="s">
        <v>117</v>
      </c>
      <c r="AG6" s="19" t="s">
        <v>118</v>
      </c>
      <c r="AH6" s="19" t="s">
        <v>119</v>
      </c>
      <c r="AI6" s="19" t="s">
        <v>120</v>
      </c>
    </row>
    <row r="7" spans="1:35" ht="19" x14ac:dyDescent="0.25">
      <c r="A7" s="5" t="s">
        <v>4</v>
      </c>
      <c r="B7" s="2">
        <v>0.32469999999999999</v>
      </c>
      <c r="C7" s="2">
        <v>0.31090000000000001</v>
      </c>
      <c r="D7" s="2">
        <v>0.30730000000000002</v>
      </c>
      <c r="E7" s="2">
        <v>0.2132</v>
      </c>
      <c r="F7" s="2">
        <v>0.29289999999999999</v>
      </c>
      <c r="G7" s="2">
        <v>0.30220000000000002</v>
      </c>
      <c r="H7" s="2">
        <v>0.31569999999999998</v>
      </c>
      <c r="I7" s="2">
        <v>0.33939999999999998</v>
      </c>
      <c r="J7" s="2">
        <v>0.3503</v>
      </c>
      <c r="K7" s="2">
        <v>0.32029999999999997</v>
      </c>
      <c r="L7" s="2" t="s">
        <v>91</v>
      </c>
      <c r="M7" s="2">
        <v>0.34050000000000002</v>
      </c>
      <c r="N7" s="2">
        <v>0.35149999999999998</v>
      </c>
      <c r="O7" s="2">
        <v>0.37190000000000001</v>
      </c>
      <c r="P7" s="2">
        <v>0.36580000000000001</v>
      </c>
      <c r="Q7" s="2">
        <v>0.35909999999999997</v>
      </c>
      <c r="R7" s="2">
        <v>0.36990000000000001</v>
      </c>
      <c r="S7" s="2">
        <v>0.3569</v>
      </c>
      <c r="T7" s="2">
        <v>0.31840000000000002</v>
      </c>
      <c r="U7" s="2">
        <v>0.34799999999999998</v>
      </c>
      <c r="V7" s="2">
        <v>0.39939999999999998</v>
      </c>
      <c r="W7" s="2">
        <v>0.41360000000000002</v>
      </c>
      <c r="X7" s="2">
        <v>0.46529999999999999</v>
      </c>
      <c r="Y7" s="2">
        <v>0.49359999999999998</v>
      </c>
      <c r="Z7" s="2">
        <v>0.50470000000000004</v>
      </c>
      <c r="AF7" s="17">
        <f>Z7</f>
        <v>0.50470000000000004</v>
      </c>
      <c r="AG7" s="20">
        <f>Z21</f>
        <v>0.23449999999999999</v>
      </c>
      <c r="AH7" s="20">
        <f>Z30</f>
        <v>0.1472</v>
      </c>
      <c r="AI7" s="20">
        <f>Z107/Z3</f>
        <v>0.11243269348334498</v>
      </c>
    </row>
    <row r="8" spans="1:35"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35" ht="19" customHeight="1" x14ac:dyDescent="0.25">
      <c r="A9" s="14" t="s">
        <v>94</v>
      </c>
      <c r="B9" s="15">
        <f>B8/B3</f>
        <v>0</v>
      </c>
      <c r="C9" s="15">
        <f t="shared" ref="C9:AE9" si="1">C8/C3</f>
        <v>0</v>
      </c>
      <c r="D9" s="15">
        <f t="shared" si="1"/>
        <v>0</v>
      </c>
      <c r="E9" s="15">
        <f t="shared" si="1"/>
        <v>0</v>
      </c>
      <c r="F9" s="15">
        <f t="shared" si="1"/>
        <v>0</v>
      </c>
      <c r="G9" s="15">
        <f t="shared" si="1"/>
        <v>0</v>
      </c>
      <c r="H9" s="15">
        <f t="shared" si="1"/>
        <v>0</v>
      </c>
      <c r="I9" s="15">
        <f t="shared" si="1"/>
        <v>0</v>
      </c>
      <c r="J9" s="15">
        <f t="shared" si="1"/>
        <v>0</v>
      </c>
      <c r="K9" s="15">
        <f t="shared" si="1"/>
        <v>0</v>
      </c>
      <c r="L9" s="15" t="e">
        <f t="shared" si="1"/>
        <v>#VALUE!</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F9" s="18" t="s">
        <v>95</v>
      </c>
      <c r="AG9" s="19" t="s">
        <v>96</v>
      </c>
      <c r="AH9" s="19" t="s">
        <v>97</v>
      </c>
      <c r="AI9" s="19" t="s">
        <v>98</v>
      </c>
    </row>
    <row r="10" spans="1:35"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17">
        <f>Z9</f>
        <v>0</v>
      </c>
      <c r="AG10" s="20">
        <f>Z13</f>
        <v>0.30353292891167383</v>
      </c>
      <c r="AH10" s="20">
        <f>Z80</f>
        <v>1.2128193551998801E-2</v>
      </c>
      <c r="AI10" s="20">
        <f>Z89</f>
        <v>4.8350121724773619E-2</v>
      </c>
    </row>
    <row r="11" spans="1:35"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5" ht="20" x14ac:dyDescent="0.25">
      <c r="A12" s="5" t="s">
        <v>8</v>
      </c>
      <c r="B12" s="1">
        <v>56749000</v>
      </c>
      <c r="C12" s="1">
        <v>92628000</v>
      </c>
      <c r="D12" s="1">
        <v>111632000</v>
      </c>
      <c r="E12" s="1">
        <v>114607000</v>
      </c>
      <c r="F12" s="1">
        <v>126290000</v>
      </c>
      <c r="G12" s="1">
        <v>135118000</v>
      </c>
      <c r="H12" s="1">
        <v>161939000</v>
      </c>
      <c r="I12" s="1">
        <v>196469000</v>
      </c>
      <c r="J12" s="1">
        <v>239077000</v>
      </c>
      <c r="K12" s="1">
        <v>274454000</v>
      </c>
      <c r="L12" s="1" t="s">
        <v>91</v>
      </c>
      <c r="M12" s="1">
        <v>238889000</v>
      </c>
      <c r="N12" s="1">
        <v>275859000</v>
      </c>
      <c r="O12" s="1">
        <v>329506000</v>
      </c>
      <c r="P12" s="1">
        <v>505485000</v>
      </c>
      <c r="Q12" s="1">
        <v>502029000</v>
      </c>
      <c r="R12" s="1">
        <v>525048000</v>
      </c>
      <c r="S12" s="1">
        <v>567131000</v>
      </c>
      <c r="T12" s="1">
        <v>626751000</v>
      </c>
      <c r="U12" s="1">
        <v>717766000</v>
      </c>
      <c r="V12" s="1">
        <v>711617000</v>
      </c>
      <c r="W12" s="1">
        <v>732180000</v>
      </c>
      <c r="X12" s="1">
        <v>858673000</v>
      </c>
      <c r="Y12" s="1">
        <v>928230000</v>
      </c>
      <c r="Z12" s="1">
        <v>1089828000</v>
      </c>
      <c r="AF12" s="18" t="s">
        <v>121</v>
      </c>
      <c r="AG12" s="19" t="s">
        <v>122</v>
      </c>
      <c r="AH12" s="19" t="s">
        <v>123</v>
      </c>
      <c r="AI12" s="19" t="s">
        <v>124</v>
      </c>
    </row>
    <row r="13" spans="1:35" ht="19" x14ac:dyDescent="0.25">
      <c r="A13" s="14" t="s">
        <v>99</v>
      </c>
      <c r="B13" s="15">
        <f>B12/B3</f>
        <v>0.27104</v>
      </c>
      <c r="C13" s="15">
        <f t="shared" ref="C13:AE13" si="2">C12/C3</f>
        <v>0.31408265404386332</v>
      </c>
      <c r="D13" s="15">
        <f t="shared" si="2"/>
        <v>0.30214744682809058</v>
      </c>
      <c r="E13" s="15">
        <f t="shared" si="2"/>
        <v>0.31272972360856049</v>
      </c>
      <c r="F13" s="15">
        <f t="shared" si="2"/>
        <v>0.31545922560242995</v>
      </c>
      <c r="G13" s="15">
        <f t="shared" si="2"/>
        <v>0.30813120855263759</v>
      </c>
      <c r="H13" s="15">
        <f t="shared" si="2"/>
        <v>0.30797245460925066</v>
      </c>
      <c r="I13" s="15">
        <f t="shared" si="2"/>
        <v>0.3377746678884635</v>
      </c>
      <c r="J13" s="15">
        <f t="shared" si="2"/>
        <v>0.33540073792455211</v>
      </c>
      <c r="K13" s="15">
        <f t="shared" si="2"/>
        <v>0.38000229839541538</v>
      </c>
      <c r="L13" s="15" t="e">
        <f t="shared" si="2"/>
        <v>#VALUE!</v>
      </c>
      <c r="M13" s="15">
        <f t="shared" si="2"/>
        <v>0.38180394287860503</v>
      </c>
      <c r="N13" s="15">
        <f t="shared" si="2"/>
        <v>0.35698257655755017</v>
      </c>
      <c r="O13" s="15">
        <f t="shared" si="2"/>
        <v>0.34392182731368021</v>
      </c>
      <c r="P13" s="15">
        <f t="shared" si="2"/>
        <v>0.42369279977469437</v>
      </c>
      <c r="Q13" s="15">
        <f t="shared" si="2"/>
        <v>0.32368899024540271</v>
      </c>
      <c r="R13" s="15">
        <f t="shared" si="2"/>
        <v>0.28116194411332845</v>
      </c>
      <c r="S13" s="15">
        <f t="shared" si="2"/>
        <v>0.2689091448767808</v>
      </c>
      <c r="T13" s="15">
        <f t="shared" si="2"/>
        <v>0.29357792578567982</v>
      </c>
      <c r="U13" s="15">
        <f t="shared" si="2"/>
        <v>0.29414541749891604</v>
      </c>
      <c r="V13" s="15">
        <f t="shared" si="2"/>
        <v>0.28400460877862976</v>
      </c>
      <c r="W13" s="15">
        <f t="shared" si="2"/>
        <v>0.27656182186771583</v>
      </c>
      <c r="X13" s="15">
        <f t="shared" si="2"/>
        <v>0.30143409489346795</v>
      </c>
      <c r="Y13" s="15">
        <f t="shared" si="2"/>
        <v>0.24694718023209411</v>
      </c>
      <c r="Z13" s="15">
        <f t="shared" si="2"/>
        <v>0.30353292891167383</v>
      </c>
      <c r="AF13" s="17">
        <f>Z28/Z72</f>
        <v>0.67372024351917581</v>
      </c>
      <c r="AG13" s="20">
        <f>Z28/Z54</f>
        <v>9.9569264359126053E-2</v>
      </c>
      <c r="AH13" s="20">
        <f>Z22/(Z72+Z56+Z61)</f>
        <v>0.34550817413270946</v>
      </c>
      <c r="AI13" s="21">
        <f>Z67/Z72</f>
        <v>5.7663475054832594</v>
      </c>
    </row>
    <row r="14" spans="1:35" ht="19" x14ac:dyDescent="0.25">
      <c r="A14" s="5" t="s">
        <v>9</v>
      </c>
      <c r="B14" s="1">
        <v>2064000</v>
      </c>
      <c r="C14" s="1">
        <v>2403000</v>
      </c>
      <c r="D14" s="1">
        <v>1015000</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row>
    <row r="15" spans="1:35" ht="20" x14ac:dyDescent="0.25">
      <c r="A15" s="5" t="s">
        <v>10</v>
      </c>
      <c r="B15" s="1">
        <v>58813000</v>
      </c>
      <c r="C15" s="1">
        <v>95031000</v>
      </c>
      <c r="D15" s="1">
        <v>112647000</v>
      </c>
      <c r="E15" s="1">
        <v>114607000</v>
      </c>
      <c r="F15" s="1">
        <v>126290000</v>
      </c>
      <c r="G15" s="1">
        <v>135118000</v>
      </c>
      <c r="H15" s="1">
        <v>161939000</v>
      </c>
      <c r="I15" s="1">
        <v>196469000</v>
      </c>
      <c r="J15" s="1">
        <v>239077000</v>
      </c>
      <c r="K15" s="1">
        <v>274454000</v>
      </c>
      <c r="L15" s="1" t="s">
        <v>91</v>
      </c>
      <c r="M15" s="1">
        <v>238889000</v>
      </c>
      <c r="N15" s="1">
        <v>275859000</v>
      </c>
      <c r="O15" s="1">
        <v>329506000</v>
      </c>
      <c r="P15" s="1">
        <v>505485000</v>
      </c>
      <c r="Q15" s="1">
        <v>502029000</v>
      </c>
      <c r="R15" s="1">
        <v>525048000</v>
      </c>
      <c r="S15" s="1">
        <v>567131000</v>
      </c>
      <c r="T15" s="1">
        <v>626751000</v>
      </c>
      <c r="U15" s="1">
        <v>717766000</v>
      </c>
      <c r="V15" s="1">
        <v>711617000</v>
      </c>
      <c r="W15" s="1">
        <v>732180000</v>
      </c>
      <c r="X15" s="1">
        <v>858673000</v>
      </c>
      <c r="Y15" s="1">
        <v>928230000</v>
      </c>
      <c r="Z15" s="1">
        <v>1089828000</v>
      </c>
      <c r="AF15" s="18" t="s">
        <v>125</v>
      </c>
      <c r="AG15" s="19" t="s">
        <v>126</v>
      </c>
      <c r="AH15" s="19" t="s">
        <v>127</v>
      </c>
      <c r="AI15" s="19" t="s">
        <v>128</v>
      </c>
    </row>
    <row r="16" spans="1:35" ht="19" x14ac:dyDescent="0.25">
      <c r="A16" s="5" t="s">
        <v>11</v>
      </c>
      <c r="B16" s="1">
        <v>200210000</v>
      </c>
      <c r="C16" s="1">
        <v>298270000</v>
      </c>
      <c r="D16" s="1">
        <v>368570000</v>
      </c>
      <c r="E16" s="1">
        <v>402944000</v>
      </c>
      <c r="F16" s="1">
        <v>409362000</v>
      </c>
      <c r="G16" s="1">
        <v>441098000</v>
      </c>
      <c r="H16" s="1">
        <v>521747000</v>
      </c>
      <c r="I16" s="1">
        <v>580713000</v>
      </c>
      <c r="J16" s="1">
        <v>702182000</v>
      </c>
      <c r="K16" s="1">
        <v>765389000</v>
      </c>
      <c r="L16" s="1" t="s">
        <v>91</v>
      </c>
      <c r="M16" s="1">
        <v>651518000</v>
      </c>
      <c r="N16" s="1">
        <v>776991000</v>
      </c>
      <c r="O16" s="1">
        <v>931241000</v>
      </c>
      <c r="P16" s="1">
        <v>1262082000</v>
      </c>
      <c r="Q16" s="1">
        <v>1496110000</v>
      </c>
      <c r="R16" s="1">
        <v>1701696000</v>
      </c>
      <c r="S16" s="1">
        <v>1923445000</v>
      </c>
      <c r="T16" s="1">
        <v>2081835000</v>
      </c>
      <c r="U16" s="1">
        <v>2308873000</v>
      </c>
      <c r="V16" s="1">
        <v>2216423000</v>
      </c>
      <c r="W16" s="1">
        <v>2284606000</v>
      </c>
      <c r="X16" s="1">
        <v>2381768000</v>
      </c>
      <c r="Y16" s="1">
        <v>2831639000</v>
      </c>
      <c r="Z16" s="1">
        <v>2868320000</v>
      </c>
      <c r="AF16" s="35">
        <f>(Z35+Y35+X35+W35+V35)/5</f>
        <v>-1.2056753549495269E-2</v>
      </c>
      <c r="AG16" s="36">
        <f>AH101/Z3</f>
        <v>1.7200281216116968</v>
      </c>
      <c r="AH16" s="36">
        <f>AH101/Z28</f>
        <v>11.682237525584423</v>
      </c>
      <c r="AI16" s="37">
        <f>AH101/Z107</f>
        <v>15.298291522887782</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3241000</v>
      </c>
      <c r="N17" s="1">
        <v>3150000</v>
      </c>
      <c r="O17" s="1">
        <v>5134000</v>
      </c>
      <c r="P17" s="1">
        <v>5776000</v>
      </c>
      <c r="Q17" s="1">
        <v>5733000</v>
      </c>
      <c r="R17" s="1">
        <v>17551000</v>
      </c>
      <c r="S17" s="1">
        <v>26855000</v>
      </c>
      <c r="T17" s="1">
        <v>34024000</v>
      </c>
      <c r="U17" s="1">
        <v>41598000</v>
      </c>
      <c r="V17" s="1">
        <v>49601000</v>
      </c>
      <c r="W17" s="1">
        <v>84168000</v>
      </c>
      <c r="X17" s="1">
        <v>67212000</v>
      </c>
      <c r="Y17" s="1">
        <v>64130000</v>
      </c>
      <c r="Z17" s="1">
        <v>113210000</v>
      </c>
    </row>
    <row r="18" spans="1:35" ht="20" x14ac:dyDescent="0.25">
      <c r="A18" s="5" t="s">
        <v>13</v>
      </c>
      <c r="B18" s="1">
        <v>6477000</v>
      </c>
      <c r="C18" s="1">
        <v>10788000</v>
      </c>
      <c r="D18" s="1">
        <v>15915000</v>
      </c>
      <c r="E18" s="1">
        <v>20624000</v>
      </c>
      <c r="F18" s="1">
        <v>18641000</v>
      </c>
      <c r="G18" s="1">
        <v>18021000</v>
      </c>
      <c r="H18" s="1">
        <v>15946000</v>
      </c>
      <c r="I18" s="1">
        <v>19603000</v>
      </c>
      <c r="J18" s="1">
        <v>21696000</v>
      </c>
      <c r="K18" s="1">
        <v>23120000</v>
      </c>
      <c r="L18" s="1" t="s">
        <v>91</v>
      </c>
      <c r="M18" s="1">
        <v>43065000</v>
      </c>
      <c r="N18" s="1">
        <v>31263000</v>
      </c>
      <c r="O18" s="1">
        <v>29186000</v>
      </c>
      <c r="P18" s="1">
        <v>26748000</v>
      </c>
      <c r="Q18" s="1">
        <v>27654000</v>
      </c>
      <c r="R18" s="1">
        <v>34463000</v>
      </c>
      <c r="S18" s="1">
        <v>44595000</v>
      </c>
      <c r="T18" s="1">
        <v>56995000</v>
      </c>
      <c r="U18" s="1">
        <v>70135000</v>
      </c>
      <c r="V18" s="1">
        <v>74346000</v>
      </c>
      <c r="W18" s="1">
        <v>100739000</v>
      </c>
      <c r="X18" s="1">
        <v>100040000</v>
      </c>
      <c r="Y18" s="1">
        <v>96022000</v>
      </c>
      <c r="Z18" s="1">
        <v>108588000</v>
      </c>
      <c r="AF18" s="18" t="s">
        <v>129</v>
      </c>
      <c r="AG18" s="19" t="s">
        <v>130</v>
      </c>
      <c r="AH18" s="19" t="s">
        <v>131</v>
      </c>
      <c r="AI18" s="19" t="s">
        <v>132</v>
      </c>
    </row>
    <row r="19" spans="1:35" ht="19" x14ac:dyDescent="0.25">
      <c r="A19" s="6" t="s">
        <v>14</v>
      </c>
      <c r="B19" s="10">
        <v>14724000</v>
      </c>
      <c r="C19" s="10">
        <v>6015000</v>
      </c>
      <c r="D19" s="10">
        <v>11003000</v>
      </c>
      <c r="E19" s="10">
        <v>-22991000</v>
      </c>
      <c r="F19" s="10">
        <v>6520000</v>
      </c>
      <c r="G19" s="10">
        <v>13277000</v>
      </c>
      <c r="H19" s="10">
        <v>17550000</v>
      </c>
      <c r="I19" s="10">
        <v>16497000</v>
      </c>
      <c r="J19" s="10">
        <v>25091000</v>
      </c>
      <c r="K19" s="10">
        <v>-28689000</v>
      </c>
      <c r="L19" s="10" t="s">
        <v>91</v>
      </c>
      <c r="M19" s="10">
        <v>17232000</v>
      </c>
      <c r="N19" s="10">
        <v>27024000</v>
      </c>
      <c r="O19" s="10">
        <v>56029000</v>
      </c>
      <c r="P19" s="10">
        <v>-42288000</v>
      </c>
      <c r="Q19" s="10">
        <v>82505000</v>
      </c>
      <c r="R19" s="10">
        <v>200189000</v>
      </c>
      <c r="S19" s="10">
        <v>221334000</v>
      </c>
      <c r="T19" s="10">
        <v>99573000</v>
      </c>
      <c r="U19" s="10">
        <v>141884000</v>
      </c>
      <c r="V19" s="10">
        <v>305100000</v>
      </c>
      <c r="W19" s="10">
        <v>454089000</v>
      </c>
      <c r="X19" s="10">
        <v>543665000</v>
      </c>
      <c r="Y19" s="10">
        <v>982256000</v>
      </c>
      <c r="Z19" s="10">
        <v>841798000</v>
      </c>
      <c r="AA19" s="38">
        <v>584300000</v>
      </c>
      <c r="AB19" s="38">
        <v>683000000</v>
      </c>
      <c r="AC19" s="38">
        <v>739900000</v>
      </c>
      <c r="AD19" s="38">
        <v>923100000</v>
      </c>
      <c r="AE19" s="38">
        <v>1004000000</v>
      </c>
      <c r="AF19" s="39">
        <f>Z40-Z56-Z61</f>
        <v>202632000</v>
      </c>
      <c r="AG19" s="36">
        <f>AH101/AA3</f>
        <v>2.0234998066841414</v>
      </c>
      <c r="AH19" s="36">
        <f>AH101/AA28</f>
        <v>26.99178937937063</v>
      </c>
      <c r="AI19" s="37">
        <f>AH101/AA106</f>
        <v>21.791536379675371</v>
      </c>
    </row>
    <row r="20" spans="1:35" ht="19" customHeight="1" x14ac:dyDescent="0.25">
      <c r="A20" s="14" t="s">
        <v>100</v>
      </c>
      <c r="B20" s="1"/>
      <c r="C20" s="15">
        <f>(C19/B19)-1</f>
        <v>-0.59148329258353716</v>
      </c>
      <c r="D20" s="15">
        <f>(D19/C19)-1</f>
        <v>0.829260182876143</v>
      </c>
      <c r="E20" s="15">
        <f>(E19/D19)-1</f>
        <v>-3.0895210397164408</v>
      </c>
      <c r="F20" s="15">
        <f t="shared" ref="F20:AJ20" si="3">(F19/E19)-1</f>
        <v>-1.2835892305684833</v>
      </c>
      <c r="G20" s="15">
        <f t="shared" si="3"/>
        <v>1.0363496932515339</v>
      </c>
      <c r="H20" s="15">
        <f t="shared" si="3"/>
        <v>0.32183475182646681</v>
      </c>
      <c r="I20" s="15">
        <f t="shared" si="3"/>
        <v>-6.0000000000000053E-2</v>
      </c>
      <c r="J20" s="15">
        <f t="shared" si="3"/>
        <v>0.52094320179426568</v>
      </c>
      <c r="K20" s="15">
        <f t="shared" si="3"/>
        <v>-2.1433980311665537</v>
      </c>
      <c r="L20" s="15" t="e">
        <f t="shared" si="3"/>
        <v>#VALUE!</v>
      </c>
      <c r="M20" s="15" t="e">
        <f t="shared" si="3"/>
        <v>#VALUE!</v>
      </c>
      <c r="N20" s="15">
        <f t="shared" si="3"/>
        <v>0.56824512534818949</v>
      </c>
      <c r="O20" s="15">
        <f t="shared" si="3"/>
        <v>1.0733052101835407</v>
      </c>
      <c r="P20" s="15">
        <f t="shared" si="3"/>
        <v>-1.7547520034267969</v>
      </c>
      <c r="Q20" s="15">
        <f t="shared" si="3"/>
        <v>-2.9510262958758986</v>
      </c>
      <c r="R20" s="15">
        <f t="shared" si="3"/>
        <v>1.4263862796194169</v>
      </c>
      <c r="S20" s="15">
        <f t="shared" si="3"/>
        <v>0.10562518420093014</v>
      </c>
      <c r="T20" s="15">
        <f t="shared" si="3"/>
        <v>-0.55012334300197896</v>
      </c>
      <c r="U20" s="15">
        <f t="shared" si="3"/>
        <v>0.42492442730459068</v>
      </c>
      <c r="V20" s="15">
        <f t="shared" si="3"/>
        <v>1.1503481717459332</v>
      </c>
      <c r="W20" s="15">
        <f t="shared" si="3"/>
        <v>0.48832841691248774</v>
      </c>
      <c r="X20" s="15">
        <f t="shared" si="3"/>
        <v>0.19726529380804214</v>
      </c>
      <c r="Y20" s="15">
        <f t="shared" si="3"/>
        <v>0.80673024748696354</v>
      </c>
      <c r="Z20" s="15">
        <f t="shared" si="3"/>
        <v>-0.14299530875861277</v>
      </c>
      <c r="AA20" s="16">
        <f t="shared" si="3"/>
        <v>-0.30589048679136799</v>
      </c>
      <c r="AB20" s="16">
        <f t="shared" si="3"/>
        <v>0.16892007530378228</v>
      </c>
      <c r="AC20" s="16">
        <f t="shared" si="3"/>
        <v>8.330893118594429E-2</v>
      </c>
      <c r="AD20" s="16">
        <f t="shared" si="3"/>
        <v>0.24760102716583332</v>
      </c>
      <c r="AE20" s="16">
        <f t="shared" si="3"/>
        <v>8.7639475679774703E-2</v>
      </c>
    </row>
    <row r="21" spans="1:35" ht="19" x14ac:dyDescent="0.25">
      <c r="A21" s="5" t="s">
        <v>15</v>
      </c>
      <c r="B21" s="2">
        <v>7.0300000000000001E-2</v>
      </c>
      <c r="C21" s="2">
        <v>2.0400000000000001E-2</v>
      </c>
      <c r="D21" s="2">
        <v>2.98E-2</v>
      </c>
      <c r="E21" s="2">
        <v>-6.2700000000000006E-2</v>
      </c>
      <c r="F21" s="2">
        <v>1.6299999999999999E-2</v>
      </c>
      <c r="G21" s="2">
        <v>3.0300000000000001E-2</v>
      </c>
      <c r="H21" s="2">
        <v>3.3399999999999999E-2</v>
      </c>
      <c r="I21" s="2">
        <v>2.8400000000000002E-2</v>
      </c>
      <c r="J21" s="2">
        <v>3.5200000000000002E-2</v>
      </c>
      <c r="K21" s="2">
        <v>-3.9699999999999999E-2</v>
      </c>
      <c r="L21" s="2" t="s">
        <v>91</v>
      </c>
      <c r="M21" s="2">
        <v>2.75E-2</v>
      </c>
      <c r="N21" s="2">
        <v>3.5000000000000003E-2</v>
      </c>
      <c r="O21" s="2">
        <v>5.8500000000000003E-2</v>
      </c>
      <c r="P21" s="2">
        <v>-3.5400000000000001E-2</v>
      </c>
      <c r="Q21" s="2">
        <v>5.3199999999999997E-2</v>
      </c>
      <c r="R21" s="2">
        <v>0.1072</v>
      </c>
      <c r="S21" s="2">
        <v>0.10489999999999999</v>
      </c>
      <c r="T21" s="2">
        <v>4.6600000000000003E-2</v>
      </c>
      <c r="U21" s="2">
        <v>5.8099999999999999E-2</v>
      </c>
      <c r="V21" s="2">
        <v>0.12180000000000001</v>
      </c>
      <c r="W21" s="2">
        <v>0.17150000000000001</v>
      </c>
      <c r="X21" s="2">
        <v>0.19089999999999999</v>
      </c>
      <c r="Y21" s="2">
        <v>0.26129999999999998</v>
      </c>
      <c r="Z21" s="2">
        <v>0.23449999999999999</v>
      </c>
      <c r="AA21" s="40">
        <f>AA19/AA3</f>
        <v>0.19144823066841415</v>
      </c>
      <c r="AB21" s="40">
        <f t="shared" ref="AB21:AE21" si="4">AB19/AB3</f>
        <v>0.21060746222633364</v>
      </c>
      <c r="AC21" s="40">
        <f t="shared" si="4"/>
        <v>0.21384393063583815</v>
      </c>
      <c r="AD21" s="40">
        <f t="shared" si="4"/>
        <v>0.23199296305604422</v>
      </c>
      <c r="AE21" s="40">
        <f t="shared" si="4"/>
        <v>0.24392614188532555</v>
      </c>
    </row>
    <row r="22" spans="1:35" ht="19" x14ac:dyDescent="0.25">
      <c r="A22" s="6" t="s">
        <v>16</v>
      </c>
      <c r="B22" s="10">
        <v>9165000</v>
      </c>
      <c r="C22" s="10">
        <v>-3354000</v>
      </c>
      <c r="D22" s="10">
        <v>892000</v>
      </c>
      <c r="E22" s="10">
        <v>-36471000</v>
      </c>
      <c r="F22" s="10">
        <v>-9025000</v>
      </c>
      <c r="G22" s="10">
        <v>-2590000</v>
      </c>
      <c r="H22" s="10">
        <v>4076000</v>
      </c>
      <c r="I22" s="10">
        <v>944000</v>
      </c>
      <c r="J22" s="10">
        <v>10628000</v>
      </c>
      <c r="K22" s="10">
        <v>-43146000</v>
      </c>
      <c r="L22" s="10" t="s">
        <v>91</v>
      </c>
      <c r="M22" s="10">
        <v>-25833000</v>
      </c>
      <c r="N22" s="10">
        <v>-4239000</v>
      </c>
      <c r="O22" s="10">
        <v>26843000</v>
      </c>
      <c r="P22" s="10">
        <v>-69036000</v>
      </c>
      <c r="Q22" s="10">
        <v>54851000</v>
      </c>
      <c r="R22" s="10">
        <v>165726000</v>
      </c>
      <c r="S22" s="10">
        <v>185561000</v>
      </c>
      <c r="T22" s="10">
        <v>53036000</v>
      </c>
      <c r="U22" s="10">
        <v>131301000</v>
      </c>
      <c r="V22" s="10">
        <v>289230000</v>
      </c>
      <c r="W22" s="10">
        <v>362831000</v>
      </c>
      <c r="X22" s="10">
        <v>466858000</v>
      </c>
      <c r="Y22" s="10">
        <v>927181000</v>
      </c>
      <c r="Z22" s="10">
        <v>722157000</v>
      </c>
    </row>
    <row r="23" spans="1:35" ht="19" x14ac:dyDescent="0.25">
      <c r="A23" s="5" t="s">
        <v>17</v>
      </c>
      <c r="B23" s="2">
        <v>4.3799999999999999E-2</v>
      </c>
      <c r="C23" s="2">
        <v>-1.14E-2</v>
      </c>
      <c r="D23" s="2">
        <v>2.3999999999999998E-3</v>
      </c>
      <c r="E23" s="2">
        <v>-9.9500000000000005E-2</v>
      </c>
      <c r="F23" s="2">
        <v>-2.2499999999999999E-2</v>
      </c>
      <c r="G23" s="2">
        <v>-5.8999999999999999E-3</v>
      </c>
      <c r="H23" s="2">
        <v>7.7999999999999996E-3</v>
      </c>
      <c r="I23" s="2">
        <v>1.6000000000000001E-3</v>
      </c>
      <c r="J23" s="2">
        <v>1.49E-2</v>
      </c>
      <c r="K23" s="2">
        <v>-5.9700000000000003E-2</v>
      </c>
      <c r="L23" s="2" t="s">
        <v>91</v>
      </c>
      <c r="M23" s="2">
        <v>-4.1300000000000003E-2</v>
      </c>
      <c r="N23" s="2">
        <v>-5.4999999999999997E-3</v>
      </c>
      <c r="O23" s="2">
        <v>2.8000000000000001E-2</v>
      </c>
      <c r="P23" s="2">
        <v>-5.79E-2</v>
      </c>
      <c r="Q23" s="2">
        <v>3.5400000000000001E-2</v>
      </c>
      <c r="R23" s="2">
        <v>8.8700000000000001E-2</v>
      </c>
      <c r="S23" s="2">
        <v>8.7999999999999995E-2</v>
      </c>
      <c r="T23" s="2">
        <v>2.4799999999999999E-2</v>
      </c>
      <c r="U23" s="2">
        <v>5.3800000000000001E-2</v>
      </c>
      <c r="V23" s="2">
        <v>0.1154</v>
      </c>
      <c r="W23" s="2">
        <v>0.13700000000000001</v>
      </c>
      <c r="X23" s="2">
        <v>0.16389999999999999</v>
      </c>
      <c r="Y23" s="2">
        <v>0.2467</v>
      </c>
      <c r="Z23" s="2">
        <v>0.2011</v>
      </c>
    </row>
    <row r="24" spans="1:35" ht="19" x14ac:dyDescent="0.25">
      <c r="A24" s="5" t="s">
        <v>18</v>
      </c>
      <c r="B24" s="1">
        <v>-918000</v>
      </c>
      <c r="C24" s="1">
        <v>-1419000</v>
      </c>
      <c r="D24" s="1">
        <v>-5804000</v>
      </c>
      <c r="E24" s="1">
        <v>-7144000</v>
      </c>
      <c r="F24" s="1">
        <v>-3096000</v>
      </c>
      <c r="G24" s="1">
        <v>-2154000</v>
      </c>
      <c r="H24" s="1">
        <v>-2472000</v>
      </c>
      <c r="I24" s="1">
        <v>-4050000</v>
      </c>
      <c r="J24" s="1">
        <v>-7233000</v>
      </c>
      <c r="K24" s="1">
        <v>-8663000</v>
      </c>
      <c r="L24" s="1" t="s">
        <v>91</v>
      </c>
      <c r="M24" s="1">
        <v>-3241000</v>
      </c>
      <c r="N24" s="1">
        <v>-3150000</v>
      </c>
      <c r="O24" s="1">
        <v>-5134000</v>
      </c>
      <c r="P24" s="1">
        <v>-5776000</v>
      </c>
      <c r="Q24" s="1">
        <v>-5733000</v>
      </c>
      <c r="R24" s="1">
        <v>-17551000</v>
      </c>
      <c r="S24" s="1">
        <v>-35677000</v>
      </c>
      <c r="T24" s="1">
        <v>-44482000</v>
      </c>
      <c r="U24" s="1">
        <v>-101150000</v>
      </c>
      <c r="V24" s="1">
        <v>-108077000</v>
      </c>
      <c r="W24" s="1">
        <v>-93649000</v>
      </c>
      <c r="X24" s="1">
        <v>-89557000</v>
      </c>
      <c r="Y24" s="1">
        <v>-96863000</v>
      </c>
      <c r="Z24" s="1">
        <v>-282818000</v>
      </c>
    </row>
    <row r="25" spans="1:35" ht="19" x14ac:dyDescent="0.25">
      <c r="A25" s="6" t="s">
        <v>19</v>
      </c>
      <c r="B25" s="10">
        <v>8247000</v>
      </c>
      <c r="C25" s="10">
        <v>-4773000</v>
      </c>
      <c r="D25" s="10">
        <v>-4912000</v>
      </c>
      <c r="E25" s="10">
        <v>-43615000</v>
      </c>
      <c r="F25" s="10">
        <v>-12121000</v>
      </c>
      <c r="G25" s="10">
        <v>-4744000</v>
      </c>
      <c r="H25" s="10">
        <v>1604000</v>
      </c>
      <c r="I25" s="10">
        <v>-3106000</v>
      </c>
      <c r="J25" s="10">
        <v>3395000</v>
      </c>
      <c r="K25" s="10">
        <v>-51809000</v>
      </c>
      <c r="L25" s="10" t="s">
        <v>91</v>
      </c>
      <c r="M25" s="10">
        <v>-29074000</v>
      </c>
      <c r="N25" s="10">
        <v>-7389000</v>
      </c>
      <c r="O25" s="10">
        <v>21709000</v>
      </c>
      <c r="P25" s="10">
        <v>-74812000</v>
      </c>
      <c r="Q25" s="10">
        <v>49118000</v>
      </c>
      <c r="R25" s="10">
        <v>148175000</v>
      </c>
      <c r="S25" s="10">
        <v>149884000</v>
      </c>
      <c r="T25" s="10">
        <v>8554000</v>
      </c>
      <c r="U25" s="10">
        <v>30151000</v>
      </c>
      <c r="V25" s="10">
        <v>181153000</v>
      </c>
      <c r="W25" s="10">
        <v>269182000</v>
      </c>
      <c r="X25" s="10">
        <v>377301000</v>
      </c>
      <c r="Y25" s="10">
        <v>830318000</v>
      </c>
      <c r="Z25" s="10">
        <v>439339000</v>
      </c>
    </row>
    <row r="26" spans="1:35" ht="19" x14ac:dyDescent="0.25">
      <c r="A26" s="5" t="s">
        <v>20</v>
      </c>
      <c r="B26" s="2">
        <v>3.9399999999999998E-2</v>
      </c>
      <c r="C26" s="2">
        <v>-1.6199999999999999E-2</v>
      </c>
      <c r="D26" s="2">
        <v>-1.3299999999999999E-2</v>
      </c>
      <c r="E26" s="2">
        <v>-0.11899999999999999</v>
      </c>
      <c r="F26" s="2">
        <v>-3.0300000000000001E-2</v>
      </c>
      <c r="G26" s="2">
        <v>-1.0800000000000001E-2</v>
      </c>
      <c r="H26" s="2">
        <v>3.0999999999999999E-3</v>
      </c>
      <c r="I26" s="2">
        <v>-5.3E-3</v>
      </c>
      <c r="J26" s="2">
        <v>4.7999999999999996E-3</v>
      </c>
      <c r="K26" s="2">
        <v>-7.17E-2</v>
      </c>
      <c r="L26" s="2" t="s">
        <v>91</v>
      </c>
      <c r="M26" s="2">
        <v>-4.65E-2</v>
      </c>
      <c r="N26" s="2">
        <v>-9.5999999999999992E-3</v>
      </c>
      <c r="O26" s="2">
        <v>2.2700000000000001E-2</v>
      </c>
      <c r="P26" s="2">
        <v>-6.2700000000000006E-2</v>
      </c>
      <c r="Q26" s="2">
        <v>3.1699999999999999E-2</v>
      </c>
      <c r="R26" s="2">
        <v>7.9299999999999995E-2</v>
      </c>
      <c r="S26" s="2">
        <v>7.1099999999999997E-2</v>
      </c>
      <c r="T26" s="2">
        <v>4.0000000000000001E-3</v>
      </c>
      <c r="U26" s="2">
        <v>1.24E-2</v>
      </c>
      <c r="V26" s="2">
        <v>7.2300000000000003E-2</v>
      </c>
      <c r="W26" s="2">
        <v>0.1017</v>
      </c>
      <c r="X26" s="2">
        <v>0.13250000000000001</v>
      </c>
      <c r="Y26" s="2">
        <v>0.22090000000000001</v>
      </c>
      <c r="Z26" s="2">
        <v>0.12239999999999999</v>
      </c>
    </row>
    <row r="27" spans="1:35" ht="19" x14ac:dyDescent="0.25">
      <c r="A27" s="5" t="s">
        <v>21</v>
      </c>
      <c r="B27" s="1">
        <v>3381000</v>
      </c>
      <c r="C27" s="1">
        <v>-1733000</v>
      </c>
      <c r="D27" s="1">
        <v>-1821000</v>
      </c>
      <c r="E27" s="1">
        <v>-9748000</v>
      </c>
      <c r="F27" s="1">
        <v>-8518000</v>
      </c>
      <c r="G27" s="1">
        <v>-1803000</v>
      </c>
      <c r="H27" s="1">
        <v>-100000</v>
      </c>
      <c r="I27" s="1">
        <v>26201000</v>
      </c>
      <c r="J27" s="1">
        <v>143000</v>
      </c>
      <c r="K27" s="1">
        <v>127000</v>
      </c>
      <c r="L27" s="1" t="s">
        <v>91</v>
      </c>
      <c r="M27" s="1">
        <v>-423000</v>
      </c>
      <c r="N27" s="1">
        <v>685000</v>
      </c>
      <c r="O27" s="1">
        <v>1121000</v>
      </c>
      <c r="P27" s="1">
        <v>-62023000</v>
      </c>
      <c r="Q27" s="1">
        <v>30923000</v>
      </c>
      <c r="R27" s="1">
        <v>57173000</v>
      </c>
      <c r="S27" s="1">
        <v>58781000</v>
      </c>
      <c r="T27" s="1">
        <v>3153000</v>
      </c>
      <c r="U27" s="1">
        <v>27971000</v>
      </c>
      <c r="V27" s="1">
        <v>30514000</v>
      </c>
      <c r="W27" s="1">
        <v>48807000</v>
      </c>
      <c r="X27" s="1">
        <v>104598000</v>
      </c>
      <c r="Y27" s="1">
        <v>133558000</v>
      </c>
      <c r="Z27" s="1">
        <v>91358000</v>
      </c>
    </row>
    <row r="28" spans="1:35" ht="20" thickBot="1" x14ac:dyDescent="0.3">
      <c r="A28" s="7" t="s">
        <v>22</v>
      </c>
      <c r="B28" s="11">
        <v>4866000</v>
      </c>
      <c r="C28" s="11">
        <v>-3040000</v>
      </c>
      <c r="D28" s="11">
        <v>-3091000</v>
      </c>
      <c r="E28" s="11">
        <v>-33867000</v>
      </c>
      <c r="F28" s="11">
        <v>-3603000</v>
      </c>
      <c r="G28" s="11">
        <v>-2941000</v>
      </c>
      <c r="H28" s="11">
        <v>1704000</v>
      </c>
      <c r="I28" s="11">
        <v>-29307000</v>
      </c>
      <c r="J28" s="11">
        <v>3252000</v>
      </c>
      <c r="K28" s="11">
        <v>-51936000</v>
      </c>
      <c r="L28" s="11" t="s">
        <v>91</v>
      </c>
      <c r="M28" s="11">
        <v>-28651000</v>
      </c>
      <c r="N28" s="11">
        <v>-8074000</v>
      </c>
      <c r="O28" s="11">
        <v>20588000</v>
      </c>
      <c r="P28" s="11">
        <v>-12789000</v>
      </c>
      <c r="Q28" s="11">
        <v>18195000</v>
      </c>
      <c r="R28" s="11">
        <v>91002000</v>
      </c>
      <c r="S28" s="11">
        <v>91103000</v>
      </c>
      <c r="T28" s="11">
        <v>5401000</v>
      </c>
      <c r="U28" s="11">
        <v>2180000</v>
      </c>
      <c r="V28" s="11">
        <v>150639000</v>
      </c>
      <c r="W28" s="11">
        <v>220375000</v>
      </c>
      <c r="X28" s="11">
        <v>271815000</v>
      </c>
      <c r="Y28" s="11">
        <v>688546000</v>
      </c>
      <c r="Z28" s="11">
        <v>528642000</v>
      </c>
      <c r="AA28" s="41">
        <v>228800000</v>
      </c>
      <c r="AB28" s="41">
        <v>318600000</v>
      </c>
      <c r="AC28" s="41">
        <v>370000000</v>
      </c>
      <c r="AD28" s="41">
        <v>513700000</v>
      </c>
      <c r="AE28" s="41">
        <v>577800000</v>
      </c>
    </row>
    <row r="29" spans="1:35" ht="20" customHeight="1" thickTop="1" x14ac:dyDescent="0.25">
      <c r="A29" s="14" t="s">
        <v>101</v>
      </c>
      <c r="B29" s="1"/>
      <c r="C29" s="15">
        <f>(C28/B28)-1</f>
        <v>-1.6247431154952734</v>
      </c>
      <c r="D29" s="15">
        <f>(D28/C28)-1</f>
        <v>1.6776315789473584E-2</v>
      </c>
      <c r="E29" s="15">
        <f>(E28/D28)-1</f>
        <v>9.9566483338725327</v>
      </c>
      <c r="F29" s="15">
        <f t="shared" ref="F29:AJ29" si="5">(F28/E28)-1</f>
        <v>-0.8936132518380725</v>
      </c>
      <c r="G29" s="15">
        <f t="shared" si="5"/>
        <v>-0.18373577574243682</v>
      </c>
      <c r="H29" s="15">
        <f t="shared" si="5"/>
        <v>-1.579394763685821</v>
      </c>
      <c r="I29" s="15">
        <f t="shared" si="5"/>
        <v>-18.198943661971832</v>
      </c>
      <c r="J29" s="15">
        <f t="shared" si="5"/>
        <v>-1.1109632511004197</v>
      </c>
      <c r="K29" s="15">
        <f t="shared" si="5"/>
        <v>-16.97047970479705</v>
      </c>
      <c r="L29" s="15" t="e">
        <f t="shared" si="5"/>
        <v>#VALUE!</v>
      </c>
      <c r="M29" s="15" t="e">
        <f t="shared" si="5"/>
        <v>#VALUE!</v>
      </c>
      <c r="N29" s="15">
        <f t="shared" si="5"/>
        <v>-0.7181948274056752</v>
      </c>
      <c r="O29" s="15">
        <f t="shared" si="5"/>
        <v>-3.5499133019568987</v>
      </c>
      <c r="P29" s="15">
        <f t="shared" si="5"/>
        <v>-1.6211870992811348</v>
      </c>
      <c r="Q29" s="15">
        <f t="shared" si="5"/>
        <v>-2.4227070138400189</v>
      </c>
      <c r="R29" s="15">
        <f t="shared" si="5"/>
        <v>4.0014839241549875</v>
      </c>
      <c r="S29" s="15">
        <f t="shared" si="5"/>
        <v>1.1098657172370352E-3</v>
      </c>
      <c r="T29" s="15">
        <f t="shared" si="5"/>
        <v>-0.94071545393675293</v>
      </c>
      <c r="U29" s="15">
        <f t="shared" si="5"/>
        <v>-0.59637104239955563</v>
      </c>
      <c r="V29" s="15">
        <f t="shared" si="5"/>
        <v>68.100458715596332</v>
      </c>
      <c r="W29" s="15">
        <f t="shared" si="5"/>
        <v>0.46293456541798594</v>
      </c>
      <c r="X29" s="15">
        <f t="shared" si="5"/>
        <v>0.23342030629608623</v>
      </c>
      <c r="Y29" s="15">
        <f t="shared" si="5"/>
        <v>1.5331420267461326</v>
      </c>
      <c r="Z29" s="15">
        <f t="shared" si="5"/>
        <v>-0.23223430242859588</v>
      </c>
      <c r="AA29" s="16">
        <f t="shared" si="5"/>
        <v>-0.5671929207289621</v>
      </c>
      <c r="AB29" s="16">
        <f t="shared" si="5"/>
        <v>0.3924825174825175</v>
      </c>
      <c r="AC29" s="16">
        <f t="shared" si="5"/>
        <v>0.16133082234777141</v>
      </c>
      <c r="AD29" s="16">
        <f t="shared" si="5"/>
        <v>0.3883783783783783</v>
      </c>
      <c r="AE29" s="16">
        <f t="shared" si="5"/>
        <v>0.12478100058399844</v>
      </c>
    </row>
    <row r="30" spans="1:35" ht="19" x14ac:dyDescent="0.25">
      <c r="A30" s="5" t="s">
        <v>23</v>
      </c>
      <c r="B30" s="2">
        <v>2.3199999999999998E-2</v>
      </c>
      <c r="C30" s="2">
        <v>-1.03E-2</v>
      </c>
      <c r="D30" s="2">
        <v>-8.3999999999999995E-3</v>
      </c>
      <c r="E30" s="2">
        <v>-9.2399999999999996E-2</v>
      </c>
      <c r="F30" s="2">
        <v>-8.9999999999999993E-3</v>
      </c>
      <c r="G30" s="2">
        <v>-6.7000000000000002E-3</v>
      </c>
      <c r="H30" s="2">
        <v>3.2000000000000002E-3</v>
      </c>
      <c r="I30" s="2">
        <v>-5.04E-2</v>
      </c>
      <c r="J30" s="2">
        <v>4.5999999999999999E-3</v>
      </c>
      <c r="K30" s="2">
        <v>-7.1900000000000006E-2</v>
      </c>
      <c r="L30" s="2" t="s">
        <v>91</v>
      </c>
      <c r="M30" s="2">
        <v>-4.58E-2</v>
      </c>
      <c r="N30" s="2">
        <v>-1.04E-2</v>
      </c>
      <c r="O30" s="2">
        <v>2.1499999999999998E-2</v>
      </c>
      <c r="P30" s="2">
        <v>-1.0699999999999999E-2</v>
      </c>
      <c r="Q30" s="2">
        <v>1.17E-2</v>
      </c>
      <c r="R30" s="2">
        <v>4.87E-2</v>
      </c>
      <c r="S30" s="2">
        <v>4.3200000000000002E-2</v>
      </c>
      <c r="T30" s="2">
        <v>2.5000000000000001E-3</v>
      </c>
      <c r="U30" s="2">
        <v>8.9999999999999998E-4</v>
      </c>
      <c r="V30" s="2">
        <v>6.0100000000000001E-2</v>
      </c>
      <c r="W30" s="2">
        <v>8.3199999999999996E-2</v>
      </c>
      <c r="X30" s="2">
        <v>9.5399999999999999E-2</v>
      </c>
      <c r="Y30" s="2">
        <v>0.1832</v>
      </c>
      <c r="Z30" s="2">
        <v>0.1472</v>
      </c>
      <c r="AA30" s="42">
        <f>AA28/AA3</f>
        <v>7.4967234600262125E-2</v>
      </c>
      <c r="AB30" s="42">
        <f t="shared" ref="AB30:AE30" si="6">AB28/AB3</f>
        <v>9.8242368177613323E-2</v>
      </c>
      <c r="AC30" s="42">
        <f t="shared" si="6"/>
        <v>0.1069364161849711</v>
      </c>
      <c r="AD30" s="42">
        <f t="shared" si="6"/>
        <v>0.12910278964563962</v>
      </c>
      <c r="AE30" s="42">
        <f t="shared" si="6"/>
        <v>0.14037900874635567</v>
      </c>
    </row>
    <row r="31" spans="1:35" ht="19" x14ac:dyDescent="0.25">
      <c r="A31" s="5" t="s">
        <v>24</v>
      </c>
      <c r="B31" s="12">
        <v>0.33</v>
      </c>
      <c r="C31" s="12">
        <v>-0.18</v>
      </c>
      <c r="D31" s="12">
        <v>-0.18</v>
      </c>
      <c r="E31" s="12">
        <v>-1.57</v>
      </c>
      <c r="F31" s="12">
        <v>-0.13</v>
      </c>
      <c r="G31" s="12">
        <v>-0.1</v>
      </c>
      <c r="H31" s="12">
        <v>0.05</v>
      </c>
      <c r="I31" s="12">
        <v>-0.83</v>
      </c>
      <c r="J31" s="12">
        <v>0.09</v>
      </c>
      <c r="K31" s="12">
        <v>-1.34</v>
      </c>
      <c r="L31" s="12" t="s">
        <v>91</v>
      </c>
      <c r="M31" s="12">
        <v>-0.74</v>
      </c>
      <c r="N31" s="12">
        <v>-0.25</v>
      </c>
      <c r="O31" s="12">
        <v>0.63</v>
      </c>
      <c r="P31" s="12">
        <v>-1.36</v>
      </c>
      <c r="Q31" s="12">
        <v>0.47</v>
      </c>
      <c r="R31" s="12">
        <v>2.31</v>
      </c>
      <c r="S31" s="12">
        <v>2.27</v>
      </c>
      <c r="T31" s="12">
        <v>0.13</v>
      </c>
      <c r="U31" s="12">
        <v>0.08</v>
      </c>
      <c r="V31" s="12">
        <v>6.97</v>
      </c>
      <c r="W31" s="12">
        <v>11.55</v>
      </c>
      <c r="X31" s="12">
        <v>13.82</v>
      </c>
      <c r="Y31" s="12">
        <v>32.369999999999997</v>
      </c>
      <c r="Z31" s="12">
        <v>22.47</v>
      </c>
      <c r="AA31" s="43">
        <v>10.38</v>
      </c>
      <c r="AB31" s="43">
        <v>14.45</v>
      </c>
      <c r="AC31" s="43">
        <v>16.78</v>
      </c>
      <c r="AD31" s="43">
        <v>23.3</v>
      </c>
      <c r="AE31" s="43">
        <v>26.2</v>
      </c>
    </row>
    <row r="32" spans="1:35" ht="19" x14ac:dyDescent="0.25">
      <c r="A32" s="5" t="s">
        <v>25</v>
      </c>
      <c r="B32" s="12">
        <v>0.23</v>
      </c>
      <c r="C32" s="12">
        <v>-0.18</v>
      </c>
      <c r="D32" s="12">
        <v>-0.18</v>
      </c>
      <c r="E32" s="12">
        <v>-1.57</v>
      </c>
      <c r="F32" s="12">
        <v>-0.13</v>
      </c>
      <c r="G32" s="12">
        <v>-0.1</v>
      </c>
      <c r="H32" s="12">
        <v>0.04</v>
      </c>
      <c r="I32" s="12">
        <v>-0.83</v>
      </c>
      <c r="J32" s="12">
        <v>0.08</v>
      </c>
      <c r="K32" s="12">
        <v>-1.34</v>
      </c>
      <c r="L32" s="12" t="s">
        <v>91</v>
      </c>
      <c r="M32" s="12">
        <v>-0.74</v>
      </c>
      <c r="N32" s="12">
        <v>-0.25</v>
      </c>
      <c r="O32" s="12">
        <v>0.63</v>
      </c>
      <c r="P32" s="12">
        <v>-1.36</v>
      </c>
      <c r="Q32" s="12">
        <v>0.45</v>
      </c>
      <c r="R32" s="12">
        <v>2.2000000000000002</v>
      </c>
      <c r="S32" s="12">
        <v>2.16</v>
      </c>
      <c r="T32" s="12">
        <v>0.13</v>
      </c>
      <c r="U32" s="12">
        <v>7.0000000000000007E-2</v>
      </c>
      <c r="V32" s="12">
        <v>5.68</v>
      </c>
      <c r="W32" s="12">
        <v>9.07</v>
      </c>
      <c r="X32" s="12">
        <v>9.9600000000000009</v>
      </c>
      <c r="Y32" s="12">
        <v>22.13</v>
      </c>
      <c r="Z32" s="12">
        <v>19.899999999999999</v>
      </c>
    </row>
    <row r="33" spans="1:26" ht="19" x14ac:dyDescent="0.25">
      <c r="A33" s="5" t="s">
        <v>26</v>
      </c>
      <c r="B33" s="1">
        <v>11621117</v>
      </c>
      <c r="C33" s="1">
        <v>16697668</v>
      </c>
      <c r="D33" s="1">
        <v>17042052</v>
      </c>
      <c r="E33" s="1">
        <v>23395750</v>
      </c>
      <c r="F33" s="1">
        <v>29754000</v>
      </c>
      <c r="G33" s="1">
        <v>30873000</v>
      </c>
      <c r="H33" s="1">
        <v>32940000</v>
      </c>
      <c r="I33" s="1">
        <v>35441000</v>
      </c>
      <c r="J33" s="1">
        <v>38184000</v>
      </c>
      <c r="K33" s="1">
        <v>38831000</v>
      </c>
      <c r="L33" s="1" t="s">
        <v>91</v>
      </c>
      <c r="M33" s="1">
        <v>32188891</v>
      </c>
      <c r="N33" s="1">
        <v>32188891</v>
      </c>
      <c r="O33" s="1">
        <v>36227100</v>
      </c>
      <c r="P33" s="1">
        <v>9428828</v>
      </c>
      <c r="Q33" s="1">
        <v>38671564</v>
      </c>
      <c r="R33" s="1">
        <v>39457491</v>
      </c>
      <c r="S33" s="1">
        <v>40190448</v>
      </c>
      <c r="T33" s="1">
        <v>40691483</v>
      </c>
      <c r="U33" s="1">
        <v>27053616</v>
      </c>
      <c r="V33" s="1">
        <v>21613678</v>
      </c>
      <c r="W33" s="1">
        <v>19082303</v>
      </c>
      <c r="X33" s="1">
        <v>19668976</v>
      </c>
      <c r="Y33" s="1">
        <v>21270448</v>
      </c>
      <c r="Z33" s="1">
        <v>23523065</v>
      </c>
    </row>
    <row r="34" spans="1:26" ht="19" x14ac:dyDescent="0.25">
      <c r="A34" s="5" t="s">
        <v>27</v>
      </c>
      <c r="B34" s="1">
        <v>16469359</v>
      </c>
      <c r="C34" s="1">
        <v>16697668</v>
      </c>
      <c r="D34" s="1">
        <v>17042052</v>
      </c>
      <c r="E34" s="1">
        <v>23395750</v>
      </c>
      <c r="F34" s="1">
        <v>29754000</v>
      </c>
      <c r="G34" s="1">
        <v>30873000</v>
      </c>
      <c r="H34" s="1">
        <v>38183000</v>
      </c>
      <c r="I34" s="1">
        <v>35441000</v>
      </c>
      <c r="J34" s="1">
        <v>39221000</v>
      </c>
      <c r="K34" s="1">
        <v>38831000</v>
      </c>
      <c r="L34" s="1" t="s">
        <v>91</v>
      </c>
      <c r="M34" s="1">
        <v>32188891</v>
      </c>
      <c r="N34" s="1">
        <v>32188891</v>
      </c>
      <c r="O34" s="1">
        <v>36227100</v>
      </c>
      <c r="P34" s="1">
        <v>9428828</v>
      </c>
      <c r="Q34" s="1">
        <v>40416630</v>
      </c>
      <c r="R34" s="1">
        <v>41378210</v>
      </c>
      <c r="S34" s="1">
        <v>42256559</v>
      </c>
      <c r="T34" s="1">
        <v>40926840</v>
      </c>
      <c r="U34" s="1">
        <v>29253208</v>
      </c>
      <c r="V34" s="1">
        <v>26533225</v>
      </c>
      <c r="W34" s="1">
        <v>24299034</v>
      </c>
      <c r="X34" s="1">
        <v>27302268</v>
      </c>
      <c r="Y34" s="1">
        <v>31113395</v>
      </c>
      <c r="Z34" s="1">
        <v>26561988</v>
      </c>
    </row>
    <row r="35" spans="1:26" ht="20" customHeight="1" x14ac:dyDescent="0.25">
      <c r="A35" s="14" t="s">
        <v>102</v>
      </c>
      <c r="B35" s="1"/>
      <c r="C35" s="22">
        <f>(C34-B34)/B34</f>
        <v>1.3862652456601378E-2</v>
      </c>
      <c r="D35" s="22">
        <f t="shared" ref="D35:AE35" si="7">(D34-C34)/C34</f>
        <v>2.0624676451825488E-2</v>
      </c>
      <c r="E35" s="22">
        <f t="shared" si="7"/>
        <v>0.37282470444286875</v>
      </c>
      <c r="F35" s="22">
        <f t="shared" si="7"/>
        <v>0.27176944530523706</v>
      </c>
      <c r="G35" s="22">
        <f t="shared" si="7"/>
        <v>3.7608388788062108E-2</v>
      </c>
      <c r="H35" s="22">
        <f t="shared" si="7"/>
        <v>0.23677647135037089</v>
      </c>
      <c r="I35" s="22">
        <f t="shared" si="7"/>
        <v>-7.1812062959956E-2</v>
      </c>
      <c r="J35" s="22">
        <f t="shared" si="7"/>
        <v>0.10665613272763184</v>
      </c>
      <c r="K35" s="22">
        <f t="shared" si="7"/>
        <v>-9.9436526350679486E-3</v>
      </c>
      <c r="L35" s="22" t="e">
        <f t="shared" si="7"/>
        <v>#VALUE!</v>
      </c>
      <c r="M35" s="22" t="e">
        <f t="shared" si="7"/>
        <v>#VALUE!</v>
      </c>
      <c r="N35" s="22">
        <f t="shared" si="7"/>
        <v>0</v>
      </c>
      <c r="O35" s="22">
        <f t="shared" si="7"/>
        <v>0.12545349884840704</v>
      </c>
      <c r="P35" s="22">
        <f t="shared" si="7"/>
        <v>-0.73972998114671062</v>
      </c>
      <c r="Q35" s="22">
        <f t="shared" si="7"/>
        <v>3.2864956280886659</v>
      </c>
      <c r="R35" s="22">
        <f t="shared" si="7"/>
        <v>2.3791691687307923E-2</v>
      </c>
      <c r="S35" s="22">
        <f t="shared" si="7"/>
        <v>2.1227331970135974E-2</v>
      </c>
      <c r="T35" s="22">
        <f t="shared" si="7"/>
        <v>-3.1467753917208449E-2</v>
      </c>
      <c r="U35" s="22">
        <f t="shared" si="7"/>
        <v>-0.28523169636355994</v>
      </c>
      <c r="V35" s="22">
        <f t="shared" si="7"/>
        <v>-9.2980674119570061E-2</v>
      </c>
      <c r="W35" s="22">
        <f t="shared" si="7"/>
        <v>-8.4203522187747626E-2</v>
      </c>
      <c r="X35" s="22">
        <f t="shared" si="7"/>
        <v>0.12359478981757052</v>
      </c>
      <c r="Y35" s="22">
        <f t="shared" si="7"/>
        <v>0.13959012489365352</v>
      </c>
      <c r="Z35" s="22">
        <f t="shared" si="7"/>
        <v>-0.1462844861513827</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v>8201000</v>
      </c>
      <c r="C38" s="1">
        <v>4627000</v>
      </c>
      <c r="D38" s="1">
        <v>2610000</v>
      </c>
      <c r="E38" s="1">
        <v>22285000</v>
      </c>
      <c r="F38" s="1">
        <v>1630000</v>
      </c>
      <c r="G38" s="1">
        <v>2003000</v>
      </c>
      <c r="H38" s="1">
        <v>1904000</v>
      </c>
      <c r="I38" s="1">
        <v>1990000</v>
      </c>
      <c r="J38" s="1">
        <v>1461000</v>
      </c>
      <c r="K38" s="1">
        <v>1229000</v>
      </c>
      <c r="L38" s="1" t="s">
        <v>91</v>
      </c>
      <c r="M38" s="1">
        <v>13186000</v>
      </c>
      <c r="N38" s="1">
        <v>13364000</v>
      </c>
      <c r="O38" s="1">
        <v>8511000</v>
      </c>
      <c r="P38" s="1">
        <v>8354000</v>
      </c>
      <c r="Q38" s="1">
        <v>13389000</v>
      </c>
      <c r="R38" s="1">
        <v>148934000</v>
      </c>
      <c r="S38" s="1">
        <v>349897000</v>
      </c>
      <c r="T38" s="1">
        <v>87023000</v>
      </c>
      <c r="U38" s="1">
        <v>17907000</v>
      </c>
      <c r="V38" s="1">
        <v>5803000</v>
      </c>
      <c r="W38" s="1">
        <v>47658000</v>
      </c>
      <c r="X38" s="1">
        <v>100446000</v>
      </c>
      <c r="Y38" s="1">
        <v>2177889000</v>
      </c>
      <c r="Z38" s="1">
        <v>1508101000</v>
      </c>
    </row>
    <row r="39" spans="1:26"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62168000</v>
      </c>
      <c r="S39" s="1">
        <v>130801000</v>
      </c>
      <c r="T39" s="1">
        <v>142677000</v>
      </c>
      <c r="U39" s="1" t="s">
        <v>91</v>
      </c>
      <c r="V39" s="1" t="s">
        <v>91</v>
      </c>
      <c r="W39" s="1" t="s">
        <v>91</v>
      </c>
      <c r="X39" s="1" t="s">
        <v>91</v>
      </c>
      <c r="Y39" s="1" t="s">
        <v>91</v>
      </c>
      <c r="Z39" s="1" t="s">
        <v>91</v>
      </c>
    </row>
    <row r="40" spans="1:26" ht="19" x14ac:dyDescent="0.25">
      <c r="A40" s="5" t="s">
        <v>32</v>
      </c>
      <c r="B40" s="1">
        <v>8201000</v>
      </c>
      <c r="C40" s="1">
        <v>4627000</v>
      </c>
      <c r="D40" s="1">
        <v>2610000</v>
      </c>
      <c r="E40" s="1">
        <v>22285000</v>
      </c>
      <c r="F40" s="1">
        <v>1630000</v>
      </c>
      <c r="G40" s="1">
        <v>2003000</v>
      </c>
      <c r="H40" s="1">
        <v>1904000</v>
      </c>
      <c r="I40" s="1">
        <v>1990000</v>
      </c>
      <c r="J40" s="1">
        <v>1461000</v>
      </c>
      <c r="K40" s="1">
        <v>1229000</v>
      </c>
      <c r="L40" s="1" t="s">
        <v>91</v>
      </c>
      <c r="M40" s="1">
        <v>13186000</v>
      </c>
      <c r="N40" s="1">
        <v>13364000</v>
      </c>
      <c r="O40" s="1">
        <v>8511000</v>
      </c>
      <c r="P40" s="1">
        <v>8354000</v>
      </c>
      <c r="Q40" s="1">
        <v>13389000</v>
      </c>
      <c r="R40" s="1">
        <v>211102000</v>
      </c>
      <c r="S40" s="1">
        <v>480698000</v>
      </c>
      <c r="T40" s="1">
        <v>229700000</v>
      </c>
      <c r="U40" s="1">
        <v>17907000</v>
      </c>
      <c r="V40" s="1">
        <v>5803000</v>
      </c>
      <c r="W40" s="1">
        <v>47658000</v>
      </c>
      <c r="X40" s="1">
        <v>100446000</v>
      </c>
      <c r="Y40" s="1">
        <v>2177889000</v>
      </c>
      <c r="Z40" s="1">
        <v>1508101000</v>
      </c>
    </row>
    <row r="41" spans="1:26" ht="19" x14ac:dyDescent="0.25">
      <c r="A41" s="5" t="s">
        <v>33</v>
      </c>
      <c r="B41" s="1">
        <v>5176000</v>
      </c>
      <c r="C41" s="1">
        <v>6551000</v>
      </c>
      <c r="D41" s="1">
        <v>8069000</v>
      </c>
      <c r="E41" s="1">
        <v>3278000</v>
      </c>
      <c r="F41" s="1">
        <v>3352000</v>
      </c>
      <c r="G41" s="1">
        <v>5745000</v>
      </c>
      <c r="H41" s="1">
        <v>6945000</v>
      </c>
      <c r="I41" s="1">
        <v>5884000</v>
      </c>
      <c r="J41" s="1">
        <v>7164000</v>
      </c>
      <c r="K41" s="1">
        <v>8399000</v>
      </c>
      <c r="L41" s="1" t="s">
        <v>91</v>
      </c>
      <c r="M41" s="1">
        <v>4539000</v>
      </c>
      <c r="N41" s="1">
        <v>4462000</v>
      </c>
      <c r="O41" s="1">
        <v>11759000</v>
      </c>
      <c r="P41" s="1">
        <v>17040000</v>
      </c>
      <c r="Q41" s="1">
        <v>22028000</v>
      </c>
      <c r="R41" s="1">
        <v>25965000</v>
      </c>
      <c r="S41" s="1">
        <v>28567000</v>
      </c>
      <c r="T41" s="1">
        <v>47315000</v>
      </c>
      <c r="U41" s="1">
        <v>31412000</v>
      </c>
      <c r="V41" s="1">
        <v>95086000</v>
      </c>
      <c r="W41" s="1">
        <v>49176000</v>
      </c>
      <c r="X41" s="1">
        <v>73043000</v>
      </c>
      <c r="Y41" s="1">
        <v>81670000</v>
      </c>
      <c r="Z41" s="1">
        <v>59763000</v>
      </c>
    </row>
    <row r="42" spans="1:26" ht="19" x14ac:dyDescent="0.25">
      <c r="A42" s="5" t="s">
        <v>34</v>
      </c>
      <c r="B42" s="1">
        <v>65398000</v>
      </c>
      <c r="C42" s="1">
        <v>85902000</v>
      </c>
      <c r="D42" s="1">
        <v>81123000</v>
      </c>
      <c r="E42" s="1">
        <v>62070000</v>
      </c>
      <c r="F42" s="1">
        <v>94500000</v>
      </c>
      <c r="G42" s="1">
        <v>102926000</v>
      </c>
      <c r="H42" s="1">
        <v>144185000</v>
      </c>
      <c r="I42" s="1">
        <v>158647000</v>
      </c>
      <c r="J42" s="1">
        <v>192805000</v>
      </c>
      <c r="K42" s="1">
        <v>200386000</v>
      </c>
      <c r="L42" s="1" t="s">
        <v>91</v>
      </c>
      <c r="M42" s="1">
        <v>149026000</v>
      </c>
      <c r="N42" s="1">
        <v>206406000</v>
      </c>
      <c r="O42" s="1">
        <v>245876000</v>
      </c>
      <c r="P42" s="1">
        <v>353329000</v>
      </c>
      <c r="Q42" s="1">
        <v>453845000</v>
      </c>
      <c r="R42" s="1">
        <v>559297000</v>
      </c>
      <c r="S42" s="1">
        <v>725392000</v>
      </c>
      <c r="T42" s="1">
        <v>752304000</v>
      </c>
      <c r="U42" s="1">
        <v>527026000</v>
      </c>
      <c r="V42" s="1">
        <v>531947000</v>
      </c>
      <c r="W42" s="1">
        <v>438696000</v>
      </c>
      <c r="X42" s="1">
        <v>544227000</v>
      </c>
      <c r="Y42" s="1">
        <v>734289000</v>
      </c>
      <c r="Z42" s="1">
        <v>801841000</v>
      </c>
    </row>
    <row r="43" spans="1:26" ht="19" x14ac:dyDescent="0.25">
      <c r="A43" s="5" t="s">
        <v>35</v>
      </c>
      <c r="B43" s="1">
        <v>5873000</v>
      </c>
      <c r="C43" s="1">
        <v>7608000</v>
      </c>
      <c r="D43" s="1">
        <v>7954000</v>
      </c>
      <c r="E43" s="1">
        <v>13800000</v>
      </c>
      <c r="F43" s="1">
        <v>12445000</v>
      </c>
      <c r="G43" s="1">
        <v>16968000</v>
      </c>
      <c r="H43" s="1">
        <v>19574000</v>
      </c>
      <c r="I43" s="1">
        <v>9590000</v>
      </c>
      <c r="J43" s="1">
        <v>18984000</v>
      </c>
      <c r="K43" s="1">
        <v>18500000</v>
      </c>
      <c r="L43" s="1" t="s">
        <v>91</v>
      </c>
      <c r="M43" s="1">
        <v>18778000</v>
      </c>
      <c r="N43" s="1">
        <v>20361000</v>
      </c>
      <c r="O43" s="1">
        <v>56731000</v>
      </c>
      <c r="P43" s="1">
        <v>114035000</v>
      </c>
      <c r="Q43" s="1">
        <v>124553000</v>
      </c>
      <c r="R43" s="1">
        <v>115880000</v>
      </c>
      <c r="S43" s="1">
        <v>79020000</v>
      </c>
      <c r="T43" s="1">
        <v>108938000</v>
      </c>
      <c r="U43" s="1">
        <v>68585000</v>
      </c>
      <c r="V43" s="1">
        <v>49857000</v>
      </c>
      <c r="W43" s="1">
        <v>61422000</v>
      </c>
      <c r="X43" s="1">
        <v>83768000</v>
      </c>
      <c r="Y43" s="1">
        <v>97594000</v>
      </c>
      <c r="Z43" s="1">
        <v>142959000</v>
      </c>
    </row>
    <row r="44" spans="1:26" ht="19" x14ac:dyDescent="0.25">
      <c r="A44" s="6" t="s">
        <v>36</v>
      </c>
      <c r="B44" s="10">
        <v>84648000</v>
      </c>
      <c r="C44" s="10">
        <v>104688000</v>
      </c>
      <c r="D44" s="10">
        <v>99756000</v>
      </c>
      <c r="E44" s="10">
        <v>101433000</v>
      </c>
      <c r="F44" s="10">
        <v>111927000</v>
      </c>
      <c r="G44" s="10">
        <v>127642000</v>
      </c>
      <c r="H44" s="10">
        <v>172608000</v>
      </c>
      <c r="I44" s="10">
        <v>176111000</v>
      </c>
      <c r="J44" s="10">
        <v>220414000</v>
      </c>
      <c r="K44" s="10">
        <v>228514000</v>
      </c>
      <c r="L44" s="10" t="s">
        <v>91</v>
      </c>
      <c r="M44" s="10">
        <v>185529000</v>
      </c>
      <c r="N44" s="10">
        <v>244593000</v>
      </c>
      <c r="O44" s="10">
        <v>322877000</v>
      </c>
      <c r="P44" s="10">
        <v>492758000</v>
      </c>
      <c r="Q44" s="10">
        <v>613815000</v>
      </c>
      <c r="R44" s="10">
        <v>912244000</v>
      </c>
      <c r="S44" s="10">
        <v>1313677000</v>
      </c>
      <c r="T44" s="10">
        <v>1138257000</v>
      </c>
      <c r="U44" s="10">
        <v>644930000</v>
      </c>
      <c r="V44" s="10">
        <v>682693000</v>
      </c>
      <c r="W44" s="10">
        <v>596952000</v>
      </c>
      <c r="X44" s="10">
        <v>801484000</v>
      </c>
      <c r="Y44" s="10">
        <v>3091442000</v>
      </c>
      <c r="Z44" s="10">
        <v>2512664000</v>
      </c>
    </row>
    <row r="45" spans="1:26" ht="19" x14ac:dyDescent="0.25">
      <c r="A45" s="5" t="s">
        <v>37</v>
      </c>
      <c r="B45" s="1">
        <v>72680000</v>
      </c>
      <c r="C45" s="1">
        <v>108706000</v>
      </c>
      <c r="D45" s="1">
        <v>117186000</v>
      </c>
      <c r="E45" s="1">
        <v>87934000</v>
      </c>
      <c r="F45" s="1">
        <v>90038000</v>
      </c>
      <c r="G45" s="1">
        <v>83518000</v>
      </c>
      <c r="H45" s="1">
        <v>81886000</v>
      </c>
      <c r="I45" s="1">
        <v>92360000</v>
      </c>
      <c r="J45" s="1">
        <v>87961000</v>
      </c>
      <c r="K45" s="1">
        <v>110271000</v>
      </c>
      <c r="L45" s="1" t="s">
        <v>91</v>
      </c>
      <c r="M45" s="1">
        <v>62192000</v>
      </c>
      <c r="N45" s="1">
        <v>76450000</v>
      </c>
      <c r="O45" s="1">
        <v>83558000</v>
      </c>
      <c r="P45" s="1">
        <v>111406000</v>
      </c>
      <c r="Q45" s="1">
        <v>214909000</v>
      </c>
      <c r="R45" s="1">
        <v>390844000</v>
      </c>
      <c r="S45" s="1">
        <v>515605000</v>
      </c>
      <c r="T45" s="1">
        <v>682056000</v>
      </c>
      <c r="U45" s="1">
        <v>800698000</v>
      </c>
      <c r="V45" s="1">
        <v>863562000</v>
      </c>
      <c r="W45" s="1">
        <v>1576818000</v>
      </c>
      <c r="X45" s="1">
        <v>1668893000</v>
      </c>
      <c r="Y45" s="1">
        <v>1982978000</v>
      </c>
      <c r="Z45" s="1">
        <v>2163230000</v>
      </c>
    </row>
    <row r="46" spans="1:26" ht="19" x14ac:dyDescent="0.25">
      <c r="A46" s="5" t="s">
        <v>38</v>
      </c>
      <c r="B46" s="1">
        <v>4512000</v>
      </c>
      <c r="C46" s="1">
        <v>4910000</v>
      </c>
      <c r="D46" s="1">
        <v>4776000</v>
      </c>
      <c r="E46" s="1">
        <v>4560000</v>
      </c>
      <c r="F46" s="1">
        <v>4560000</v>
      </c>
      <c r="G46" s="1">
        <v>4560000</v>
      </c>
      <c r="H46" s="1">
        <v>4560000</v>
      </c>
      <c r="I46" s="1">
        <v>4560000</v>
      </c>
      <c r="J46" s="1">
        <v>4560000</v>
      </c>
      <c r="K46" s="1" t="s">
        <v>91</v>
      </c>
      <c r="L46" s="1" t="s">
        <v>91</v>
      </c>
      <c r="M46" s="1">
        <v>122493000</v>
      </c>
      <c r="N46" s="1">
        <v>122603000</v>
      </c>
      <c r="O46" s="1">
        <v>122595000</v>
      </c>
      <c r="P46" s="1">
        <v>122601000</v>
      </c>
      <c r="Q46" s="1">
        <v>122424000</v>
      </c>
      <c r="R46" s="1">
        <v>124424000</v>
      </c>
      <c r="S46" s="1">
        <v>124301000</v>
      </c>
      <c r="T46" s="1">
        <v>173603000</v>
      </c>
      <c r="U46" s="1">
        <v>141893000</v>
      </c>
      <c r="V46" s="1">
        <v>124379000</v>
      </c>
      <c r="W46" s="1">
        <v>124367000</v>
      </c>
      <c r="X46" s="1">
        <v>141100000</v>
      </c>
      <c r="Y46" s="1">
        <v>141100000</v>
      </c>
      <c r="Z46" s="1">
        <v>141048000</v>
      </c>
    </row>
    <row r="47" spans="1:26" ht="19" x14ac:dyDescent="0.25">
      <c r="A47" s="5" t="s">
        <v>39</v>
      </c>
      <c r="B47" s="1" t="s">
        <v>91</v>
      </c>
      <c r="C47" s="1" t="s">
        <v>91</v>
      </c>
      <c r="D47" s="1" t="s">
        <v>91</v>
      </c>
      <c r="E47" s="1" t="s">
        <v>91</v>
      </c>
      <c r="F47" s="1" t="s">
        <v>91</v>
      </c>
      <c r="G47" s="1" t="s">
        <v>91</v>
      </c>
      <c r="H47" s="1" t="s">
        <v>91</v>
      </c>
      <c r="I47" s="1" t="s">
        <v>91</v>
      </c>
      <c r="J47" s="1" t="s">
        <v>91</v>
      </c>
      <c r="K47" s="1" t="s">
        <v>91</v>
      </c>
      <c r="L47" s="1" t="s">
        <v>91</v>
      </c>
      <c r="M47" s="1">
        <v>59822000</v>
      </c>
      <c r="N47" s="1">
        <v>55893000</v>
      </c>
      <c r="O47" s="1">
        <v>52526000</v>
      </c>
      <c r="P47" s="1">
        <v>50123000</v>
      </c>
      <c r="Q47" s="1">
        <v>48708000</v>
      </c>
      <c r="R47" s="1">
        <v>48554000</v>
      </c>
      <c r="S47" s="1">
        <v>48536000</v>
      </c>
      <c r="T47" s="1">
        <v>100757000</v>
      </c>
      <c r="U47" s="1">
        <v>100702000</v>
      </c>
      <c r="V47" s="1">
        <v>86022000</v>
      </c>
      <c r="W47" s="1">
        <v>86022000</v>
      </c>
      <c r="X47" s="1">
        <v>71663000</v>
      </c>
      <c r="Y47" s="1">
        <v>73161000</v>
      </c>
      <c r="Z47" s="1">
        <v>74633000</v>
      </c>
    </row>
    <row r="48" spans="1:26" ht="19" x14ac:dyDescent="0.25">
      <c r="A48" s="5" t="s">
        <v>40</v>
      </c>
      <c r="B48" s="1">
        <v>4512000</v>
      </c>
      <c r="C48" s="1">
        <v>4910000</v>
      </c>
      <c r="D48" s="1">
        <v>4776000</v>
      </c>
      <c r="E48" s="1">
        <v>4560000</v>
      </c>
      <c r="F48" s="1">
        <v>4560000</v>
      </c>
      <c r="G48" s="1">
        <v>4560000</v>
      </c>
      <c r="H48" s="1">
        <v>4560000</v>
      </c>
      <c r="I48" s="1">
        <v>4560000</v>
      </c>
      <c r="J48" s="1">
        <v>4560000</v>
      </c>
      <c r="K48" s="1" t="s">
        <v>91</v>
      </c>
      <c r="L48" s="1" t="s">
        <v>91</v>
      </c>
      <c r="M48" s="1">
        <v>182315000</v>
      </c>
      <c r="N48" s="1">
        <v>178496000</v>
      </c>
      <c r="O48" s="1">
        <v>175121000</v>
      </c>
      <c r="P48" s="1">
        <v>172724000</v>
      </c>
      <c r="Q48" s="1">
        <v>171132000</v>
      </c>
      <c r="R48" s="1">
        <v>172978000</v>
      </c>
      <c r="S48" s="1">
        <v>172837000</v>
      </c>
      <c r="T48" s="1">
        <v>274360000</v>
      </c>
      <c r="U48" s="1">
        <v>242595000</v>
      </c>
      <c r="V48" s="1">
        <v>210401000</v>
      </c>
      <c r="W48" s="1">
        <v>210389000</v>
      </c>
      <c r="X48" s="1">
        <v>212763000</v>
      </c>
      <c r="Y48" s="1">
        <v>214261000</v>
      </c>
      <c r="Z48" s="1">
        <v>215681000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v>18338000</v>
      </c>
      <c r="S49" s="1">
        <v>22054000</v>
      </c>
      <c r="T49" s="1">
        <v>33212000</v>
      </c>
      <c r="U49" s="1" t="s">
        <v>91</v>
      </c>
      <c r="V49" s="1" t="s">
        <v>91</v>
      </c>
      <c r="W49" s="1" t="s">
        <v>91</v>
      </c>
      <c r="X49" s="1">
        <v>100603000</v>
      </c>
      <c r="Y49" s="1">
        <v>100810000</v>
      </c>
      <c r="Z49" s="1">
        <v>101468000</v>
      </c>
    </row>
    <row r="50" spans="1:26" ht="19" x14ac:dyDescent="0.25">
      <c r="A50" s="5" t="s">
        <v>42</v>
      </c>
      <c r="B50" s="1" t="s">
        <v>91</v>
      </c>
      <c r="C50" s="1" t="s">
        <v>91</v>
      </c>
      <c r="D50" s="1" t="s">
        <v>91</v>
      </c>
      <c r="E50" s="1" t="s">
        <v>91</v>
      </c>
      <c r="F50" s="1" t="s">
        <v>91</v>
      </c>
      <c r="G50" s="1">
        <v>15138000</v>
      </c>
      <c r="H50" s="1">
        <v>18745000</v>
      </c>
      <c r="I50" s="1" t="s">
        <v>91</v>
      </c>
      <c r="J50" s="1">
        <v>1911000</v>
      </c>
      <c r="K50" s="1">
        <v>2311000</v>
      </c>
      <c r="L50" s="1" t="s">
        <v>91</v>
      </c>
      <c r="M50" s="1" t="s">
        <v>91</v>
      </c>
      <c r="N50" s="1" t="s">
        <v>91</v>
      </c>
      <c r="O50" s="1" t="s">
        <v>91</v>
      </c>
      <c r="P50" s="1">
        <v>6873000</v>
      </c>
      <c r="Q50" s="1">
        <v>16980000</v>
      </c>
      <c r="R50" s="1">
        <v>8689000</v>
      </c>
      <c r="S50" s="1">
        <v>36739000</v>
      </c>
      <c r="T50" s="1">
        <v>28466000</v>
      </c>
      <c r="U50" s="1">
        <v>23311000</v>
      </c>
      <c r="V50" s="1">
        <v>30033000</v>
      </c>
      <c r="W50" s="1">
        <v>45005000</v>
      </c>
      <c r="X50" s="1">
        <v>49924000</v>
      </c>
      <c r="Y50" s="1">
        <v>56843000</v>
      </c>
      <c r="Z50" s="1">
        <v>167039000</v>
      </c>
    </row>
    <row r="51" spans="1:26" ht="19" x14ac:dyDescent="0.25">
      <c r="A51" s="5" t="s">
        <v>43</v>
      </c>
      <c r="B51" s="1">
        <v>2405000</v>
      </c>
      <c r="C51" s="1">
        <v>4057000</v>
      </c>
      <c r="D51" s="1">
        <v>7217000</v>
      </c>
      <c r="E51" s="1">
        <v>12817000</v>
      </c>
      <c r="F51" s="1">
        <v>19703000</v>
      </c>
      <c r="G51" s="1">
        <v>1422000</v>
      </c>
      <c r="H51" s="1">
        <v>1464000</v>
      </c>
      <c r="I51" s="1">
        <v>1237000</v>
      </c>
      <c r="J51" s="1">
        <v>1521000</v>
      </c>
      <c r="K51" s="1">
        <v>1450000</v>
      </c>
      <c r="L51" s="1" t="s">
        <v>91</v>
      </c>
      <c r="M51" s="1">
        <v>1492000</v>
      </c>
      <c r="N51" s="1">
        <v>2452000</v>
      </c>
      <c r="O51" s="1">
        <v>5253000</v>
      </c>
      <c r="P51" s="1">
        <v>5852000</v>
      </c>
      <c r="Q51" s="1">
        <v>8267000</v>
      </c>
      <c r="R51" s="1">
        <v>22906000</v>
      </c>
      <c r="S51" s="1">
        <v>27560000</v>
      </c>
      <c r="T51" s="1">
        <v>36169000</v>
      </c>
      <c r="U51" s="1">
        <v>21332000</v>
      </c>
      <c r="V51" s="1">
        <v>19345000</v>
      </c>
      <c r="W51" s="1">
        <v>16530000</v>
      </c>
      <c r="X51" s="1">
        <v>64646000</v>
      </c>
      <c r="Y51" s="1">
        <v>94136000</v>
      </c>
      <c r="Z51" s="1">
        <v>149207000</v>
      </c>
    </row>
    <row r="52" spans="1:26" ht="19" x14ac:dyDescent="0.25">
      <c r="A52" s="5" t="s">
        <v>44</v>
      </c>
      <c r="B52" s="1">
        <v>79597000</v>
      </c>
      <c r="C52" s="1">
        <v>117673000</v>
      </c>
      <c r="D52" s="1">
        <v>129179000</v>
      </c>
      <c r="E52" s="1">
        <v>105311000</v>
      </c>
      <c r="F52" s="1">
        <v>114301000</v>
      </c>
      <c r="G52" s="1">
        <v>104638000</v>
      </c>
      <c r="H52" s="1">
        <v>106655000</v>
      </c>
      <c r="I52" s="1">
        <v>98157000</v>
      </c>
      <c r="J52" s="1">
        <v>95953000</v>
      </c>
      <c r="K52" s="1">
        <v>114032000</v>
      </c>
      <c r="L52" s="1" t="s">
        <v>91</v>
      </c>
      <c r="M52" s="1">
        <v>245999000</v>
      </c>
      <c r="N52" s="1">
        <v>257398000</v>
      </c>
      <c r="O52" s="1">
        <v>263932000</v>
      </c>
      <c r="P52" s="1">
        <v>296855000</v>
      </c>
      <c r="Q52" s="1">
        <v>411288000</v>
      </c>
      <c r="R52" s="1">
        <v>613755000</v>
      </c>
      <c r="S52" s="1">
        <v>774795000</v>
      </c>
      <c r="T52" s="1">
        <v>1054263000</v>
      </c>
      <c r="U52" s="1">
        <v>1087936000</v>
      </c>
      <c r="V52" s="1">
        <v>1123341000</v>
      </c>
      <c r="W52" s="1">
        <v>1848742000</v>
      </c>
      <c r="X52" s="1">
        <v>2096829000</v>
      </c>
      <c r="Y52" s="1">
        <v>2449028000</v>
      </c>
      <c r="Z52" s="1">
        <v>2796625000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20" thickBot="1" x14ac:dyDescent="0.3">
      <c r="A54" s="7" t="s">
        <v>46</v>
      </c>
      <c r="B54" s="11">
        <v>164245000</v>
      </c>
      <c r="C54" s="11">
        <v>222361000</v>
      </c>
      <c r="D54" s="11">
        <v>228935000</v>
      </c>
      <c r="E54" s="11">
        <v>206744000</v>
      </c>
      <c r="F54" s="11">
        <v>226228000</v>
      </c>
      <c r="G54" s="11">
        <v>232280000</v>
      </c>
      <c r="H54" s="11">
        <v>279263000</v>
      </c>
      <c r="I54" s="11">
        <v>274268000</v>
      </c>
      <c r="J54" s="11">
        <v>316367000</v>
      </c>
      <c r="K54" s="11">
        <v>342546000</v>
      </c>
      <c r="L54" s="11" t="s">
        <v>91</v>
      </c>
      <c r="M54" s="11">
        <v>431528000</v>
      </c>
      <c r="N54" s="11">
        <v>501991000</v>
      </c>
      <c r="O54" s="11">
        <v>586809000</v>
      </c>
      <c r="P54" s="11">
        <v>789613000</v>
      </c>
      <c r="Q54" s="11">
        <v>1025103000</v>
      </c>
      <c r="R54" s="11">
        <v>1525999000</v>
      </c>
      <c r="S54" s="11">
        <v>2088472000</v>
      </c>
      <c r="T54" s="11">
        <v>2192520000</v>
      </c>
      <c r="U54" s="11">
        <v>1732866000</v>
      </c>
      <c r="V54" s="11">
        <v>1806034000</v>
      </c>
      <c r="W54" s="11">
        <v>2445694000</v>
      </c>
      <c r="X54" s="11">
        <v>2898313000</v>
      </c>
      <c r="Y54" s="11">
        <v>5540470000</v>
      </c>
      <c r="Z54" s="11">
        <v>5309289000</v>
      </c>
    </row>
    <row r="55" spans="1:26"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v>47440000</v>
      </c>
      <c r="P55" s="1">
        <v>81608000</v>
      </c>
      <c r="Q55" s="1">
        <v>116306000</v>
      </c>
      <c r="R55" s="1">
        <v>133063000</v>
      </c>
      <c r="S55" s="1">
        <v>175024000</v>
      </c>
      <c r="T55" s="1">
        <v>134720000</v>
      </c>
      <c r="U55" s="1">
        <v>195313000</v>
      </c>
      <c r="V55" s="1">
        <v>183039000</v>
      </c>
      <c r="W55" s="1">
        <v>180714000</v>
      </c>
      <c r="X55" s="1">
        <v>224906000</v>
      </c>
      <c r="Y55" s="1">
        <v>242035000</v>
      </c>
      <c r="Z55" s="1">
        <v>374949000</v>
      </c>
    </row>
    <row r="56" spans="1:26" ht="19" x14ac:dyDescent="0.25">
      <c r="A56" s="5" t="s">
        <v>48</v>
      </c>
      <c r="B56" s="1" t="s">
        <v>91</v>
      </c>
      <c r="C56" s="1" t="s">
        <v>91</v>
      </c>
      <c r="D56" s="1" t="s">
        <v>91</v>
      </c>
      <c r="E56" s="1" t="s">
        <v>91</v>
      </c>
      <c r="F56" s="1" t="s">
        <v>91</v>
      </c>
      <c r="G56" s="1">
        <v>10286000</v>
      </c>
      <c r="H56" s="1">
        <v>33819000</v>
      </c>
      <c r="I56" s="1" t="s">
        <v>91</v>
      </c>
      <c r="J56" s="1" t="s">
        <v>91</v>
      </c>
      <c r="K56" s="1" t="s">
        <v>91</v>
      </c>
      <c r="L56" s="1" t="s">
        <v>91</v>
      </c>
      <c r="M56" s="1" t="s">
        <v>91</v>
      </c>
      <c r="N56" s="1" t="s">
        <v>91</v>
      </c>
      <c r="O56" s="1" t="s">
        <v>91</v>
      </c>
      <c r="P56" s="1">
        <v>2925000</v>
      </c>
      <c r="Q56" s="1">
        <v>1807000</v>
      </c>
      <c r="R56" s="1">
        <v>255000</v>
      </c>
      <c r="S56" s="1">
        <v>182000</v>
      </c>
      <c r="T56" s="1" t="s">
        <v>91</v>
      </c>
      <c r="U56" s="1">
        <v>6033000</v>
      </c>
      <c r="V56" s="1">
        <v>344681000</v>
      </c>
      <c r="W56" s="1">
        <v>433653000</v>
      </c>
      <c r="X56" s="1">
        <v>108942000</v>
      </c>
      <c r="Y56" s="1">
        <v>135959000</v>
      </c>
      <c r="Z56" s="1">
        <v>103190000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v>8472000</v>
      </c>
      <c r="P57" s="1">
        <v>12783000</v>
      </c>
      <c r="Q57" s="1">
        <v>36249000</v>
      </c>
      <c r="R57" s="1">
        <v>22749000</v>
      </c>
      <c r="S57" s="1">
        <v>47107000</v>
      </c>
      <c r="T57" s="1">
        <v>15527000</v>
      </c>
      <c r="U57" s="1">
        <v>24916000</v>
      </c>
      <c r="V57" s="1">
        <v>18354000</v>
      </c>
      <c r="W57" s="1">
        <v>33209000</v>
      </c>
      <c r="X57" s="1">
        <v>73245000</v>
      </c>
      <c r="Y57" s="1">
        <v>56175000</v>
      </c>
      <c r="Z57" s="1">
        <v>167039000</v>
      </c>
    </row>
    <row r="58" spans="1:26" ht="19" x14ac:dyDescent="0.25">
      <c r="A58" s="5" t="s">
        <v>50</v>
      </c>
      <c r="B58" s="1" t="s">
        <v>91</v>
      </c>
      <c r="C58" s="1" t="s">
        <v>91</v>
      </c>
      <c r="D58" s="1" t="s">
        <v>91</v>
      </c>
      <c r="E58" s="1" t="s">
        <v>91</v>
      </c>
      <c r="F58" s="1" t="s">
        <v>91</v>
      </c>
      <c r="G58" s="1" t="s">
        <v>91</v>
      </c>
      <c r="H58" s="1" t="s">
        <v>91</v>
      </c>
      <c r="I58" s="1" t="s">
        <v>91</v>
      </c>
      <c r="J58" s="1" t="s">
        <v>91</v>
      </c>
      <c r="K58" s="1" t="s">
        <v>91</v>
      </c>
      <c r="L58" s="1" t="s">
        <v>91</v>
      </c>
      <c r="M58" s="1">
        <v>11498000</v>
      </c>
      <c r="N58" s="1">
        <v>14001000</v>
      </c>
      <c r="O58" s="1">
        <v>25419000</v>
      </c>
      <c r="P58" s="1">
        <v>60078000</v>
      </c>
      <c r="Q58" s="1">
        <v>67757000</v>
      </c>
      <c r="R58" s="1">
        <v>96554000</v>
      </c>
      <c r="S58" s="1">
        <v>131133000</v>
      </c>
      <c r="T58" s="1">
        <v>170442000</v>
      </c>
      <c r="U58" s="1">
        <v>173542000</v>
      </c>
      <c r="V58" s="1">
        <v>169787000</v>
      </c>
      <c r="W58" s="1">
        <v>179058000</v>
      </c>
      <c r="X58" s="1">
        <v>299814000</v>
      </c>
      <c r="Y58" s="1">
        <v>410645000</v>
      </c>
      <c r="Z58" s="1">
        <v>325754000</v>
      </c>
    </row>
    <row r="59" spans="1:26" ht="19" x14ac:dyDescent="0.25">
      <c r="A59" s="5" t="s">
        <v>51</v>
      </c>
      <c r="B59" s="1">
        <v>50231000</v>
      </c>
      <c r="C59" s="1">
        <v>55669000</v>
      </c>
      <c r="D59" s="1">
        <v>62120000</v>
      </c>
      <c r="E59" s="1">
        <v>51454000</v>
      </c>
      <c r="F59" s="1">
        <v>50841000</v>
      </c>
      <c r="G59" s="1">
        <v>63961000</v>
      </c>
      <c r="H59" s="1">
        <v>86998000</v>
      </c>
      <c r="I59" s="1">
        <v>88628000</v>
      </c>
      <c r="J59" s="1">
        <v>110588000</v>
      </c>
      <c r="K59" s="1">
        <v>126004000</v>
      </c>
      <c r="L59" s="1" t="s">
        <v>91</v>
      </c>
      <c r="M59" s="1">
        <v>105731000</v>
      </c>
      <c r="N59" s="1">
        <v>115726000</v>
      </c>
      <c r="O59" s="1">
        <v>80643000</v>
      </c>
      <c r="P59" s="1">
        <v>62030000</v>
      </c>
      <c r="Q59" s="1">
        <v>95329000</v>
      </c>
      <c r="R59" s="1">
        <v>91808000</v>
      </c>
      <c r="S59" s="1">
        <v>99109000</v>
      </c>
      <c r="T59" s="1">
        <v>95480000</v>
      </c>
      <c r="U59" s="1">
        <v>119531000</v>
      </c>
      <c r="V59" s="1">
        <v>202311000</v>
      </c>
      <c r="W59" s="1">
        <v>156278000</v>
      </c>
      <c r="X59" s="1">
        <v>214725000</v>
      </c>
      <c r="Y59" s="1">
        <v>218944000</v>
      </c>
      <c r="Z59" s="1">
        <v>185270000</v>
      </c>
    </row>
    <row r="60" spans="1:26" ht="19" x14ac:dyDescent="0.25">
      <c r="A60" s="6" t="s">
        <v>52</v>
      </c>
      <c r="B60" s="10">
        <v>50231000</v>
      </c>
      <c r="C60" s="10">
        <v>55669000</v>
      </c>
      <c r="D60" s="10">
        <v>62120000</v>
      </c>
      <c r="E60" s="10">
        <v>51454000</v>
      </c>
      <c r="F60" s="10">
        <v>50841000</v>
      </c>
      <c r="G60" s="10">
        <v>74247000</v>
      </c>
      <c r="H60" s="10">
        <v>120817000</v>
      </c>
      <c r="I60" s="10">
        <v>88628000</v>
      </c>
      <c r="J60" s="10">
        <v>110588000</v>
      </c>
      <c r="K60" s="10">
        <v>126004000</v>
      </c>
      <c r="L60" s="10" t="s">
        <v>91</v>
      </c>
      <c r="M60" s="10">
        <v>117229000</v>
      </c>
      <c r="N60" s="10">
        <v>129727000</v>
      </c>
      <c r="O60" s="10">
        <v>161974000</v>
      </c>
      <c r="P60" s="10">
        <v>219424000</v>
      </c>
      <c r="Q60" s="10">
        <v>317448000</v>
      </c>
      <c r="R60" s="10">
        <v>344429000</v>
      </c>
      <c r="S60" s="10">
        <v>452555000</v>
      </c>
      <c r="T60" s="10">
        <v>416169000</v>
      </c>
      <c r="U60" s="10">
        <v>519335000</v>
      </c>
      <c r="V60" s="10">
        <v>918172000</v>
      </c>
      <c r="W60" s="10">
        <v>982912000</v>
      </c>
      <c r="X60" s="10">
        <v>921632000</v>
      </c>
      <c r="Y60" s="10">
        <v>1063758000</v>
      </c>
      <c r="Z60" s="10">
        <v>885973000</v>
      </c>
    </row>
    <row r="61" spans="1:26" ht="19" x14ac:dyDescent="0.25">
      <c r="A61" s="5" t="s">
        <v>53</v>
      </c>
      <c r="B61" s="1">
        <v>458000</v>
      </c>
      <c r="C61" s="1">
        <v>37791000</v>
      </c>
      <c r="D61" s="1">
        <v>33740000</v>
      </c>
      <c r="E61" s="1">
        <v>3236000</v>
      </c>
      <c r="F61" s="1">
        <v>14053000</v>
      </c>
      <c r="G61" s="1">
        <v>352000</v>
      </c>
      <c r="H61" s="1">
        <v>143000</v>
      </c>
      <c r="I61" s="1">
        <v>58177000</v>
      </c>
      <c r="J61" s="1">
        <v>68384000</v>
      </c>
      <c r="K61" s="1" t="s">
        <v>91</v>
      </c>
      <c r="L61" s="1" t="s">
        <v>91</v>
      </c>
      <c r="M61" s="1">
        <v>57442000</v>
      </c>
      <c r="N61" s="1">
        <v>111837000</v>
      </c>
      <c r="O61" s="1">
        <v>122300000</v>
      </c>
      <c r="P61" s="1">
        <v>82501000</v>
      </c>
      <c r="Q61" s="1">
        <v>88135000</v>
      </c>
      <c r="R61" s="1">
        <v>435930000</v>
      </c>
      <c r="S61" s="1">
        <v>693344000</v>
      </c>
      <c r="T61" s="1">
        <v>777991000</v>
      </c>
      <c r="U61" s="1">
        <v>1141907000</v>
      </c>
      <c r="V61" s="1">
        <v>833197000</v>
      </c>
      <c r="W61" s="1">
        <v>1434352000</v>
      </c>
      <c r="X61" s="1">
        <v>1513227000</v>
      </c>
      <c r="Y61" s="1">
        <v>3298858000</v>
      </c>
      <c r="Z61" s="1">
        <v>1202279000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v>9357000</v>
      </c>
      <c r="N62" s="1">
        <v>18130000</v>
      </c>
      <c r="O62" s="1" t="s">
        <v>91</v>
      </c>
      <c r="P62" s="1" t="s">
        <v>91</v>
      </c>
      <c r="Q62" s="1" t="s">
        <v>91</v>
      </c>
      <c r="R62" s="1" t="s">
        <v>91</v>
      </c>
      <c r="S62" s="1" t="s">
        <v>91</v>
      </c>
      <c r="T62" s="1" t="s">
        <v>91</v>
      </c>
      <c r="U62" s="1" t="s">
        <v>91</v>
      </c>
      <c r="V62" s="1" t="s">
        <v>91</v>
      </c>
      <c r="W62" s="1" t="s">
        <v>91</v>
      </c>
      <c r="X62" s="1" t="s">
        <v>91</v>
      </c>
      <c r="Y62" s="1" t="s">
        <v>91</v>
      </c>
      <c r="Z62" s="1" t="s">
        <v>91</v>
      </c>
    </row>
    <row r="63" spans="1:26" ht="19" x14ac:dyDescent="0.25">
      <c r="A63" s="5" t="s">
        <v>54</v>
      </c>
      <c r="B63" s="1" t="s">
        <v>91</v>
      </c>
      <c r="C63" s="1" t="s">
        <v>91</v>
      </c>
      <c r="D63" s="1" t="s">
        <v>91</v>
      </c>
      <c r="E63" s="1" t="s">
        <v>91</v>
      </c>
      <c r="F63" s="1" t="s">
        <v>91</v>
      </c>
      <c r="G63" s="1" t="s">
        <v>91</v>
      </c>
      <c r="H63" s="1" t="s">
        <v>91</v>
      </c>
      <c r="I63" s="1" t="s">
        <v>91</v>
      </c>
      <c r="J63" s="1" t="s">
        <v>91</v>
      </c>
      <c r="K63" s="1" t="s">
        <v>91</v>
      </c>
      <c r="L63" s="1" t="s">
        <v>91</v>
      </c>
      <c r="M63" s="1">
        <v>18280000</v>
      </c>
      <c r="N63" s="1">
        <v>17853000</v>
      </c>
      <c r="O63" s="1">
        <v>22153000</v>
      </c>
      <c r="P63" s="1" t="s">
        <v>91</v>
      </c>
      <c r="Q63" s="1" t="s">
        <v>91</v>
      </c>
      <c r="R63" s="1" t="s">
        <v>91</v>
      </c>
      <c r="S63" s="1" t="s">
        <v>91</v>
      </c>
      <c r="T63" s="1" t="s">
        <v>91</v>
      </c>
      <c r="U63" s="1" t="s">
        <v>91</v>
      </c>
      <c r="V63" s="1" t="s">
        <v>91</v>
      </c>
      <c r="W63" s="1" t="s">
        <v>91</v>
      </c>
      <c r="X63" s="1">
        <v>4461000</v>
      </c>
      <c r="Y63" s="1" t="s">
        <v>91</v>
      </c>
      <c r="Z63" s="1">
        <v>6315000</v>
      </c>
    </row>
    <row r="64" spans="1:26" ht="19" x14ac:dyDescent="0.25">
      <c r="A64" s="5" t="s">
        <v>55</v>
      </c>
      <c r="B64" s="1">
        <v>29801000</v>
      </c>
      <c r="C64" s="1">
        <v>46019000</v>
      </c>
      <c r="D64" s="1">
        <v>52731000</v>
      </c>
      <c r="E64" s="1">
        <v>63910000</v>
      </c>
      <c r="F64" s="1">
        <v>66600000</v>
      </c>
      <c r="G64" s="1">
        <v>56995000</v>
      </c>
      <c r="H64" s="1">
        <v>59017000</v>
      </c>
      <c r="I64" s="1">
        <v>47331000</v>
      </c>
      <c r="J64" s="1">
        <v>45287000</v>
      </c>
      <c r="K64" s="1">
        <v>172712000</v>
      </c>
      <c r="L64" s="1" t="s">
        <v>91</v>
      </c>
      <c r="M64" s="1">
        <v>8141000</v>
      </c>
      <c r="N64" s="1">
        <v>8640000</v>
      </c>
      <c r="O64" s="1">
        <v>29920000</v>
      </c>
      <c r="P64" s="1">
        <v>36077000</v>
      </c>
      <c r="Q64" s="1">
        <v>74248000</v>
      </c>
      <c r="R64" s="1">
        <v>42724000</v>
      </c>
      <c r="S64" s="1">
        <v>56413000</v>
      </c>
      <c r="T64" s="1">
        <v>78491000</v>
      </c>
      <c r="U64" s="1">
        <v>78960000</v>
      </c>
      <c r="V64" s="1">
        <v>77627000</v>
      </c>
      <c r="W64" s="1">
        <v>9779000</v>
      </c>
      <c r="X64" s="1">
        <v>11967000</v>
      </c>
      <c r="Y64" s="1">
        <v>7577000</v>
      </c>
      <c r="Z64" s="1">
        <v>2430061000</v>
      </c>
    </row>
    <row r="65" spans="1:26" ht="19" x14ac:dyDescent="0.25">
      <c r="A65" s="5" t="s">
        <v>56</v>
      </c>
      <c r="B65" s="1">
        <v>30259000</v>
      </c>
      <c r="C65" s="1">
        <v>83810000</v>
      </c>
      <c r="D65" s="1">
        <v>86471000</v>
      </c>
      <c r="E65" s="1">
        <v>67146000</v>
      </c>
      <c r="F65" s="1">
        <v>80653000</v>
      </c>
      <c r="G65" s="1">
        <v>57347000</v>
      </c>
      <c r="H65" s="1">
        <v>59160000</v>
      </c>
      <c r="I65" s="1">
        <v>105508000</v>
      </c>
      <c r="J65" s="1">
        <v>113671000</v>
      </c>
      <c r="K65" s="1">
        <v>172712000</v>
      </c>
      <c r="L65" s="1" t="s">
        <v>91</v>
      </c>
      <c r="M65" s="1">
        <v>93220000</v>
      </c>
      <c r="N65" s="1">
        <v>156460000</v>
      </c>
      <c r="O65" s="1">
        <v>174373000</v>
      </c>
      <c r="P65" s="1">
        <v>118578000</v>
      </c>
      <c r="Q65" s="1">
        <v>162383000</v>
      </c>
      <c r="R65" s="1">
        <v>478654000</v>
      </c>
      <c r="S65" s="1">
        <v>749757000</v>
      </c>
      <c r="T65" s="1">
        <v>856482000</v>
      </c>
      <c r="U65" s="1">
        <v>1220867000</v>
      </c>
      <c r="V65" s="1">
        <v>910824000</v>
      </c>
      <c r="W65" s="1">
        <v>1444131000</v>
      </c>
      <c r="X65" s="1">
        <v>1529655000</v>
      </c>
      <c r="Y65" s="1">
        <v>3306435000</v>
      </c>
      <c r="Z65" s="1">
        <v>3638655000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80490000</v>
      </c>
      <c r="C67" s="10">
        <v>139479000</v>
      </c>
      <c r="D67" s="10">
        <v>148591000</v>
      </c>
      <c r="E67" s="10">
        <v>118600000</v>
      </c>
      <c r="F67" s="10">
        <v>131494000</v>
      </c>
      <c r="G67" s="10">
        <v>131594000</v>
      </c>
      <c r="H67" s="10">
        <v>179977000</v>
      </c>
      <c r="I67" s="10">
        <v>194136000</v>
      </c>
      <c r="J67" s="10">
        <v>224259000</v>
      </c>
      <c r="K67" s="10">
        <v>298716000</v>
      </c>
      <c r="L67" s="10" t="s">
        <v>91</v>
      </c>
      <c r="M67" s="10">
        <v>210449000</v>
      </c>
      <c r="N67" s="10">
        <v>286187000</v>
      </c>
      <c r="O67" s="10">
        <v>336347000</v>
      </c>
      <c r="P67" s="10">
        <v>338002000</v>
      </c>
      <c r="Q67" s="10">
        <v>479831000</v>
      </c>
      <c r="R67" s="10">
        <v>823083000</v>
      </c>
      <c r="S67" s="10">
        <v>1202312000</v>
      </c>
      <c r="T67" s="10">
        <v>1272651000</v>
      </c>
      <c r="U67" s="10">
        <v>1740202000</v>
      </c>
      <c r="V67" s="10">
        <v>1828996000</v>
      </c>
      <c r="W67" s="10">
        <v>2427043000</v>
      </c>
      <c r="X67" s="10">
        <v>2451287000</v>
      </c>
      <c r="Y67" s="10">
        <v>4370193000</v>
      </c>
      <c r="Z67" s="10">
        <v>4524628000</v>
      </c>
    </row>
    <row r="68" spans="1:26" ht="19" x14ac:dyDescent="0.25">
      <c r="A68" s="5" t="s">
        <v>59</v>
      </c>
      <c r="B68" s="1">
        <v>92169000</v>
      </c>
      <c r="C68" s="1">
        <v>94318000</v>
      </c>
      <c r="D68" s="1">
        <v>94901000</v>
      </c>
      <c r="E68" s="1">
        <v>143059000</v>
      </c>
      <c r="F68" s="1">
        <v>150881000</v>
      </c>
      <c r="G68" s="1">
        <v>3000</v>
      </c>
      <c r="H68" s="1">
        <v>3000</v>
      </c>
      <c r="I68" s="1">
        <v>4000</v>
      </c>
      <c r="J68" s="1">
        <v>4000</v>
      </c>
      <c r="K68" s="1">
        <v>4000</v>
      </c>
      <c r="L68" s="1" t="s">
        <v>91</v>
      </c>
      <c r="M68" s="1" t="s">
        <v>91</v>
      </c>
      <c r="N68" s="1" t="s">
        <v>91</v>
      </c>
      <c r="O68" s="1" t="s">
        <v>91</v>
      </c>
      <c r="P68" s="1">
        <v>4000</v>
      </c>
      <c r="Q68" s="1">
        <v>4000</v>
      </c>
      <c r="R68" s="1">
        <v>4000</v>
      </c>
      <c r="S68" s="1">
        <v>4000</v>
      </c>
      <c r="T68" s="1">
        <v>4000</v>
      </c>
      <c r="U68" s="1">
        <v>2000</v>
      </c>
      <c r="V68" s="1">
        <v>2000</v>
      </c>
      <c r="W68" s="1">
        <v>2000</v>
      </c>
      <c r="X68" s="1">
        <v>2000</v>
      </c>
      <c r="Y68" s="1">
        <v>2000</v>
      </c>
      <c r="Z68" s="1">
        <v>2000</v>
      </c>
    </row>
    <row r="69" spans="1:26" ht="19" x14ac:dyDescent="0.25">
      <c r="A69" s="5" t="s">
        <v>60</v>
      </c>
      <c r="B69" s="1">
        <v>-8414000</v>
      </c>
      <c r="C69" s="1">
        <v>-11462000</v>
      </c>
      <c r="D69" s="1">
        <v>-14553000</v>
      </c>
      <c r="E69" s="1">
        <v>-52706000</v>
      </c>
      <c r="F69" s="1">
        <v>-55356000</v>
      </c>
      <c r="G69" s="1">
        <v>-58297000</v>
      </c>
      <c r="H69" s="1">
        <v>-60762000</v>
      </c>
      <c r="I69" s="1">
        <v>-90069000</v>
      </c>
      <c r="J69" s="1">
        <v>-86817000</v>
      </c>
      <c r="K69" s="1">
        <v>-139662000</v>
      </c>
      <c r="L69" s="1" t="s">
        <v>91</v>
      </c>
      <c r="M69" s="1">
        <v>-56235000</v>
      </c>
      <c r="N69" s="1">
        <v>-64309000</v>
      </c>
      <c r="O69" s="1">
        <v>-42698000</v>
      </c>
      <c r="P69" s="1">
        <v>-55487000</v>
      </c>
      <c r="Q69" s="1">
        <v>-37292000</v>
      </c>
      <c r="R69" s="1">
        <v>53710000</v>
      </c>
      <c r="S69" s="1">
        <v>144813000</v>
      </c>
      <c r="T69" s="1">
        <v>150214000</v>
      </c>
      <c r="U69" s="1">
        <v>152394000</v>
      </c>
      <c r="V69" s="1">
        <v>-376810000</v>
      </c>
      <c r="W69" s="1">
        <v>-409253000</v>
      </c>
      <c r="X69" s="1">
        <v>-137438000</v>
      </c>
      <c r="Y69" s="1">
        <v>551108000</v>
      </c>
      <c r="Z69" s="1">
        <v>539986000</v>
      </c>
    </row>
    <row r="70" spans="1:26" ht="19" x14ac:dyDescent="0.25">
      <c r="A70" s="5" t="s">
        <v>61</v>
      </c>
      <c r="B70" s="1" t="s">
        <v>91</v>
      </c>
      <c r="C70" s="1" t="s">
        <v>91</v>
      </c>
      <c r="D70" s="1" t="s">
        <v>91</v>
      </c>
      <c r="E70" s="1" t="s">
        <v>91</v>
      </c>
      <c r="F70" s="1">
        <v>-132000</v>
      </c>
      <c r="G70" s="1">
        <v>1040000</v>
      </c>
      <c r="H70" s="1">
        <v>812000</v>
      </c>
      <c r="I70" s="1">
        <v>1010000</v>
      </c>
      <c r="J70" s="1">
        <v>745000</v>
      </c>
      <c r="K70" s="1">
        <v>1776000</v>
      </c>
      <c r="L70" s="1" t="s">
        <v>91</v>
      </c>
      <c r="M70" s="1">
        <v>330000</v>
      </c>
      <c r="N70" s="1">
        <v>987000</v>
      </c>
      <c r="O70" s="1">
        <v>1150000</v>
      </c>
      <c r="P70" s="1">
        <v>1211000</v>
      </c>
      <c r="Q70" s="1">
        <v>629000</v>
      </c>
      <c r="R70" s="1">
        <v>-502000</v>
      </c>
      <c r="S70" s="1">
        <v>-2700000</v>
      </c>
      <c r="T70" s="1">
        <v>-1692000</v>
      </c>
      <c r="U70" s="1">
        <v>-171000</v>
      </c>
      <c r="V70" s="1">
        <v>-2333000</v>
      </c>
      <c r="W70" s="1">
        <v>-2760000</v>
      </c>
      <c r="X70" s="1">
        <v>2565000</v>
      </c>
      <c r="Y70" s="1">
        <v>-1410000</v>
      </c>
      <c r="Z70" s="1">
        <v>-2403000</v>
      </c>
    </row>
    <row r="71" spans="1:26" ht="19" x14ac:dyDescent="0.25">
      <c r="A71" s="5" t="s">
        <v>62</v>
      </c>
      <c r="B71" s="1" t="s">
        <v>91</v>
      </c>
      <c r="C71" s="1">
        <v>26000</v>
      </c>
      <c r="D71" s="1">
        <v>-4000</v>
      </c>
      <c r="E71" s="1">
        <v>-2209000</v>
      </c>
      <c r="F71" s="1">
        <v>-659000</v>
      </c>
      <c r="G71" s="1">
        <v>157940000</v>
      </c>
      <c r="H71" s="1">
        <v>159233000</v>
      </c>
      <c r="I71" s="1">
        <v>169187000</v>
      </c>
      <c r="J71" s="1">
        <v>178176000</v>
      </c>
      <c r="K71" s="1">
        <v>181712000</v>
      </c>
      <c r="L71" s="1" t="s">
        <v>91</v>
      </c>
      <c r="M71" s="1">
        <v>276984000</v>
      </c>
      <c r="N71" s="1">
        <v>279126000</v>
      </c>
      <c r="O71" s="1">
        <v>292010000</v>
      </c>
      <c r="P71" s="1">
        <v>505883000</v>
      </c>
      <c r="Q71" s="1">
        <v>581931000</v>
      </c>
      <c r="R71" s="1">
        <v>649704000</v>
      </c>
      <c r="S71" s="1">
        <v>744043000</v>
      </c>
      <c r="T71" s="1">
        <v>771343000</v>
      </c>
      <c r="U71" s="1">
        <v>-159561000</v>
      </c>
      <c r="V71" s="1">
        <v>356179000</v>
      </c>
      <c r="W71" s="1">
        <v>430662000</v>
      </c>
      <c r="X71" s="1">
        <v>581897000</v>
      </c>
      <c r="Y71" s="1">
        <v>620577000</v>
      </c>
      <c r="Z71" s="1">
        <v>247076000</v>
      </c>
    </row>
    <row r="72" spans="1:26" ht="19" x14ac:dyDescent="0.25">
      <c r="A72" s="6" t="s">
        <v>63</v>
      </c>
      <c r="B72" s="10">
        <v>83755000</v>
      </c>
      <c r="C72" s="10">
        <v>82882000</v>
      </c>
      <c r="D72" s="10">
        <v>80344000</v>
      </c>
      <c r="E72" s="10">
        <v>88144000</v>
      </c>
      <c r="F72" s="10">
        <v>94734000</v>
      </c>
      <c r="G72" s="10">
        <v>100686000</v>
      </c>
      <c r="H72" s="10">
        <v>99286000</v>
      </c>
      <c r="I72" s="10">
        <v>80132000</v>
      </c>
      <c r="J72" s="10">
        <v>92108000</v>
      </c>
      <c r="K72" s="10">
        <v>43830000</v>
      </c>
      <c r="L72" s="10" t="s">
        <v>91</v>
      </c>
      <c r="M72" s="10">
        <v>221079000</v>
      </c>
      <c r="N72" s="10">
        <v>215804000</v>
      </c>
      <c r="O72" s="10">
        <v>250462000</v>
      </c>
      <c r="P72" s="10">
        <v>451611000</v>
      </c>
      <c r="Q72" s="10">
        <v>545272000</v>
      </c>
      <c r="R72" s="10">
        <v>702916000</v>
      </c>
      <c r="S72" s="10">
        <v>886160000</v>
      </c>
      <c r="T72" s="10">
        <v>919869000</v>
      </c>
      <c r="U72" s="10">
        <v>-7336000</v>
      </c>
      <c r="V72" s="10">
        <v>-22962000</v>
      </c>
      <c r="W72" s="10">
        <v>18651000</v>
      </c>
      <c r="X72" s="10">
        <v>447026000</v>
      </c>
      <c r="Y72" s="10">
        <v>1170277000</v>
      </c>
      <c r="Z72" s="10">
        <v>784661000</v>
      </c>
    </row>
    <row r="73" spans="1:26" ht="20" thickBot="1" x14ac:dyDescent="0.3">
      <c r="A73" s="7" t="s">
        <v>64</v>
      </c>
      <c r="B73" s="11">
        <v>164245000</v>
      </c>
      <c r="C73" s="11">
        <v>222361000</v>
      </c>
      <c r="D73" s="11">
        <v>228935000</v>
      </c>
      <c r="E73" s="11">
        <v>206744000</v>
      </c>
      <c r="F73" s="11">
        <v>226228000</v>
      </c>
      <c r="G73" s="11">
        <v>232280000</v>
      </c>
      <c r="H73" s="11">
        <v>279263000</v>
      </c>
      <c r="I73" s="11">
        <v>274268000</v>
      </c>
      <c r="J73" s="11">
        <v>316367000</v>
      </c>
      <c r="K73" s="11">
        <v>342546000</v>
      </c>
      <c r="L73" s="11" t="s">
        <v>91</v>
      </c>
      <c r="M73" s="11">
        <v>431528000</v>
      </c>
      <c r="N73" s="11">
        <v>501991000</v>
      </c>
      <c r="O73" s="11">
        <v>586809000</v>
      </c>
      <c r="P73" s="11">
        <v>789613000</v>
      </c>
      <c r="Q73" s="11">
        <v>1025103000</v>
      </c>
      <c r="R73" s="11">
        <v>1525999000</v>
      </c>
      <c r="S73" s="11">
        <v>2088472000</v>
      </c>
      <c r="T73" s="11">
        <v>2192520000</v>
      </c>
      <c r="U73" s="11">
        <v>1732866000</v>
      </c>
      <c r="V73" s="11">
        <v>1806034000</v>
      </c>
      <c r="W73" s="11">
        <v>2445694000</v>
      </c>
      <c r="X73" s="11">
        <v>2898313000</v>
      </c>
      <c r="Y73" s="11">
        <v>5540470000</v>
      </c>
      <c r="Z73" s="11">
        <v>5309289000</v>
      </c>
    </row>
    <row r="74" spans="1:2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4866000</v>
      </c>
      <c r="C76" s="1">
        <v>-3040000</v>
      </c>
      <c r="D76" s="1">
        <v>-3091000</v>
      </c>
      <c r="E76" s="1">
        <v>-33867000</v>
      </c>
      <c r="F76" s="1">
        <v>-3603000</v>
      </c>
      <c r="G76" s="1">
        <v>-2941000</v>
      </c>
      <c r="H76" s="1">
        <v>1704000</v>
      </c>
      <c r="I76" s="1">
        <v>-29013000</v>
      </c>
      <c r="J76" s="1">
        <v>3252000</v>
      </c>
      <c r="K76" s="1">
        <v>-51412000</v>
      </c>
      <c r="L76" s="1" t="s">
        <v>91</v>
      </c>
      <c r="M76" s="1">
        <v>-28651000</v>
      </c>
      <c r="N76" s="1">
        <v>-5959000</v>
      </c>
      <c r="O76" s="1">
        <v>20588000</v>
      </c>
      <c r="P76" s="1">
        <v>-12789000</v>
      </c>
      <c r="Q76" s="1">
        <v>18195000</v>
      </c>
      <c r="R76" s="1">
        <v>91002000</v>
      </c>
      <c r="S76" s="1">
        <v>91103000</v>
      </c>
      <c r="T76" s="1">
        <v>5401000</v>
      </c>
      <c r="U76" s="1">
        <v>2180000</v>
      </c>
      <c r="V76" s="1">
        <v>150639000</v>
      </c>
      <c r="W76" s="1">
        <v>220375000</v>
      </c>
      <c r="X76" s="1">
        <v>271815000</v>
      </c>
      <c r="Y76" s="1">
        <v>688546000</v>
      </c>
      <c r="Z76" s="1">
        <v>528642000</v>
      </c>
    </row>
    <row r="77" spans="1:26" ht="19" x14ac:dyDescent="0.25">
      <c r="A77" s="5" t="s">
        <v>13</v>
      </c>
      <c r="B77" s="1">
        <v>6477000</v>
      </c>
      <c r="C77" s="1">
        <v>10788000</v>
      </c>
      <c r="D77" s="1">
        <v>15915000</v>
      </c>
      <c r="E77" s="1">
        <v>20624000</v>
      </c>
      <c r="F77" s="1">
        <v>18641000</v>
      </c>
      <c r="G77" s="1">
        <v>18021000</v>
      </c>
      <c r="H77" s="1">
        <v>15946000</v>
      </c>
      <c r="I77" s="1">
        <v>19603000</v>
      </c>
      <c r="J77" s="1">
        <v>21696000</v>
      </c>
      <c r="K77" s="1">
        <v>23120000</v>
      </c>
      <c r="L77" s="1" t="s">
        <v>91</v>
      </c>
      <c r="M77" s="1">
        <v>43065000</v>
      </c>
      <c r="N77" s="1">
        <v>31263000</v>
      </c>
      <c r="O77" s="1">
        <v>29186000</v>
      </c>
      <c r="P77" s="1">
        <v>26748000</v>
      </c>
      <c r="Q77" s="1">
        <v>27654000</v>
      </c>
      <c r="R77" s="1">
        <v>34463000</v>
      </c>
      <c r="S77" s="1">
        <v>44595000</v>
      </c>
      <c r="T77" s="1">
        <v>56995000</v>
      </c>
      <c r="U77" s="1">
        <v>70135000</v>
      </c>
      <c r="V77" s="1">
        <v>74346000</v>
      </c>
      <c r="W77" s="1">
        <v>100739000</v>
      </c>
      <c r="X77" s="1">
        <v>100040000</v>
      </c>
      <c r="Y77" s="1">
        <v>96022000</v>
      </c>
      <c r="Z77" s="1">
        <v>108588000</v>
      </c>
    </row>
    <row r="78" spans="1:26" ht="19" x14ac:dyDescent="0.25">
      <c r="A78" s="5" t="s">
        <v>67</v>
      </c>
      <c r="B78" s="1">
        <v>214000</v>
      </c>
      <c r="C78" s="1">
        <v>-2976000</v>
      </c>
      <c r="D78" s="1">
        <v>-3539000</v>
      </c>
      <c r="E78" s="1">
        <v>-7615000</v>
      </c>
      <c r="F78" s="1">
        <v>-4105000</v>
      </c>
      <c r="G78" s="1">
        <v>-2267000</v>
      </c>
      <c r="H78" s="1">
        <v>-2442000</v>
      </c>
      <c r="I78" s="1">
        <v>25864000</v>
      </c>
      <c r="J78" s="1">
        <v>-554000</v>
      </c>
      <c r="K78" s="1">
        <v>-197000</v>
      </c>
      <c r="L78" s="1" t="s">
        <v>91</v>
      </c>
      <c r="M78" s="1">
        <v>-179000</v>
      </c>
      <c r="N78" s="1">
        <v>-427000</v>
      </c>
      <c r="O78" s="1">
        <v>4299000</v>
      </c>
      <c r="P78" s="1">
        <v>-4686000</v>
      </c>
      <c r="Q78" s="1">
        <v>5602000</v>
      </c>
      <c r="R78" s="1">
        <v>2693000</v>
      </c>
      <c r="S78" s="1">
        <v>-6011000</v>
      </c>
      <c r="T78" s="1">
        <v>-221000</v>
      </c>
      <c r="U78" s="1">
        <v>6572000</v>
      </c>
      <c r="V78" s="1">
        <v>263000</v>
      </c>
      <c r="W78" s="1">
        <v>-7709000</v>
      </c>
      <c r="X78" s="1">
        <v>-4920000</v>
      </c>
      <c r="Y78" s="1">
        <v>-6921000</v>
      </c>
      <c r="Z78" s="1">
        <v>-91988000</v>
      </c>
    </row>
    <row r="79" spans="1:26" ht="19" x14ac:dyDescent="0.25">
      <c r="A79" s="5" t="s">
        <v>68</v>
      </c>
      <c r="B79" s="1" t="s">
        <v>91</v>
      </c>
      <c r="C79" s="1" t="s">
        <v>91</v>
      </c>
      <c r="D79" s="1" t="s">
        <v>91</v>
      </c>
      <c r="E79" s="1" t="s">
        <v>91</v>
      </c>
      <c r="F79" s="1" t="s">
        <v>91</v>
      </c>
      <c r="G79" s="1" t="s">
        <v>91</v>
      </c>
      <c r="H79" s="1" t="s">
        <v>91</v>
      </c>
      <c r="I79" s="1" t="s">
        <v>91</v>
      </c>
      <c r="J79" s="1" t="s">
        <v>91</v>
      </c>
      <c r="K79" s="1" t="s">
        <v>91</v>
      </c>
      <c r="L79" s="1" t="s">
        <v>91</v>
      </c>
      <c r="M79" s="1">
        <v>592000</v>
      </c>
      <c r="N79" s="1">
        <v>2142000</v>
      </c>
      <c r="O79" s="1">
        <v>1557000</v>
      </c>
      <c r="P79" s="1">
        <v>116183000</v>
      </c>
      <c r="Q79" s="1">
        <v>67622000</v>
      </c>
      <c r="R79" s="1">
        <v>17072000</v>
      </c>
      <c r="S79" s="1">
        <v>24223000</v>
      </c>
      <c r="T79" s="1">
        <v>29214000</v>
      </c>
      <c r="U79" s="1">
        <v>50709000</v>
      </c>
      <c r="V79" s="1">
        <v>23983000</v>
      </c>
      <c r="W79" s="1">
        <v>21832000</v>
      </c>
      <c r="X79" s="1">
        <v>145704000</v>
      </c>
      <c r="Y79" s="1">
        <v>48478000</v>
      </c>
      <c r="Z79" s="1">
        <v>43546000</v>
      </c>
    </row>
    <row r="80" spans="1:26" ht="19" x14ac:dyDescent="0.25">
      <c r="A80" s="14" t="s">
        <v>103</v>
      </c>
      <c r="B80" s="15" t="e">
        <f t="shared" ref="B80:AE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f t="shared" si="8"/>
        <v>9.461630053461406E-4</v>
      </c>
      <c r="N80" s="15">
        <f t="shared" si="8"/>
        <v>2.7719112988384372E-3</v>
      </c>
      <c r="O80" s="15">
        <f t="shared" si="8"/>
        <v>1.6251184656042685E-3</v>
      </c>
      <c r="P80" s="15">
        <f t="shared" si="8"/>
        <v>9.7383504072768357E-2</v>
      </c>
      <c r="Q80" s="15">
        <f t="shared" si="8"/>
        <v>4.3600064734058433E-2</v>
      </c>
      <c r="R80" s="15">
        <f t="shared" si="8"/>
        <v>9.1420150346306298E-3</v>
      </c>
      <c r="S80" s="15">
        <f t="shared" si="8"/>
        <v>1.1485505494057391E-2</v>
      </c>
      <c r="T80" s="15">
        <f t="shared" si="8"/>
        <v>1.3684199185805606E-2</v>
      </c>
      <c r="U80" s="15">
        <f t="shared" si="8"/>
        <v>2.0780895132888066E-2</v>
      </c>
      <c r="V80" s="15">
        <f t="shared" si="8"/>
        <v>9.571556795773397E-3</v>
      </c>
      <c r="W80" s="15">
        <f t="shared" si="8"/>
        <v>8.2464662992924858E-3</v>
      </c>
      <c r="X80" s="15">
        <f t="shared" si="8"/>
        <v>5.1148869665586148E-2</v>
      </c>
      <c r="Y80" s="15">
        <f t="shared" si="8"/>
        <v>1.2897132610766145E-2</v>
      </c>
      <c r="Z80" s="15">
        <f t="shared" si="8"/>
        <v>1.2128193551998801E-2</v>
      </c>
    </row>
    <row r="81" spans="1:34" ht="19" x14ac:dyDescent="0.25">
      <c r="A81" s="5" t="s">
        <v>69</v>
      </c>
      <c r="B81" s="1">
        <v>4749000</v>
      </c>
      <c r="C81" s="1">
        <v>-474000</v>
      </c>
      <c r="D81" s="1">
        <v>10084000</v>
      </c>
      <c r="E81" s="1">
        <v>12438000</v>
      </c>
      <c r="F81" s="1">
        <v>-31375000</v>
      </c>
      <c r="G81" s="1">
        <v>-1354000</v>
      </c>
      <c r="H81" s="1">
        <v>-25012000</v>
      </c>
      <c r="I81" s="1">
        <v>-12053000</v>
      </c>
      <c r="J81" s="1">
        <v>-29603000</v>
      </c>
      <c r="K81" s="1">
        <v>847000</v>
      </c>
      <c r="L81" s="1" t="s">
        <v>91</v>
      </c>
      <c r="M81" s="1">
        <v>48632000</v>
      </c>
      <c r="N81" s="1">
        <v>-39022000</v>
      </c>
      <c r="O81" s="1">
        <v>-52106000</v>
      </c>
      <c r="P81" s="1">
        <v>-72998000</v>
      </c>
      <c r="Q81" s="1">
        <v>-29923000</v>
      </c>
      <c r="R81" s="1">
        <v>-55629000</v>
      </c>
      <c r="S81" s="1">
        <v>-27334000</v>
      </c>
      <c r="T81" s="1">
        <v>-77384000</v>
      </c>
      <c r="U81" s="1">
        <v>337330000</v>
      </c>
      <c r="V81" s="1">
        <v>-40844000</v>
      </c>
      <c r="W81" s="1">
        <v>-80543000</v>
      </c>
      <c r="X81" s="1">
        <v>-106780000</v>
      </c>
      <c r="Y81" s="1">
        <v>-278748000</v>
      </c>
      <c r="Z81" s="1">
        <v>-185101000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3804000</v>
      </c>
      <c r="N82" s="1" t="s">
        <v>91</v>
      </c>
      <c r="O82" s="1">
        <v>-7280000</v>
      </c>
      <c r="P82" s="1">
        <v>-5282000</v>
      </c>
      <c r="Q82" s="1">
        <v>-4995000</v>
      </c>
      <c r="R82" s="1">
        <v>-3991000</v>
      </c>
      <c r="S82" s="1">
        <v>-2629000</v>
      </c>
      <c r="T82" s="1">
        <v>588000</v>
      </c>
      <c r="U82" s="1">
        <v>2758000</v>
      </c>
      <c r="V82" s="1">
        <v>-8883000</v>
      </c>
      <c r="W82" s="1">
        <v>-7309000</v>
      </c>
      <c r="X82" s="1">
        <v>-10485000</v>
      </c>
      <c r="Y82" s="1">
        <v>1564000</v>
      </c>
      <c r="Z82" s="1">
        <v>-1846000</v>
      </c>
    </row>
    <row r="83" spans="1:34" ht="21" x14ac:dyDescent="0.25">
      <c r="A83" s="5" t="s">
        <v>34</v>
      </c>
      <c r="B83" s="1">
        <v>-22828000</v>
      </c>
      <c r="C83" s="1">
        <v>-20504000</v>
      </c>
      <c r="D83" s="1">
        <v>4779000</v>
      </c>
      <c r="E83" s="1">
        <v>21782000</v>
      </c>
      <c r="F83" s="1">
        <v>-32910000</v>
      </c>
      <c r="G83" s="1">
        <v>-8426000</v>
      </c>
      <c r="H83" s="1">
        <v>-41259000</v>
      </c>
      <c r="I83" s="1">
        <v>-14462000</v>
      </c>
      <c r="J83" s="1">
        <v>-34158000</v>
      </c>
      <c r="K83" s="1">
        <v>-7581000</v>
      </c>
      <c r="L83" s="1" t="s">
        <v>91</v>
      </c>
      <c r="M83" s="1">
        <v>34953000</v>
      </c>
      <c r="N83" s="1">
        <v>-57103000</v>
      </c>
      <c r="O83" s="1">
        <v>-39475000</v>
      </c>
      <c r="P83" s="1">
        <v>-107454000</v>
      </c>
      <c r="Q83" s="1">
        <v>-100937000</v>
      </c>
      <c r="R83" s="1">
        <v>-106036000</v>
      </c>
      <c r="S83" s="1">
        <v>-166505000</v>
      </c>
      <c r="T83" s="1">
        <v>-4304000</v>
      </c>
      <c r="U83" s="1">
        <v>220767000</v>
      </c>
      <c r="V83" s="1">
        <v>-7399000</v>
      </c>
      <c r="W83" s="1">
        <v>93266000</v>
      </c>
      <c r="X83" s="1">
        <v>-104621000</v>
      </c>
      <c r="Y83" s="1">
        <v>-190074000</v>
      </c>
      <c r="Z83" s="1">
        <v>-77193000</v>
      </c>
      <c r="AG83" s="44" t="s">
        <v>133</v>
      </c>
      <c r="AH83" s="45"/>
    </row>
    <row r="84" spans="1:34"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-56264000</v>
      </c>
      <c r="AG84" s="46" t="s">
        <v>134</v>
      </c>
      <c r="AH84" s="47"/>
    </row>
    <row r="85" spans="1:34" ht="20" x14ac:dyDescent="0.25">
      <c r="A85" s="5" t="s">
        <v>71</v>
      </c>
      <c r="B85" s="1">
        <v>14235000</v>
      </c>
      <c r="C85" s="1">
        <v>15283000</v>
      </c>
      <c r="D85" s="1">
        <v>7977000</v>
      </c>
      <c r="E85" s="1">
        <v>-5400000</v>
      </c>
      <c r="F85" s="1">
        <v>1952000</v>
      </c>
      <c r="G85" s="1">
        <v>-3633000</v>
      </c>
      <c r="H85" s="1">
        <v>-4836000</v>
      </c>
      <c r="I85" s="1">
        <v>-827000</v>
      </c>
      <c r="J85" s="1">
        <v>-12244000</v>
      </c>
      <c r="K85" s="1" t="s">
        <v>91</v>
      </c>
      <c r="L85" s="1" t="s">
        <v>91</v>
      </c>
      <c r="M85" s="1">
        <v>2424000</v>
      </c>
      <c r="N85" s="1">
        <v>10620000</v>
      </c>
      <c r="O85" s="1">
        <v>13150000</v>
      </c>
      <c r="P85" s="1">
        <v>27147000</v>
      </c>
      <c r="Q85" s="1">
        <v>14478000</v>
      </c>
      <c r="R85" s="1">
        <v>23529000</v>
      </c>
      <c r="S85" s="1">
        <v>46810000</v>
      </c>
      <c r="T85" s="1">
        <v>28639000</v>
      </c>
      <c r="U85" s="1">
        <v>4425000</v>
      </c>
      <c r="V85" s="1">
        <v>7302000</v>
      </c>
      <c r="W85" s="1">
        <v>9799000</v>
      </c>
      <c r="X85" s="1">
        <v>116205000</v>
      </c>
      <c r="Y85" s="1">
        <v>107306000</v>
      </c>
      <c r="Z85" s="1" t="s">
        <v>91</v>
      </c>
      <c r="AG85" s="23" t="s">
        <v>135</v>
      </c>
      <c r="AH85" s="24">
        <f>Z17</f>
        <v>113210000</v>
      </c>
    </row>
    <row r="86" spans="1:34" ht="20" x14ac:dyDescent="0.25">
      <c r="A86" s="5" t="s">
        <v>72</v>
      </c>
      <c r="B86" s="1" t="s">
        <v>91</v>
      </c>
      <c r="C86" s="1" t="s">
        <v>91</v>
      </c>
      <c r="D86" s="1" t="s">
        <v>91</v>
      </c>
      <c r="E86" s="1">
        <v>12755000</v>
      </c>
      <c r="F86" s="1">
        <v>921000</v>
      </c>
      <c r="G86" s="1" t="s">
        <v>91</v>
      </c>
      <c r="H86" s="1" t="s">
        <v>91</v>
      </c>
      <c r="I86" s="1" t="s">
        <v>91</v>
      </c>
      <c r="J86" s="1">
        <v>4899000</v>
      </c>
      <c r="K86" s="1">
        <v>6288000</v>
      </c>
      <c r="L86" s="1" t="s">
        <v>91</v>
      </c>
      <c r="M86" s="1">
        <v>-6391000</v>
      </c>
      <c r="N86" s="1">
        <v>193000</v>
      </c>
      <c r="O86" s="1">
        <v>13597000</v>
      </c>
      <c r="P86" s="1">
        <v>-56322000</v>
      </c>
      <c r="Q86" s="1">
        <v>-1629000</v>
      </c>
      <c r="R86" s="1">
        <v>-7110000</v>
      </c>
      <c r="S86" s="1">
        <v>15310000</v>
      </c>
      <c r="T86" s="1">
        <v>64840000</v>
      </c>
      <c r="U86" s="1">
        <v>88176000</v>
      </c>
      <c r="V86" s="1">
        <v>92169000</v>
      </c>
      <c r="W86" s="1">
        <v>84494000</v>
      </c>
      <c r="X86" s="1">
        <v>94911000</v>
      </c>
      <c r="Y86" s="1">
        <v>114737000</v>
      </c>
      <c r="Z86" s="1" t="s">
        <v>91</v>
      </c>
      <c r="AG86" s="23" t="s">
        <v>136</v>
      </c>
      <c r="AH86" s="24">
        <f>Z56</f>
        <v>103190000</v>
      </c>
    </row>
    <row r="87" spans="1:34" ht="20" x14ac:dyDescent="0.25">
      <c r="A87" s="6" t="s">
        <v>73</v>
      </c>
      <c r="B87" s="10">
        <v>16306000</v>
      </c>
      <c r="C87" s="10">
        <v>4298000</v>
      </c>
      <c r="D87" s="10">
        <v>19369000</v>
      </c>
      <c r="E87" s="10">
        <v>4335000</v>
      </c>
      <c r="F87" s="10">
        <v>-19521000</v>
      </c>
      <c r="G87" s="10">
        <v>11459000</v>
      </c>
      <c r="H87" s="10">
        <v>-9804000</v>
      </c>
      <c r="I87" s="10">
        <v>4401000</v>
      </c>
      <c r="J87" s="10">
        <v>-310000</v>
      </c>
      <c r="K87" s="10">
        <v>-21354000</v>
      </c>
      <c r="L87" s="10" t="s">
        <v>91</v>
      </c>
      <c r="M87" s="10">
        <v>57068000</v>
      </c>
      <c r="N87" s="10">
        <v>-11810000</v>
      </c>
      <c r="O87" s="10">
        <v>17121000</v>
      </c>
      <c r="P87" s="10">
        <v>-3864000</v>
      </c>
      <c r="Q87" s="10">
        <v>87521000</v>
      </c>
      <c r="R87" s="10">
        <v>82491000</v>
      </c>
      <c r="S87" s="10">
        <v>141886000</v>
      </c>
      <c r="T87" s="10">
        <v>78845000</v>
      </c>
      <c r="U87" s="10">
        <v>555102000</v>
      </c>
      <c r="V87" s="10">
        <v>300556000</v>
      </c>
      <c r="W87" s="10">
        <v>339188000</v>
      </c>
      <c r="X87" s="10">
        <v>500770000</v>
      </c>
      <c r="Y87" s="10">
        <v>662114000</v>
      </c>
      <c r="Z87" s="10">
        <v>403687000</v>
      </c>
      <c r="AG87" s="23" t="s">
        <v>137</v>
      </c>
      <c r="AH87" s="24">
        <f>Z61</f>
        <v>1202279000</v>
      </c>
    </row>
    <row r="88" spans="1:34" ht="20" x14ac:dyDescent="0.25">
      <c r="A88" s="5" t="s">
        <v>74</v>
      </c>
      <c r="B88" s="1">
        <v>-44156000</v>
      </c>
      <c r="C88" s="1">
        <v>-47212000</v>
      </c>
      <c r="D88" s="1">
        <v>-23616000</v>
      </c>
      <c r="E88" s="1">
        <v>1527000</v>
      </c>
      <c r="F88" s="1">
        <v>-19390000</v>
      </c>
      <c r="G88" s="1">
        <v>-9229000</v>
      </c>
      <c r="H88" s="1">
        <v>-13380000</v>
      </c>
      <c r="I88" s="1">
        <v>-29695000</v>
      </c>
      <c r="J88" s="1">
        <v>-14688000</v>
      </c>
      <c r="K88" s="1">
        <v>-13282000</v>
      </c>
      <c r="L88" s="1" t="s">
        <v>91</v>
      </c>
      <c r="M88" s="1">
        <v>-2024000</v>
      </c>
      <c r="N88" s="1">
        <v>-39907000</v>
      </c>
      <c r="O88" s="1">
        <v>-25593000</v>
      </c>
      <c r="P88" s="1">
        <v>-49368000</v>
      </c>
      <c r="Q88" s="1">
        <v>-93868000</v>
      </c>
      <c r="R88" s="1">
        <v>-120062000</v>
      </c>
      <c r="S88" s="1">
        <v>-13999000</v>
      </c>
      <c r="T88" s="1">
        <v>-181346000</v>
      </c>
      <c r="U88" s="1">
        <v>-68383000</v>
      </c>
      <c r="V88" s="1">
        <v>-79900000</v>
      </c>
      <c r="W88" s="1">
        <v>-146600000</v>
      </c>
      <c r="X88" s="1">
        <v>-124000000</v>
      </c>
      <c r="Y88" s="1">
        <v>-185400000</v>
      </c>
      <c r="Z88" s="1">
        <v>-173600000</v>
      </c>
      <c r="AG88" s="48" t="s">
        <v>138</v>
      </c>
      <c r="AH88" s="49">
        <f>AH85/(AH86+AH87)</f>
        <v>8.6719791890883663E-2</v>
      </c>
    </row>
    <row r="89" spans="1:34" ht="20" customHeight="1" x14ac:dyDescent="0.25">
      <c r="A89" s="14" t="s">
        <v>104</v>
      </c>
      <c r="B89" s="15">
        <f t="shared" ref="B89:AE89" si="9">(-1*B88)/B3</f>
        <v>0.21089432835820895</v>
      </c>
      <c r="C89" s="15">
        <f t="shared" si="9"/>
        <v>0.16008626185083211</v>
      </c>
      <c r="D89" s="15">
        <f t="shared" si="9"/>
        <v>6.3919970118713157E-2</v>
      </c>
      <c r="E89" s="15">
        <f t="shared" si="9"/>
        <v>-4.1667462541578777E-3</v>
      </c>
      <c r="F89" s="15">
        <f t="shared" si="9"/>
        <v>4.8434194191393748E-2</v>
      </c>
      <c r="G89" s="15">
        <f t="shared" si="9"/>
        <v>2.1046366314867688E-2</v>
      </c>
      <c r="H89" s="15">
        <f t="shared" si="9"/>
        <v>2.5445824925878099E-2</v>
      </c>
      <c r="I89" s="15">
        <f t="shared" si="9"/>
        <v>5.1052424366937903E-2</v>
      </c>
      <c r="J89" s="15">
        <f t="shared" si="9"/>
        <v>2.060577152396852E-2</v>
      </c>
      <c r="K89" s="15">
        <f t="shared" si="9"/>
        <v>1.8389932474250355E-2</v>
      </c>
      <c r="L89" s="15" t="e">
        <f t="shared" si="9"/>
        <v>#VALUE!</v>
      </c>
      <c r="M89" s="15">
        <f t="shared" si="9"/>
        <v>3.2348545993591024E-3</v>
      </c>
      <c r="N89" s="15">
        <f t="shared" si="9"/>
        <v>5.1642700374764476E-2</v>
      </c>
      <c r="O89" s="15">
        <f t="shared" si="9"/>
        <v>2.6712689075279412E-2</v>
      </c>
      <c r="P89" s="15">
        <f t="shared" si="9"/>
        <v>4.1379795917340992E-2</v>
      </c>
      <c r="Q89" s="15">
        <f t="shared" si="9"/>
        <v>6.0522476064839799E-2</v>
      </c>
      <c r="R89" s="15">
        <f t="shared" si="9"/>
        <v>6.4292912903457275E-2</v>
      </c>
      <c r="S89" s="15">
        <f t="shared" si="9"/>
        <v>6.6377241221694016E-3</v>
      </c>
      <c r="T89" s="15">
        <f t="shared" si="9"/>
        <v>8.4944710945064131E-2</v>
      </c>
      <c r="U89" s="15">
        <f t="shared" si="9"/>
        <v>2.802382125209104E-2</v>
      </c>
      <c r="V89" s="15">
        <f t="shared" si="9"/>
        <v>3.188789509161883E-2</v>
      </c>
      <c r="W89" s="15">
        <f t="shared" si="9"/>
        <v>5.5374311078979409E-2</v>
      </c>
      <c r="X89" s="15">
        <f t="shared" si="9"/>
        <v>4.3529757855190539E-2</v>
      </c>
      <c r="Y89" s="15">
        <f t="shared" si="9"/>
        <v>4.9323989975577444E-2</v>
      </c>
      <c r="Z89" s="15">
        <f t="shared" si="9"/>
        <v>4.8350121724773619E-2</v>
      </c>
      <c r="AG89" s="23" t="s">
        <v>105</v>
      </c>
      <c r="AH89" s="24">
        <f>Z27</f>
        <v>91358000</v>
      </c>
    </row>
    <row r="90" spans="1:34"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v>-116100000</v>
      </c>
      <c r="U90" s="1" t="s">
        <v>91</v>
      </c>
      <c r="V90" s="1" t="s">
        <v>91</v>
      </c>
      <c r="W90" s="1" t="s">
        <v>91</v>
      </c>
      <c r="X90" s="1">
        <v>-98623000</v>
      </c>
      <c r="Y90" s="1" t="s">
        <v>91</v>
      </c>
      <c r="Z90" s="1" t="s">
        <v>91</v>
      </c>
      <c r="AG90" s="23" t="s">
        <v>19</v>
      </c>
      <c r="AH90" s="24">
        <f>Z25</f>
        <v>439339000</v>
      </c>
    </row>
    <row r="91" spans="1:34"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-91604000</v>
      </c>
      <c r="S91" s="1">
        <v>-217379000</v>
      </c>
      <c r="T91" s="1">
        <v>-248485000</v>
      </c>
      <c r="U91" s="1">
        <v>-16109000</v>
      </c>
      <c r="V91" s="1" t="s">
        <v>91</v>
      </c>
      <c r="W91" s="1" t="s">
        <v>91</v>
      </c>
      <c r="X91" s="1" t="s">
        <v>91</v>
      </c>
      <c r="Y91" s="1">
        <v>-8970000</v>
      </c>
      <c r="Z91" s="1" t="s">
        <v>91</v>
      </c>
      <c r="AG91" s="48" t="s">
        <v>139</v>
      </c>
      <c r="AH91" s="49">
        <f>AH89/AH90</f>
        <v>0.20794420709292824</v>
      </c>
    </row>
    <row r="92" spans="1:34"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11118000</v>
      </c>
      <c r="S92" s="1">
        <v>143830000</v>
      </c>
      <c r="T92" s="1">
        <v>224434000</v>
      </c>
      <c r="U92" s="1">
        <v>191910000</v>
      </c>
      <c r="V92" s="1" t="s">
        <v>91</v>
      </c>
      <c r="W92" s="1" t="s">
        <v>91</v>
      </c>
      <c r="X92" s="1" t="s">
        <v>91</v>
      </c>
      <c r="Y92" s="1" t="s">
        <v>91</v>
      </c>
      <c r="Z92" s="1" t="s">
        <v>91</v>
      </c>
      <c r="AG92" s="50" t="s">
        <v>140</v>
      </c>
      <c r="AH92" s="51">
        <f>AH88*(1-AH91)</f>
        <v>6.8686913526870105E-2</v>
      </c>
    </row>
    <row r="93" spans="1:34" ht="19" x14ac:dyDescent="0.25">
      <c r="A93" s="5" t="s">
        <v>78</v>
      </c>
      <c r="B93" s="1">
        <v>-44156000</v>
      </c>
      <c r="C93" s="1">
        <v>-47212000</v>
      </c>
      <c r="D93" s="1">
        <v>-23616000</v>
      </c>
      <c r="E93" s="1">
        <v>1527000</v>
      </c>
      <c r="F93" s="1">
        <v>-19390000</v>
      </c>
      <c r="G93" s="1">
        <v>-9229000</v>
      </c>
      <c r="H93" s="1">
        <v>-13380000</v>
      </c>
      <c r="I93" s="1">
        <v>-29695000</v>
      </c>
      <c r="J93" s="1">
        <v>-14688000</v>
      </c>
      <c r="K93" s="1">
        <v>-13282000</v>
      </c>
      <c r="L93" s="1" t="s">
        <v>91</v>
      </c>
      <c r="M93" s="1">
        <v>-2024000</v>
      </c>
      <c r="N93" s="1">
        <v>-39907000</v>
      </c>
      <c r="O93" s="1">
        <v>-25593000</v>
      </c>
      <c r="P93" s="1">
        <v>-49368000</v>
      </c>
      <c r="Q93" s="1">
        <v>-93868000</v>
      </c>
      <c r="R93" s="1">
        <v>-120062000</v>
      </c>
      <c r="S93" s="1">
        <v>-139849000</v>
      </c>
      <c r="T93" s="1">
        <v>-181346000</v>
      </c>
      <c r="U93" s="1">
        <v>-111758000</v>
      </c>
      <c r="V93" s="1">
        <v>-136736000</v>
      </c>
      <c r="W93" s="1">
        <v>-122545000</v>
      </c>
      <c r="X93" s="1">
        <v>-98977000</v>
      </c>
      <c r="Y93" s="1">
        <v>-185383000</v>
      </c>
      <c r="Z93" s="1" t="s">
        <v>91</v>
      </c>
      <c r="AG93" s="46" t="s">
        <v>141</v>
      </c>
      <c r="AH93" s="47"/>
    </row>
    <row r="94" spans="1:34" ht="20" x14ac:dyDescent="0.25">
      <c r="A94" s="6" t="s">
        <v>79</v>
      </c>
      <c r="B94" s="10">
        <v>-44156000</v>
      </c>
      <c r="C94" s="10">
        <v>-47212000</v>
      </c>
      <c r="D94" s="10">
        <v>-23616000</v>
      </c>
      <c r="E94" s="10">
        <v>1527000</v>
      </c>
      <c r="F94" s="10">
        <v>-19390000</v>
      </c>
      <c r="G94" s="10">
        <v>-9229000</v>
      </c>
      <c r="H94" s="10">
        <v>-13380000</v>
      </c>
      <c r="I94" s="10">
        <v>-29695000</v>
      </c>
      <c r="J94" s="10">
        <v>-14688000</v>
      </c>
      <c r="K94" s="10">
        <v>-13282000</v>
      </c>
      <c r="L94" s="10" t="s">
        <v>91</v>
      </c>
      <c r="M94" s="10">
        <v>-2024000</v>
      </c>
      <c r="N94" s="10">
        <v>-39907000</v>
      </c>
      <c r="O94" s="10">
        <v>-25593000</v>
      </c>
      <c r="P94" s="10">
        <v>-49368000</v>
      </c>
      <c r="Q94" s="10">
        <v>-93868000</v>
      </c>
      <c r="R94" s="10">
        <v>-200548000</v>
      </c>
      <c r="S94" s="10">
        <v>-227397000</v>
      </c>
      <c r="T94" s="10">
        <v>-321497000</v>
      </c>
      <c r="U94" s="10">
        <v>64043000</v>
      </c>
      <c r="V94" s="10">
        <v>-136736000</v>
      </c>
      <c r="W94" s="10">
        <v>-122545000</v>
      </c>
      <c r="X94" s="10">
        <v>-197600000</v>
      </c>
      <c r="Y94" s="10">
        <v>-194353000</v>
      </c>
      <c r="Z94" s="10" t="s">
        <v>91</v>
      </c>
      <c r="AG94" s="23" t="s">
        <v>142</v>
      </c>
      <c r="AH94" s="52">
        <f>[1]Treasuries!$C$8</f>
        <v>3.7450000000000004E-2</v>
      </c>
    </row>
    <row r="95" spans="1:34" ht="20" x14ac:dyDescent="0.25">
      <c r="A95" s="5" t="s">
        <v>80</v>
      </c>
      <c r="B95" s="1">
        <v>-12141000</v>
      </c>
      <c r="C95" s="1">
        <v>-257000</v>
      </c>
      <c r="D95" s="1" t="s">
        <v>91</v>
      </c>
      <c r="E95" s="1" t="s">
        <v>91</v>
      </c>
      <c r="F95" s="1" t="s">
        <v>91</v>
      </c>
      <c r="G95" s="1" t="s">
        <v>91</v>
      </c>
      <c r="H95" s="1" t="s">
        <v>91</v>
      </c>
      <c r="I95" s="1" t="s">
        <v>91</v>
      </c>
      <c r="J95" s="1" t="s">
        <v>91</v>
      </c>
      <c r="K95" s="1">
        <v>-780872000</v>
      </c>
      <c r="L95" s="1" t="s">
        <v>91</v>
      </c>
      <c r="M95" s="1">
        <v>-672933000</v>
      </c>
      <c r="N95" s="1">
        <v>-824335000</v>
      </c>
      <c r="O95" s="1">
        <v>-1016125000</v>
      </c>
      <c r="P95" s="1">
        <v>-1388683000</v>
      </c>
      <c r="Q95" s="1">
        <v>-1670507000</v>
      </c>
      <c r="R95" s="1">
        <v>-837173000</v>
      </c>
      <c r="S95" s="1">
        <v>-248000</v>
      </c>
      <c r="T95" s="1" t="s">
        <v>91</v>
      </c>
      <c r="U95" s="1">
        <v>-512549000</v>
      </c>
      <c r="V95" s="1">
        <v>-1128396000</v>
      </c>
      <c r="W95" s="1">
        <v>-1008762000</v>
      </c>
      <c r="X95" s="1">
        <v>-622201000</v>
      </c>
      <c r="Y95" s="1">
        <v>-377836000</v>
      </c>
      <c r="Z95" s="1" t="s">
        <v>91</v>
      </c>
      <c r="AG95" s="53" t="s">
        <v>143</v>
      </c>
      <c r="AH95" s="54" cm="1">
        <f t="array" ref="AH95">_FV(A1,"Beta")</f>
        <v>2.0952999999999999</v>
      </c>
    </row>
    <row r="96" spans="1:34" ht="20" x14ac:dyDescent="0.25">
      <c r="A96" s="5" t="s">
        <v>81</v>
      </c>
      <c r="B96" s="1">
        <v>47595000</v>
      </c>
      <c r="C96" s="1">
        <v>2149000</v>
      </c>
      <c r="D96" s="1">
        <v>583000</v>
      </c>
      <c r="E96" s="1">
        <v>56905000</v>
      </c>
      <c r="F96" s="1">
        <v>1770000</v>
      </c>
      <c r="G96" s="1">
        <v>1110000</v>
      </c>
      <c r="H96" s="1">
        <v>704000</v>
      </c>
      <c r="I96" s="1">
        <v>1623000</v>
      </c>
      <c r="J96" s="1">
        <v>4894000</v>
      </c>
      <c r="K96" s="1">
        <v>830000</v>
      </c>
      <c r="L96" s="1" t="s">
        <v>91</v>
      </c>
      <c r="M96" s="1" t="s">
        <v>91</v>
      </c>
      <c r="N96" s="1" t="s">
        <v>91</v>
      </c>
      <c r="O96" s="1" t="s">
        <v>91</v>
      </c>
      <c r="P96" s="1">
        <v>97693000</v>
      </c>
      <c r="Q96" s="1" t="s">
        <v>91</v>
      </c>
      <c r="R96" s="1" t="s">
        <v>91</v>
      </c>
      <c r="S96" s="1" t="s">
        <v>91</v>
      </c>
      <c r="T96" s="1" t="s">
        <v>91</v>
      </c>
      <c r="U96" s="1">
        <v>19137000</v>
      </c>
      <c r="V96" s="1">
        <v>34522000</v>
      </c>
      <c r="W96" s="1" t="s">
        <v>91</v>
      </c>
      <c r="X96" s="1" t="s">
        <v>91</v>
      </c>
      <c r="Y96" s="1" t="s">
        <v>91</v>
      </c>
      <c r="Z96" s="1" t="s">
        <v>91</v>
      </c>
      <c r="AG96" s="23" t="s">
        <v>144</v>
      </c>
      <c r="AH96" s="52">
        <v>8.4000000000000005E-2</v>
      </c>
    </row>
    <row r="97" spans="1:34"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v>-1630000</v>
      </c>
      <c r="U97" s="1">
        <v>-1000326000</v>
      </c>
      <c r="V97" s="1">
        <v>-250000000</v>
      </c>
      <c r="W97" s="1">
        <v>-250032000</v>
      </c>
      <c r="X97" s="1" t="s">
        <v>91</v>
      </c>
      <c r="Y97" s="1" t="s">
        <v>91</v>
      </c>
      <c r="Z97" s="1" t="s">
        <v>91</v>
      </c>
      <c r="AG97" s="50" t="s">
        <v>145</v>
      </c>
      <c r="AH97" s="51">
        <f>(AH94)+((AH95)*(AH96-AH94))</f>
        <v>0.13498621499999999</v>
      </c>
    </row>
    <row r="98" spans="1:3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G98" s="46" t="s">
        <v>146</v>
      </c>
      <c r="AH98" s="47"/>
    </row>
    <row r="99" spans="1:34" ht="20" x14ac:dyDescent="0.25">
      <c r="A99" s="5" t="s">
        <v>84</v>
      </c>
      <c r="B99" s="1">
        <v>-315000</v>
      </c>
      <c r="C99" s="1">
        <v>37430000</v>
      </c>
      <c r="D99" s="1">
        <v>1647000</v>
      </c>
      <c r="E99" s="1">
        <v>-43060000</v>
      </c>
      <c r="F99" s="1">
        <v>16459000</v>
      </c>
      <c r="G99" s="1">
        <v>-3686000</v>
      </c>
      <c r="H99" s="1">
        <v>22832000</v>
      </c>
      <c r="I99" s="1">
        <v>23775000</v>
      </c>
      <c r="J99" s="1">
        <v>9754000</v>
      </c>
      <c r="K99" s="1">
        <v>813873000</v>
      </c>
      <c r="L99" s="1" t="s">
        <v>91</v>
      </c>
      <c r="M99" s="1">
        <v>621878000</v>
      </c>
      <c r="N99" s="1">
        <v>875936000</v>
      </c>
      <c r="O99" s="1">
        <v>1019495000</v>
      </c>
      <c r="P99" s="1">
        <v>1344042000</v>
      </c>
      <c r="Q99" s="1">
        <v>1682012000</v>
      </c>
      <c r="R99" s="1">
        <v>1090973000</v>
      </c>
      <c r="S99" s="1">
        <v>287030000</v>
      </c>
      <c r="T99" s="1">
        <v>-611000</v>
      </c>
      <c r="U99" s="1">
        <v>805325000</v>
      </c>
      <c r="V99" s="1">
        <v>1160673000</v>
      </c>
      <c r="W99" s="1">
        <v>1083990000</v>
      </c>
      <c r="X99" s="1">
        <v>378287000</v>
      </c>
      <c r="Y99" s="1">
        <v>1984963000</v>
      </c>
      <c r="Z99" s="1" t="s">
        <v>91</v>
      </c>
      <c r="AG99" s="23" t="s">
        <v>147</v>
      </c>
      <c r="AH99" s="24">
        <f>AH86+AH87</f>
        <v>1305469000</v>
      </c>
    </row>
    <row r="100" spans="1:34" ht="20" x14ac:dyDescent="0.25">
      <c r="A100" s="6" t="s">
        <v>85</v>
      </c>
      <c r="B100" s="10">
        <v>35139000</v>
      </c>
      <c r="C100" s="10">
        <v>39322000</v>
      </c>
      <c r="D100" s="10">
        <v>2230000</v>
      </c>
      <c r="E100" s="10">
        <v>13845000</v>
      </c>
      <c r="F100" s="10">
        <v>18229000</v>
      </c>
      <c r="G100" s="10">
        <v>-2576000</v>
      </c>
      <c r="H100" s="10">
        <v>23536000</v>
      </c>
      <c r="I100" s="10">
        <v>25398000</v>
      </c>
      <c r="J100" s="10">
        <v>14648000</v>
      </c>
      <c r="K100" s="10">
        <v>33831000</v>
      </c>
      <c r="L100" s="10" t="s">
        <v>91</v>
      </c>
      <c r="M100" s="10">
        <v>-51055000</v>
      </c>
      <c r="N100" s="10">
        <v>51601000</v>
      </c>
      <c r="O100" s="10">
        <v>3370000</v>
      </c>
      <c r="P100" s="10">
        <v>53052000</v>
      </c>
      <c r="Q100" s="10">
        <v>11505000</v>
      </c>
      <c r="R100" s="10">
        <v>253800000</v>
      </c>
      <c r="S100" s="10">
        <v>286782000</v>
      </c>
      <c r="T100" s="10">
        <v>-2241000</v>
      </c>
      <c r="U100" s="10">
        <v>-688413000</v>
      </c>
      <c r="V100" s="10">
        <v>-183201000</v>
      </c>
      <c r="W100" s="10">
        <v>-174804000</v>
      </c>
      <c r="X100" s="10">
        <v>-243914000</v>
      </c>
      <c r="Y100" s="10">
        <v>1607127000</v>
      </c>
      <c r="Z100" s="10" t="s">
        <v>91</v>
      </c>
      <c r="AG100" s="48" t="s">
        <v>148</v>
      </c>
      <c r="AH100" s="49">
        <f>AH99/AH103</f>
        <v>0.17450017022090472</v>
      </c>
    </row>
    <row r="101" spans="1:34" ht="20" x14ac:dyDescent="0.25">
      <c r="A101" s="5" t="s">
        <v>86</v>
      </c>
      <c r="B101" s="1" t="s">
        <v>91</v>
      </c>
      <c r="C101" s="1">
        <v>18000</v>
      </c>
      <c r="D101" s="1" t="s">
        <v>91</v>
      </c>
      <c r="E101" s="1">
        <v>-32000</v>
      </c>
      <c r="F101" s="1">
        <v>27000</v>
      </c>
      <c r="G101" s="1">
        <v>719000</v>
      </c>
      <c r="H101" s="1">
        <v>-451000</v>
      </c>
      <c r="I101" s="1">
        <v>-18000</v>
      </c>
      <c r="J101" s="1">
        <v>-179000</v>
      </c>
      <c r="K101" s="1">
        <v>573000</v>
      </c>
      <c r="L101" s="1" t="s">
        <v>91</v>
      </c>
      <c r="M101" s="1">
        <v>594000</v>
      </c>
      <c r="N101" s="1">
        <v>294000</v>
      </c>
      <c r="O101" s="1">
        <v>249000</v>
      </c>
      <c r="P101" s="1">
        <v>22000</v>
      </c>
      <c r="Q101" s="1">
        <v>-123000</v>
      </c>
      <c r="R101" s="1">
        <v>-198000</v>
      </c>
      <c r="S101" s="1">
        <v>-308000</v>
      </c>
      <c r="T101" s="1">
        <v>449000</v>
      </c>
      <c r="U101" s="1">
        <v>152000</v>
      </c>
      <c r="V101" s="1">
        <v>-130000</v>
      </c>
      <c r="W101" s="1">
        <v>16000</v>
      </c>
      <c r="X101" s="1">
        <v>157000</v>
      </c>
      <c r="Y101" s="1">
        <v>-95000</v>
      </c>
      <c r="Z101" s="1" t="s">
        <v>91</v>
      </c>
      <c r="AG101" s="53" t="s">
        <v>149</v>
      </c>
      <c r="AH101" s="55" cm="1">
        <f t="array" ref="AH101">_FV(A1,"Market cap",TRUE)</f>
        <v>6175721410</v>
      </c>
    </row>
    <row r="102" spans="1:34" ht="20" x14ac:dyDescent="0.25">
      <c r="A102" s="6" t="s">
        <v>87</v>
      </c>
      <c r="B102" s="10">
        <v>7289000</v>
      </c>
      <c r="C102" s="10">
        <v>-3574000</v>
      </c>
      <c r="D102" s="10">
        <v>-2017000</v>
      </c>
      <c r="E102" s="10">
        <v>19675000</v>
      </c>
      <c r="F102" s="10">
        <v>-20655000</v>
      </c>
      <c r="G102" s="10">
        <v>373000</v>
      </c>
      <c r="H102" s="10">
        <v>-99000</v>
      </c>
      <c r="I102" s="10">
        <v>86000</v>
      </c>
      <c r="J102" s="10">
        <v>-529000</v>
      </c>
      <c r="K102" s="10">
        <v>-232000</v>
      </c>
      <c r="L102" s="10" t="s">
        <v>91</v>
      </c>
      <c r="M102" s="10">
        <v>4583000</v>
      </c>
      <c r="N102" s="10">
        <v>178000</v>
      </c>
      <c r="O102" s="10">
        <v>-4853000</v>
      </c>
      <c r="P102" s="10">
        <v>-158000</v>
      </c>
      <c r="Q102" s="10">
        <v>5035000</v>
      </c>
      <c r="R102" s="10">
        <v>135545000</v>
      </c>
      <c r="S102" s="10">
        <v>200963000</v>
      </c>
      <c r="T102" s="10">
        <v>-244444000</v>
      </c>
      <c r="U102" s="10">
        <v>-69116000</v>
      </c>
      <c r="V102" s="10">
        <v>-19511000</v>
      </c>
      <c r="W102" s="10">
        <v>41855000</v>
      </c>
      <c r="X102" s="10">
        <v>52788000</v>
      </c>
      <c r="Y102" s="10">
        <v>2070818000</v>
      </c>
      <c r="Z102" s="10" t="s">
        <v>91</v>
      </c>
      <c r="AG102" s="48" t="s">
        <v>150</v>
      </c>
      <c r="AH102" s="49">
        <f>AH101/AH103</f>
        <v>0.82549982977909531</v>
      </c>
    </row>
    <row r="103" spans="1:34" ht="20" x14ac:dyDescent="0.25">
      <c r="A103" s="5" t="s">
        <v>88</v>
      </c>
      <c r="B103" s="1">
        <v>912000</v>
      </c>
      <c r="C103" s="1">
        <v>8201000</v>
      </c>
      <c r="D103" s="1">
        <v>4627000</v>
      </c>
      <c r="E103" s="1">
        <v>2610000</v>
      </c>
      <c r="F103" s="1">
        <v>22285000</v>
      </c>
      <c r="G103" s="1">
        <v>1630000</v>
      </c>
      <c r="H103" s="1">
        <v>2003000</v>
      </c>
      <c r="I103" s="1">
        <v>1904000</v>
      </c>
      <c r="J103" s="1">
        <v>1990000</v>
      </c>
      <c r="K103" s="1">
        <v>1461000</v>
      </c>
      <c r="L103" s="1" t="s">
        <v>91</v>
      </c>
      <c r="M103" s="1">
        <v>8603000</v>
      </c>
      <c r="N103" s="1">
        <v>13186000</v>
      </c>
      <c r="O103" s="1">
        <v>13364000</v>
      </c>
      <c r="P103" s="1">
        <v>8512000</v>
      </c>
      <c r="Q103" s="1">
        <v>8354000</v>
      </c>
      <c r="R103" s="1">
        <v>13389000</v>
      </c>
      <c r="S103" s="1">
        <v>148934000</v>
      </c>
      <c r="T103" s="1">
        <v>331467000</v>
      </c>
      <c r="U103" s="1">
        <v>87023000</v>
      </c>
      <c r="V103" s="1">
        <v>25314000</v>
      </c>
      <c r="W103" s="1">
        <v>5803000</v>
      </c>
      <c r="X103" s="1">
        <v>47658000</v>
      </c>
      <c r="Y103" s="1">
        <v>107071000</v>
      </c>
      <c r="Z103" s="1">
        <v>2177889000</v>
      </c>
      <c r="AG103" s="50" t="s">
        <v>151</v>
      </c>
      <c r="AH103" s="56">
        <f>AH99+AH101</f>
        <v>7481190410</v>
      </c>
    </row>
    <row r="104" spans="1:34" ht="20" thickBot="1" x14ac:dyDescent="0.3">
      <c r="A104" s="7" t="s">
        <v>89</v>
      </c>
      <c r="B104" s="11">
        <v>8201000</v>
      </c>
      <c r="C104" s="11">
        <v>4627000</v>
      </c>
      <c r="D104" s="11">
        <v>2610000</v>
      </c>
      <c r="E104" s="11">
        <v>22285000</v>
      </c>
      <c r="F104" s="11">
        <v>1630000</v>
      </c>
      <c r="G104" s="11">
        <v>2003000</v>
      </c>
      <c r="H104" s="11">
        <v>1904000</v>
      </c>
      <c r="I104" s="11">
        <v>1990000</v>
      </c>
      <c r="J104" s="11">
        <v>1461000</v>
      </c>
      <c r="K104" s="11">
        <v>1229000</v>
      </c>
      <c r="L104" s="11" t="s">
        <v>91</v>
      </c>
      <c r="M104" s="11">
        <v>13186000</v>
      </c>
      <c r="N104" s="11">
        <v>13364000</v>
      </c>
      <c r="O104" s="11">
        <v>8511000</v>
      </c>
      <c r="P104" s="11">
        <v>8354000</v>
      </c>
      <c r="Q104" s="11">
        <v>13389000</v>
      </c>
      <c r="R104" s="11">
        <v>148934000</v>
      </c>
      <c r="S104" s="11">
        <v>349897000</v>
      </c>
      <c r="T104" s="11">
        <v>87023000</v>
      </c>
      <c r="U104" s="11">
        <v>17907000</v>
      </c>
      <c r="V104" s="11">
        <v>5803000</v>
      </c>
      <c r="W104" s="11">
        <v>47658000</v>
      </c>
      <c r="X104" s="11">
        <v>100446000</v>
      </c>
      <c r="Y104" s="11">
        <v>2177889000</v>
      </c>
      <c r="Z104" s="11" t="s">
        <v>91</v>
      </c>
      <c r="AG104" s="46" t="s">
        <v>152</v>
      </c>
      <c r="AH104" s="47"/>
    </row>
    <row r="105" spans="1:34" ht="21" thickTop="1" x14ac:dyDescent="0.25">
      <c r="A105" s="14" t="s">
        <v>110</v>
      </c>
      <c r="B105" s="1">
        <f t="shared" ref="B105:Y105" si="10">(B22*(1-$AH$91))+B77+B88+B81</f>
        <v>-25670808.658006687</v>
      </c>
      <c r="C105" s="1">
        <f t="shared" si="10"/>
        <v>-39554555.129410319</v>
      </c>
      <c r="D105" s="1">
        <f t="shared" si="10"/>
        <v>3089513.7672731075</v>
      </c>
      <c r="E105" s="1">
        <f t="shared" si="10"/>
        <v>5701933.176886186</v>
      </c>
      <c r="F105" s="1">
        <f t="shared" si="10"/>
        <v>-39272303.530986324</v>
      </c>
      <c r="G105" s="1">
        <f t="shared" si="10"/>
        <v>5386575.4963706844</v>
      </c>
      <c r="H105" s="1">
        <f t="shared" si="10"/>
        <v>-19217580.588110775</v>
      </c>
      <c r="I105" s="1">
        <f t="shared" si="10"/>
        <v>-21397299.331495725</v>
      </c>
      <c r="J105" s="1">
        <f t="shared" si="10"/>
        <v>-14177031.032983642</v>
      </c>
      <c r="K105" s="1">
        <f t="shared" si="10"/>
        <v>-23489039.240768515</v>
      </c>
      <c r="L105" s="1" t="e">
        <f t="shared" si="10"/>
        <v>#VALUE!</v>
      </c>
      <c r="M105" s="1">
        <f t="shared" si="10"/>
        <v>69211822.701831609</v>
      </c>
      <c r="N105" s="1">
        <f t="shared" si="10"/>
        <v>-51023524.50613308</v>
      </c>
      <c r="O105" s="1">
        <f t="shared" si="10"/>
        <v>-27251846.350995474</v>
      </c>
      <c r="P105" s="1">
        <f t="shared" si="10"/>
        <v>-150298363.7191326</v>
      </c>
      <c r="Q105" s="1">
        <f t="shared" si="10"/>
        <v>-52691947.703254208</v>
      </c>
      <c r="R105" s="1">
        <f t="shared" si="10"/>
        <v>-9963761.6646826267</v>
      </c>
      <c r="S105" s="1">
        <f t="shared" si="10"/>
        <v>150236664.98762915</v>
      </c>
      <c r="T105" s="1">
        <f t="shared" si="10"/>
        <v>-159727528.96738055</v>
      </c>
      <c r="U105" s="1">
        <f t="shared" si="10"/>
        <v>443079717.66449142</v>
      </c>
      <c r="V105" s="1">
        <f t="shared" si="10"/>
        <v>182688296.98251235</v>
      </c>
      <c r="W105" s="1">
        <f t="shared" si="10"/>
        <v>160978395.39626575</v>
      </c>
      <c r="X105" s="1">
        <f t="shared" si="10"/>
        <v>239037583.36500967</v>
      </c>
      <c r="Y105" s="1">
        <f t="shared" si="10"/>
        <v>366253082.12337172</v>
      </c>
      <c r="Z105" s="1">
        <f>(Z22*(1-$AH$91))+Z77+Z88+Z81</f>
        <v>321875635.23839223</v>
      </c>
      <c r="AA105" s="30">
        <f>Z105*(1+$AH$106)</f>
        <v>332430089.26764518</v>
      </c>
      <c r="AB105" s="30">
        <f t="shared" ref="AB105:AE105" si="11">AA105*(1+$AH$106)</f>
        <v>343330628.82702255</v>
      </c>
      <c r="AC105" s="30">
        <f t="shared" si="11"/>
        <v>354588602.22443587</v>
      </c>
      <c r="AD105" s="30">
        <f t="shared" si="11"/>
        <v>366215729.88417023</v>
      </c>
      <c r="AE105" s="30">
        <f t="shared" si="11"/>
        <v>378224116.54875606</v>
      </c>
      <c r="AF105" s="27" t="s">
        <v>111</v>
      </c>
      <c r="AG105" s="31" t="s">
        <v>112</v>
      </c>
      <c r="AH105" s="32">
        <f>(AH100*AH92)+(AH102*AH97)</f>
        <v>0.12341697560741176</v>
      </c>
    </row>
    <row r="106" spans="1:34" ht="21" customHeight="1" x14ac:dyDescent="0.25">
      <c r="A106" s="14" t="s">
        <v>107</v>
      </c>
      <c r="B106" s="1"/>
      <c r="C106" s="15">
        <f t="shared" ref="C106:AE106" si="12">(C107/B107)-1</f>
        <v>0.90296762589928048</v>
      </c>
      <c r="D106" s="15">
        <f t="shared" si="12"/>
        <v>-0.90224942110486273</v>
      </c>
      <c r="E106" s="15">
        <f t="shared" si="12"/>
        <v>-1.129804205946338</v>
      </c>
      <c r="F106" s="15">
        <f t="shared" si="12"/>
        <v>-73.459962756052136</v>
      </c>
      <c r="G106" s="15">
        <f t="shared" si="12"/>
        <v>-1.0573102721595435</v>
      </c>
      <c r="H106" s="15">
        <f t="shared" si="12"/>
        <v>-11.396412556053813</v>
      </c>
      <c r="I106" s="15">
        <f t="shared" si="12"/>
        <v>9.1011042097998596E-2</v>
      </c>
      <c r="J106" s="15">
        <f t="shared" si="12"/>
        <v>-0.38870878469202186</v>
      </c>
      <c r="K106" s="15">
        <f t="shared" si="12"/>
        <v>1.240072435648687</v>
      </c>
      <c r="L106" s="15" t="e">
        <f t="shared" si="12"/>
        <v>#VALUE!</v>
      </c>
      <c r="M106" s="15" t="e">
        <f t="shared" si="12"/>
        <v>#VALUE!</v>
      </c>
      <c r="N106" s="15">
        <f t="shared" si="12"/>
        <v>-1.9395574449531283</v>
      </c>
      <c r="O106" s="15">
        <f t="shared" si="12"/>
        <v>-0.83618539358431465</v>
      </c>
      <c r="P106" s="15">
        <f t="shared" si="12"/>
        <v>5.2832861189801701</v>
      </c>
      <c r="Q106" s="15">
        <f t="shared" si="12"/>
        <v>-0.8807672076946198</v>
      </c>
      <c r="R106" s="15">
        <f t="shared" si="12"/>
        <v>3.4621080825586894</v>
      </c>
      <c r="S106" s="15">
        <f t="shared" si="12"/>
        <v>-1.2855478267010345</v>
      </c>
      <c r="T106" s="15">
        <f t="shared" si="12"/>
        <v>-10.783726969209843</v>
      </c>
      <c r="U106" s="15">
        <f t="shared" si="12"/>
        <v>-6.5940647868454647</v>
      </c>
      <c r="V106" s="15">
        <f t="shared" si="12"/>
        <v>-0.62987564616997438</v>
      </c>
      <c r="W106" s="15">
        <f t="shared" si="12"/>
        <v>0.49899279697228671</v>
      </c>
      <c r="X106" s="15">
        <f t="shared" si="12"/>
        <v>0.58672449249689484</v>
      </c>
      <c r="Y106" s="15">
        <f t="shared" si="12"/>
        <v>0.22350401905328976</v>
      </c>
      <c r="Z106" s="15">
        <f t="shared" si="12"/>
        <v>-0.15321848170142072</v>
      </c>
      <c r="AA106" s="26">
        <v>283400000</v>
      </c>
      <c r="AB106" s="26">
        <v>337000000</v>
      </c>
      <c r="AC106" s="26">
        <v>337400000</v>
      </c>
      <c r="AD106" s="26">
        <v>547500000</v>
      </c>
      <c r="AE106" s="26">
        <v>643400000</v>
      </c>
      <c r="AF106" s="27" t="s">
        <v>108</v>
      </c>
      <c r="AG106" s="28" t="s">
        <v>109</v>
      </c>
      <c r="AH106" s="29">
        <f>(SUM(AA4:AE4)/5)</f>
        <v>3.2790472076073732E-2</v>
      </c>
    </row>
    <row r="107" spans="1:34" ht="19" x14ac:dyDescent="0.25">
      <c r="A107" s="25" t="s">
        <v>106</v>
      </c>
      <c r="B107" s="1">
        <v>-22240000</v>
      </c>
      <c r="C107" s="1">
        <v>-42322000</v>
      </c>
      <c r="D107" s="1">
        <v>-4137000</v>
      </c>
      <c r="E107" s="1">
        <v>537000</v>
      </c>
      <c r="F107" s="1">
        <v>-38911000</v>
      </c>
      <c r="G107" s="1">
        <v>2230000</v>
      </c>
      <c r="H107" s="1">
        <v>-23184000</v>
      </c>
      <c r="I107" s="1">
        <v>-25294000</v>
      </c>
      <c r="J107" s="1">
        <v>-15462000</v>
      </c>
      <c r="K107" s="1">
        <v>-34636000</v>
      </c>
      <c r="L107" s="1" t="s">
        <v>91</v>
      </c>
      <c r="M107" s="1">
        <v>55044000</v>
      </c>
      <c r="N107" s="1">
        <v>-51717000</v>
      </c>
      <c r="O107" s="1">
        <v>-8472000</v>
      </c>
      <c r="P107" s="1">
        <v>-53232000</v>
      </c>
      <c r="Q107" s="1">
        <v>-6347000</v>
      </c>
      <c r="R107" s="1">
        <v>-28321000</v>
      </c>
      <c r="S107" s="1">
        <v>8087000</v>
      </c>
      <c r="T107" s="1">
        <v>-79121000</v>
      </c>
      <c r="U107" s="1">
        <v>442608000</v>
      </c>
      <c r="V107" s="1">
        <v>163820000</v>
      </c>
      <c r="W107" s="1">
        <v>245565000</v>
      </c>
      <c r="X107" s="1">
        <v>389644000</v>
      </c>
      <c r="Y107" s="1">
        <v>476731000</v>
      </c>
      <c r="Z107" s="1">
        <v>403687000</v>
      </c>
      <c r="AA107" s="27"/>
      <c r="AB107" s="27"/>
      <c r="AC107" s="27"/>
      <c r="AD107" s="27"/>
      <c r="AE107" s="57">
        <f>AE106*(1+AH107)/(AH108-AH107)</f>
        <v>6345844056.5048409</v>
      </c>
      <c r="AF107" s="58" t="s">
        <v>153</v>
      </c>
      <c r="AG107" s="59" t="s">
        <v>154</v>
      </c>
      <c r="AH107" s="60">
        <v>0.02</v>
      </c>
    </row>
    <row r="108" spans="1:34"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57">
        <f t="shared" ref="AA108:AD108" si="13">AA107+AA106</f>
        <v>283400000</v>
      </c>
      <c r="AB108" s="57">
        <f t="shared" si="13"/>
        <v>337000000</v>
      </c>
      <c r="AC108" s="57">
        <f t="shared" si="13"/>
        <v>337400000</v>
      </c>
      <c r="AD108" s="57">
        <f t="shared" si="13"/>
        <v>547500000</v>
      </c>
      <c r="AE108" s="57">
        <f>AE107+AE106</f>
        <v>6989244056.5048409</v>
      </c>
      <c r="AF108" s="58" t="s">
        <v>151</v>
      </c>
      <c r="AG108" s="61" t="s">
        <v>155</v>
      </c>
      <c r="AH108" s="62">
        <f>AH105</f>
        <v>0.12341697560741176</v>
      </c>
    </row>
    <row r="109" spans="1:34" ht="19" x14ac:dyDescent="0.25">
      <c r="AA109" s="63" t="s">
        <v>156</v>
      </c>
      <c r="AB109" s="64"/>
    </row>
    <row r="110" spans="1:34" ht="20" x14ac:dyDescent="0.25">
      <c r="AA110" s="65" t="s">
        <v>157</v>
      </c>
      <c r="AB110" s="55">
        <f>NPV(AH108,AA108,AB108,AC108,AD108,AE108)</f>
        <v>5006928321.7332478</v>
      </c>
    </row>
    <row r="111" spans="1:34" ht="20" x14ac:dyDescent="0.25">
      <c r="AA111" s="65" t="s">
        <v>158</v>
      </c>
      <c r="AB111" s="55">
        <f>Z40</f>
        <v>1508101000</v>
      </c>
    </row>
    <row r="112" spans="1:34" ht="20" x14ac:dyDescent="0.25">
      <c r="AA112" s="65" t="s">
        <v>147</v>
      </c>
      <c r="AB112" s="55">
        <f>AH99</f>
        <v>1305469000</v>
      </c>
    </row>
    <row r="113" spans="27:28" ht="20" x14ac:dyDescent="0.25">
      <c r="AA113" s="65" t="s">
        <v>159</v>
      </c>
      <c r="AB113" s="55">
        <f>AB110+AB111-AB112</f>
        <v>5209560321.7332478</v>
      </c>
    </row>
    <row r="114" spans="27:28" ht="20" x14ac:dyDescent="0.25">
      <c r="AA114" s="65" t="s">
        <v>160</v>
      </c>
      <c r="AB114" s="66">
        <f>Z34*(1+(AF16*5))</f>
        <v>24960731.284496747</v>
      </c>
    </row>
    <row r="115" spans="27:28" ht="20" x14ac:dyDescent="0.25">
      <c r="AA115" s="67" t="s">
        <v>161</v>
      </c>
      <c r="AB115" s="68">
        <f>AB113/AB114</f>
        <v>208.71024419741002</v>
      </c>
    </row>
    <row r="116" spans="27:28" ht="20" x14ac:dyDescent="0.25">
      <c r="AA116" s="65" t="s">
        <v>162</v>
      </c>
      <c r="AB116" s="69" cm="1">
        <f t="array" ref="AB116">_FV(A1,"Price")</f>
        <v>280.05</v>
      </c>
    </row>
    <row r="117" spans="27:28" ht="20" x14ac:dyDescent="0.25">
      <c r="AA117" s="70" t="s">
        <v>163</v>
      </c>
      <c r="AB117" s="71">
        <f>AB115/AB116-1</f>
        <v>-0.25473935298193173</v>
      </c>
    </row>
    <row r="118" spans="27:28" ht="20" x14ac:dyDescent="0.25">
      <c r="AA118" s="70" t="s">
        <v>164</v>
      </c>
      <c r="AB118" s="72" t="str">
        <f>IF(AB115&gt;AB116,"BUY","SELL")</f>
        <v>SELL</v>
      </c>
    </row>
  </sheetData>
  <mergeCells count="6">
    <mergeCell ref="AG83:AH83"/>
    <mergeCell ref="AG84:AH84"/>
    <mergeCell ref="AG93:AH93"/>
    <mergeCell ref="AG98:AH98"/>
    <mergeCell ref="AG104:AH104"/>
    <mergeCell ref="AA109:AB109"/>
  </mergeCells>
  <hyperlinks>
    <hyperlink ref="A1" r:id="rId1" tooltip="https://roic.ai/company/RH" display="ROIC.AI | R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1528849/000119312513178723/0001193125-13-178723-index.html" xr:uid="{00000000-0004-0000-0000-00002B000000}"/>
    <hyperlink ref="P74" r:id="rId31" tooltip="https://www.sec.gov/Archives/edgar/data/1528849/000119312513178723/0001193125-13-178723-index.html" xr:uid="{00000000-0004-0000-0000-00002C000000}"/>
    <hyperlink ref="Q36" r:id="rId32" tooltip="https://www.sec.gov/Archives/edgar/data/1528849/000119312514122028/d658284d10k.htm" xr:uid="{00000000-0004-0000-0000-00002E000000}"/>
    <hyperlink ref="Q74" r:id="rId33" tooltip="https://www.sec.gov/Archives/edgar/data/1528849/000119312514122028/d658284d10k.htm" xr:uid="{00000000-0004-0000-0000-00002F000000}"/>
    <hyperlink ref="R36" r:id="rId34" tooltip="https://www.sec.gov/Archives/edgar/data/1528849/000119312515109678/d853618d10k.htm" xr:uid="{00000000-0004-0000-0000-000031000000}"/>
    <hyperlink ref="R74" r:id="rId35" tooltip="https://www.sec.gov/Archives/edgar/data/1528849/000119312515109678/d853618d10k.htm" xr:uid="{00000000-0004-0000-0000-000032000000}"/>
    <hyperlink ref="S36" r:id="rId36" tooltip="https://www.sec.gov/Archives/edgar/data/1528849/000156459016015660/0001564590-16-015660-index.html" xr:uid="{00000000-0004-0000-0000-000034000000}"/>
    <hyperlink ref="S74" r:id="rId37" tooltip="https://www.sec.gov/Archives/edgar/data/1528849/000156459016015660/0001564590-16-015660-index.html" xr:uid="{00000000-0004-0000-0000-000035000000}"/>
    <hyperlink ref="T36" r:id="rId38" tooltip="https://www.sec.gov/Archives/edgar/data/1528849/000156459017005503/0001564590-17-005503-index.html" xr:uid="{00000000-0004-0000-0000-000037000000}"/>
    <hyperlink ref="T74" r:id="rId39" tooltip="https://www.sec.gov/Archives/edgar/data/1528849/000156459017005503/0001564590-17-005503-index.html" xr:uid="{00000000-0004-0000-0000-000038000000}"/>
    <hyperlink ref="U36" r:id="rId40" tooltip="https://www.sec.gov/Archives/edgar/data/1528849/000156459018007158/0001564590-18-007158-index.html" xr:uid="{00000000-0004-0000-0000-00003A000000}"/>
    <hyperlink ref="U74" r:id="rId41" tooltip="https://www.sec.gov/Archives/edgar/data/1528849/000156459018007158/0001564590-18-007158-index.html" xr:uid="{00000000-0004-0000-0000-00003B000000}"/>
    <hyperlink ref="V36" r:id="rId42" tooltip="https://www.sec.gov/Archives/edgar/data/1528849/000156459019010132/0001564590-19-010132-index.html" xr:uid="{00000000-0004-0000-0000-00003D000000}"/>
    <hyperlink ref="V74" r:id="rId43" tooltip="https://www.sec.gov/Archives/edgar/data/1528849/000156459019010132/0001564590-19-010132-index.html" xr:uid="{00000000-0004-0000-0000-00003E000000}"/>
    <hyperlink ref="W36" r:id="rId44" tooltip="https://www.sec.gov/Archives/edgar/data/1528849/000155837020003383/0001558370-20-003383-index.html" xr:uid="{00000000-0004-0000-0000-000040000000}"/>
    <hyperlink ref="W74" r:id="rId45" tooltip="https://www.sec.gov/Archives/edgar/data/1528849/000155837020003383/0001558370-20-003383-index.html" xr:uid="{00000000-0004-0000-0000-000041000000}"/>
    <hyperlink ref="X36" r:id="rId46" tooltip="https://www.sec.gov/Archives/edgar/data/1528849/000155837021003728/0001558370-21-003728-index.htm" xr:uid="{00000000-0004-0000-0000-000043000000}"/>
    <hyperlink ref="X74" r:id="rId47" tooltip="https://www.sec.gov/Archives/edgar/data/1528849/000155837021003728/0001558370-21-003728-index.htm" xr:uid="{00000000-0004-0000-0000-000044000000}"/>
    <hyperlink ref="Y36" r:id="rId48" tooltip="https://www.sec.gov/Archives/edgar/data/1528849/000155837022004753/0001558370-22-004753-index.htm" xr:uid="{00000000-0004-0000-0000-000046000000}"/>
    <hyperlink ref="Y74" r:id="rId49" tooltip="https://www.sec.gov/Archives/edgar/data/1528849/000155837022004753/0001558370-22-004753-index.htm" xr:uid="{00000000-0004-0000-0000-000047000000}"/>
    <hyperlink ref="Z36" r:id="rId50" tooltip="https://www.sec.gov/Archives/edgar/data/1528849/000155837023004942/0001558370-23-004942-index.htm" xr:uid="{00000000-0004-0000-0000-000049000000}"/>
    <hyperlink ref="Z74" r:id="rId51" tooltip="https://www.sec.gov/Archives/edgar/data/1528849/000155837023004942/0001558370-23-004942-index.htm" xr:uid="{00000000-0004-0000-0000-00004A000000}"/>
    <hyperlink ref="AA1" r:id="rId52" display="https://finbox.com/NYSE:RH/explorer/revenue_proj" xr:uid="{D37FCCB7-C05A-444A-8CE2-D959DD071916}"/>
    <hyperlink ref="AF106" r:id="rId53" xr:uid="{B7A79C7A-1B75-1846-A97C-4CF8DA45A7B9}"/>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2023-04-06T05:09:51Z</dcterms:created>
  <dcterms:modified xsi:type="dcterms:W3CDTF">2023-06-14T04:27:39Z</dcterms:modified>
</cp:coreProperties>
</file>