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CE08665-B999-2E48-9151-77A39D4A3749}" xr6:coauthVersionLast="47" xr6:coauthVersionMax="47" xr10:uidLastSave="{00000000-0000-0000-0000-000000000000}"/>
  <bookViews>
    <workbookView xWindow="100" yWindow="500" windowWidth="2212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1" l="1"/>
  <c r="D105" i="1"/>
  <c r="E105" i="1"/>
  <c r="F105" i="1"/>
  <c r="G105" i="1"/>
  <c r="H105" i="1"/>
  <c r="I105" i="1"/>
  <c r="J105" i="1"/>
  <c r="K105" i="1"/>
  <c r="L105" i="1"/>
  <c r="M105" i="1"/>
  <c r="N105" i="1"/>
  <c r="O105" i="1"/>
  <c r="P105" i="1"/>
  <c r="Q105" i="1"/>
  <c r="R105" i="1"/>
  <c r="S105" i="1"/>
  <c r="T105" i="1"/>
  <c r="U105" i="1"/>
  <c r="V105" i="1"/>
  <c r="W105" i="1"/>
  <c r="X105" i="1"/>
  <c r="Y108" i="1"/>
  <c r="Z108" i="1"/>
  <c r="AA108" i="1"/>
  <c r="AB108" i="1"/>
  <c r="Z114" i="1"/>
  <c r="Z116" i="1" a="1"/>
  <c r="Z116" i="1" s="1"/>
  <c r="Z111" i="1"/>
  <c r="AF101" i="1" a="1"/>
  <c r="AF101" i="1" s="1"/>
  <c r="AF95" i="1" a="1"/>
  <c r="AF95" i="1" s="1"/>
  <c r="AF94" i="1"/>
  <c r="AF91" i="1"/>
  <c r="AF90" i="1"/>
  <c r="AF89" i="1"/>
  <c r="AF87" i="1"/>
  <c r="AF86" i="1"/>
  <c r="AF99" i="1" s="1"/>
  <c r="AF85" i="1"/>
  <c r="AC30" i="1"/>
  <c r="AB30" i="1"/>
  <c r="AA30" i="1"/>
  <c r="Z30" i="1"/>
  <c r="Y30" i="1"/>
  <c r="AC29" i="1"/>
  <c r="AB29" i="1"/>
  <c r="AA29" i="1"/>
  <c r="Z29" i="1"/>
  <c r="Y29" i="1"/>
  <c r="AC21" i="1"/>
  <c r="AB21" i="1"/>
  <c r="AA21" i="1"/>
  <c r="Z21" i="1"/>
  <c r="Y21" i="1"/>
  <c r="AC20" i="1"/>
  <c r="AB20" i="1"/>
  <c r="AA20" i="1"/>
  <c r="Z20" i="1"/>
  <c r="Y20" i="1"/>
  <c r="AD19" i="1"/>
  <c r="AD16" i="1"/>
  <c r="AG13" i="1"/>
  <c r="AF13" i="1"/>
  <c r="AE13" i="1"/>
  <c r="AD13" i="1"/>
  <c r="AG10" i="1"/>
  <c r="AF10" i="1"/>
  <c r="AE10" i="1"/>
  <c r="AD10" i="1"/>
  <c r="AG7" i="1"/>
  <c r="AF7" i="1"/>
  <c r="AE7" i="1"/>
  <c r="AD7" i="1"/>
  <c r="AG4" i="1"/>
  <c r="AF4" i="1"/>
  <c r="AE4" i="1"/>
  <c r="AD4" i="1"/>
  <c r="AC4" i="1"/>
  <c r="AB4" i="1"/>
  <c r="AA4" i="1"/>
  <c r="Z4" i="1"/>
  <c r="Y4" i="1"/>
  <c r="AF97" i="1" l="1"/>
  <c r="AF106" i="1"/>
  <c r="AF103" i="1"/>
  <c r="AF100" i="1" s="1"/>
  <c r="Z112" i="1"/>
  <c r="AG16" i="1"/>
  <c r="AF16" i="1"/>
  <c r="AE16" i="1"/>
  <c r="AF19" i="1"/>
  <c r="AE19" i="1"/>
  <c r="AG19" i="1"/>
  <c r="AF88" i="1"/>
  <c r="AF92" i="1" s="1"/>
  <c r="AF102" i="1" l="1"/>
  <c r="AF105" i="1" s="1"/>
  <c r="AF108" i="1" s="1"/>
  <c r="AC107" i="1" l="1"/>
  <c r="AC108" i="1" s="1"/>
  <c r="Y105" i="1" l="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Z105" i="1" l="1"/>
  <c r="AA105" i="1" l="1"/>
  <c r="AB105" i="1" l="1"/>
  <c r="AC105" i="1" l="1"/>
  <c r="Z110" i="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<sst xmlns="http://schemas.openxmlformats.org/spreadsheetml/2006/main" count="805" uniqueCount="165">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</sst>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7"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7"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9"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4" xfId="0" applyFont="1" applyFill="1" applyBorder="1" applyAlignment="1">
      <alignment horizontal="center"/>
    </xf>
    <xf numFmtId="0" fontId="1" fillId="5"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RUTH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385071907333911E-2"/>
          <c:y val="0.13062615306483119"/>
          <c:w val="0.87440005205960825"/>
          <c:h val="0.702774992269431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161625000</c:v>
                </c:pt>
                <c:pt idx="1">
                  <c:v>153744000</c:v>
                </c:pt>
                <c:pt idx="2">
                  <c:v>153583000</c:v>
                </c:pt>
                <c:pt idx="3">
                  <c:v>167780000</c:v>
                </c:pt>
                <c:pt idx="4">
                  <c:v>192197000</c:v>
                </c:pt>
                <c:pt idx="5">
                  <c:v>214537000</c:v>
                </c:pt>
                <c:pt idx="6">
                  <c:v>271479000</c:v>
                </c:pt>
                <c:pt idx="7">
                  <c:v>319171000</c:v>
                </c:pt>
                <c:pt idx="8">
                  <c:v>405785000</c:v>
                </c:pt>
                <c:pt idx="9">
                  <c:v>344630000</c:v>
                </c:pt>
                <c:pt idx="10">
                  <c:v>357625000</c:v>
                </c:pt>
                <c:pt idx="11">
                  <c:v>369573000</c:v>
                </c:pt>
                <c:pt idx="12">
                  <c:v>398589000</c:v>
                </c:pt>
                <c:pt idx="13">
                  <c:v>406649000</c:v>
                </c:pt>
                <c:pt idx="14">
                  <c:v>346097000</c:v>
                </c:pt>
                <c:pt idx="15">
                  <c:v>373433000</c:v>
                </c:pt>
                <c:pt idx="16">
                  <c:v>385947000</c:v>
                </c:pt>
                <c:pt idx="17">
                  <c:v>414823000</c:v>
                </c:pt>
                <c:pt idx="18">
                  <c:v>452334000</c:v>
                </c:pt>
                <c:pt idx="19">
                  <c:v>468026000</c:v>
                </c:pt>
                <c:pt idx="20">
                  <c:v>277748000</c:v>
                </c:pt>
                <c:pt idx="21">
                  <c:v>429123000</c:v>
                </c:pt>
                <c:pt idx="22">
                  <c:v>505858000</c:v>
                </c:pt>
              </c:numCache>
            </c:numRef>
          </c:val>
          <c:extLst>
            <c:ext xmlns:c16="http://schemas.microsoft.com/office/drawing/2014/chart" uri="{C3380CC4-5D6E-409C-BE32-E72D297353CC}">
              <c16:uniqueId val="{00000000-3888-F741-B7AE-808BDE8BD32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1'!$B$28:$X$28</c:f>
              <c:numCache>
                <c:formatCode>#,###,,;\(#,###,,\);\ \-\ \-</c:formatCode>
                <c:ptCount val="23"/>
                <c:pt idx="0">
                  <c:v>3565000</c:v>
                </c:pt>
                <c:pt idx="1">
                  <c:v>2573000</c:v>
                </c:pt>
                <c:pt idx="2">
                  <c:v>6760000</c:v>
                </c:pt>
                <c:pt idx="3">
                  <c:v>1248000</c:v>
                </c:pt>
                <c:pt idx="4">
                  <c:v>2442000</c:v>
                </c:pt>
                <c:pt idx="5">
                  <c:v>10933000</c:v>
                </c:pt>
                <c:pt idx="6">
                  <c:v>23790000</c:v>
                </c:pt>
                <c:pt idx="7">
                  <c:v>18154000</c:v>
                </c:pt>
                <c:pt idx="8">
                  <c:v>-53883000</c:v>
                </c:pt>
                <c:pt idx="9">
                  <c:v>2419000</c:v>
                </c:pt>
                <c:pt idx="10">
                  <c:v>15957000</c:v>
                </c:pt>
                <c:pt idx="11">
                  <c:v>19549000</c:v>
                </c:pt>
                <c:pt idx="12">
                  <c:v>16379000</c:v>
                </c:pt>
                <c:pt idx="13">
                  <c:v>22489000</c:v>
                </c:pt>
                <c:pt idx="14">
                  <c:v>16455000</c:v>
                </c:pt>
                <c:pt idx="15">
                  <c:v>30004000</c:v>
                </c:pt>
                <c:pt idx="16">
                  <c:v>30465000</c:v>
                </c:pt>
                <c:pt idx="17">
                  <c:v>30137000</c:v>
                </c:pt>
                <c:pt idx="18">
                  <c:v>41680000</c:v>
                </c:pt>
                <c:pt idx="19">
                  <c:v>42206000</c:v>
                </c:pt>
                <c:pt idx="20">
                  <c:v>-25294000</c:v>
                </c:pt>
                <c:pt idx="21">
                  <c:v>42275000</c:v>
                </c:pt>
                <c:pt idx="22">
                  <c:v>38621000</c:v>
                </c:pt>
              </c:numCache>
            </c:numRef>
          </c:val>
          <c:extLst>
            <c:ext xmlns:c16="http://schemas.microsoft.com/office/drawing/2014/chart" uri="{C3380CC4-5D6E-409C-BE32-E72D297353CC}">
              <c16:uniqueId val="{00000001-3888-F741-B7AE-808BDE8BD32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1'!$B$107:$X$107</c:f>
              <c:numCache>
                <c:formatCode>#,###,,;\(#,###,,\);\ \-\ \-</c:formatCode>
                <c:ptCount val="23"/>
                <c:pt idx="0">
                  <c:v>0</c:v>
                </c:pt>
                <c:pt idx="1">
                  <c:v>0</c:v>
                </c:pt>
                <c:pt idx="2">
                  <c:v>0</c:v>
                </c:pt>
                <c:pt idx="3">
                  <c:v>7125000</c:v>
                </c:pt>
                <c:pt idx="4">
                  <c:v>17452000</c:v>
                </c:pt>
                <c:pt idx="5">
                  <c:v>29617000</c:v>
                </c:pt>
                <c:pt idx="6">
                  <c:v>-1103000</c:v>
                </c:pt>
                <c:pt idx="7">
                  <c:v>-7657000</c:v>
                </c:pt>
                <c:pt idx="8">
                  <c:v>5122000</c:v>
                </c:pt>
                <c:pt idx="9">
                  <c:v>24166000</c:v>
                </c:pt>
                <c:pt idx="10">
                  <c:v>34127000</c:v>
                </c:pt>
                <c:pt idx="11">
                  <c:v>30362000</c:v>
                </c:pt>
                <c:pt idx="12">
                  <c:v>41867000</c:v>
                </c:pt>
                <c:pt idx="13">
                  <c:v>32485000</c:v>
                </c:pt>
                <c:pt idx="14">
                  <c:v>25983000</c:v>
                </c:pt>
                <c:pt idx="15">
                  <c:v>34295000</c:v>
                </c:pt>
                <c:pt idx="16">
                  <c:v>30083000</c:v>
                </c:pt>
                <c:pt idx="17">
                  <c:v>47438000</c:v>
                </c:pt>
                <c:pt idx="18">
                  <c:v>46387000</c:v>
                </c:pt>
                <c:pt idx="19">
                  <c:v>41242000</c:v>
                </c:pt>
                <c:pt idx="20">
                  <c:v>9465000</c:v>
                </c:pt>
                <c:pt idx="21">
                  <c:v>61740000</c:v>
                </c:pt>
                <c:pt idx="22">
                  <c:v>20243000</c:v>
                </c:pt>
              </c:numCache>
            </c:numRef>
          </c:val>
          <c:extLst>
            <c:ext xmlns:c16="http://schemas.microsoft.com/office/drawing/2014/chart" uri="{C3380CC4-5D6E-409C-BE32-E72D297353CC}">
              <c16:uniqueId val="{00000002-3888-F741-B7AE-808BDE8BD32C}"/>
            </c:ext>
          </c:extLst>
        </c:ser>
        <c:dLbls>
          <c:showLegendKey val="0"/>
          <c:showVal val="0"/>
          <c:showCatName val="0"/>
          <c:showSerName val="0"/>
          <c:showPercent val="0"/>
          <c:showBubbleSize val="0"/>
        </c:dLbls>
        <c:gapWidth val="100"/>
        <c:overlap val="-24"/>
        <c:axId val="1349562191"/>
        <c:axId val="1349734207"/>
      </c:barChart>
      <c:catAx>
        <c:axId val="13495621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9734207"/>
        <c:crosses val="autoZero"/>
        <c:auto val="1"/>
        <c:lblAlgn val="ctr"/>
        <c:lblOffset val="100"/>
        <c:noMultiLvlLbl val="0"/>
      </c:catAx>
      <c:valAx>
        <c:axId val="134973420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49562191"/>
        <c:crosses val="autoZero"/>
        <c:crossBetween val="between"/>
      </c:valAx>
      <c:spPr>
        <a:noFill/>
        <a:ln>
          <a:noFill/>
        </a:ln>
        <a:effectLst/>
      </c:spPr>
    </c:plotArea>
    <c:legend>
      <c:legendPos val="b"/>
      <c:layout>
        <c:manualLayout>
          <c:xMode val="edge"/>
          <c:yMode val="edge"/>
          <c:x val="0.34575440879807379"/>
          <c:y val="0.91123283886908779"/>
          <c:w val="0.31378033448298304"/>
          <c:h val="5.43186646585968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15874</xdr:colOff>
      <xdr:row>108</xdr:row>
      <xdr:rowOff>17463</xdr:rowOff>
    </xdr:from>
    <xdr:to>
      <xdr:col>31</xdr:col>
      <xdr:colOff>1603374</xdr:colOff>
      <xdr:row>129</xdr:row>
      <xdr:rowOff>15875</xdr:rowOff>
    </xdr:to>
    <xdr:graphicFrame macro="">
      <xdr:nvGraphicFramePr>
        <xdr:cNvPr id="2" name="Chart 1">
          <a:extLst>
            <a:ext uri="{FF2B5EF4-FFF2-40B4-BE49-F238E27FC236}">
              <a16:creationId xmlns:a16="http://schemas.microsoft.com/office/drawing/2014/main" id="{BEB1BF58-542E-4D06-8399-69B1CD4D7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https://www.bing.com/financeapi/forcetrigger?t=a22blh&amp;q=XNAS%3aRUTH&amp;form=skydnc</v>
    <v>Learn more on Bing</v>
  </rv>
  <rv s="1">
    <v>0</v>
    <v>RUTH'S HOSPITALITY GROUP, INC. (XNAS:RUTH)</v>
    <v>2</v>
    <v>3</v>
    <v>Finance</v>
    <v>4</v>
    <v>en-US</v>
    <v>a22blh</v>
    <v>268435456</v>
    <v>1</v>
    <v>Powered by Refinitiv</v>
    <v>21.5</v>
    <v>14.65</v>
    <v>1.8261000000000001</v>
    <v>0</v>
    <v>0</v>
    <v>0</v>
    <v>0</v>
    <v>USD</v>
    <v>Ruth's Hospitality Group, Inc. develops and operates dining restaurants under the trade name Ruth’s Chris Steak House. The Company is engaged in operating Ruths Chris Steak House restaurants and sells franchise rights to Ruths Chris Steak House franchisees, giving the franchisees the exclusive right to operate similar restaurants in a particular area designated in the franchise agreement. The Company-owned steakhouse restaurant segment includes Ruth’s Chris Steak House restaurants and three Ruth’s Chris Steak House restaurants operating under a management agreement. The Company's franchise operations segment includes franchisee-owned Ruth’s Chris Steak House restaurants. The Company's franchisee-owned restaurants include 23 international restaurants in Aruba, Canada, China, Hong Kong, Indonesia, Japan, Mexico, Philippines, Singapore and Taiwan.</v>
    <v>4768</v>
    <v>Nasdaq Stock Market</v>
    <v>XNAS</v>
    <v>XNAS</v>
    <v>1030 W. Canton Avenue, Suite 100, WINTER PARK, FL, 32789 US</v>
    <v>21.5</v>
    <v>Hotels &amp; Entertainment Services</v>
    <v>Stock</v>
    <v>45089.931603193749</v>
    <v>0</v>
    <v>21.48</v>
    <v>690215551</v>
    <v>RUTH'S HOSPITALITY GROUP, INC.</v>
    <v>RUTH'S HOSPITALITY GROUP, INC.</v>
    <v>21.48</v>
    <v>17.952500000000001</v>
    <v>21.48</v>
    <v>21.48</v>
    <v>21.48</v>
    <v>32132940</v>
    <v>RUTH</v>
    <v>RUTH'S HOSPITALITY GROUP, INC. (XNAS:RUTH)</v>
    <v>927370</v>
    <v>1273699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4272/000119312506063939/0001193125-06-063939-index.htm" TargetMode="External"/><Relationship Id="rId18" Type="http://schemas.openxmlformats.org/officeDocument/2006/relationships/hyperlink" Target="https://www.sec.gov/Archives/edgar/data/1324272/000119312509053838/0001193125-09-053838-index.htm" TargetMode="External"/><Relationship Id="rId26" Type="http://schemas.openxmlformats.org/officeDocument/2006/relationships/hyperlink" Target="https://www.sec.gov/Archives/edgar/data/1324272/000119312513104234/0001193125-13-104234-index.htm" TargetMode="External"/><Relationship Id="rId39" Type="http://schemas.openxmlformats.org/officeDocument/2006/relationships/hyperlink" Target="https://www.sec.gov/Archives/edgar/data/1324272/000156459019005274/0001564590-19-005274-index.htm" TargetMode="External"/><Relationship Id="rId21" Type="http://schemas.openxmlformats.org/officeDocument/2006/relationships/hyperlink" Target="https://www.sec.gov/Archives/edgar/data/1324272/000119312510049114/0001193125-10-049114-index.htm" TargetMode="External"/><Relationship Id="rId34" Type="http://schemas.openxmlformats.org/officeDocument/2006/relationships/hyperlink" Target="https://www.sec.gov/Archives/edgar/data/1324272/000143774917004007/0001437749-17-004007-index.htm" TargetMode="External"/><Relationship Id="rId42" Type="http://schemas.openxmlformats.org/officeDocument/2006/relationships/hyperlink" Target="https://www.sec.gov/Archives/edgar/data/1324272/000156459021011297/0001564590-21-011297-index.htm" TargetMode="External"/><Relationship Id="rId47" Type="http://schemas.openxmlformats.org/officeDocument/2006/relationships/hyperlink" Target="https://www.sec.gov/Archives/edgar/data/1324272/000143774923004380/0001437749-23-004380-index.htm"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4272/000119312508053122/0001193125-08-053122-index.htm" TargetMode="External"/><Relationship Id="rId29" Type="http://schemas.openxmlformats.org/officeDocument/2006/relationships/hyperlink" Target="https://www.sec.gov/Archives/edgar/data/1324272/000143774914003872/0001437749-14-003872-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24272/000119312512094607/0001193125-12-094607-index.htm" TargetMode="External"/><Relationship Id="rId32" Type="http://schemas.openxmlformats.org/officeDocument/2006/relationships/hyperlink" Target="https://www.sec.gov/Archives/edgar/data/1324272/000143774916026852/0001437749-16-026852-index.htm" TargetMode="External"/><Relationship Id="rId37" Type="http://schemas.openxmlformats.org/officeDocument/2006/relationships/hyperlink" Target="https://www.sec.gov/Archives/edgar/data/1324272/000156459018005966/0001564590-18-005966-index.htm" TargetMode="External"/><Relationship Id="rId40" Type="http://schemas.openxmlformats.org/officeDocument/2006/relationships/hyperlink" Target="https://www.sec.gov/Archives/edgar/data/1324272/000156459020007328/0001564590-20-007328-index.htm" TargetMode="External"/><Relationship Id="rId45" Type="http://schemas.openxmlformats.org/officeDocument/2006/relationships/hyperlink" Target="https://www.sec.gov/Archives/edgar/data/1324272/000156459022006647/0001564590-22-00664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4272/000119312507056995/0001193125-07-056995-index.htm" TargetMode="External"/><Relationship Id="rId23" Type="http://schemas.openxmlformats.org/officeDocument/2006/relationships/hyperlink" Target="https://www.sec.gov/Archives/edgar/data/1324272/000119312511056419/0001193125-11-056419-index.htm" TargetMode="External"/><Relationship Id="rId28" Type="http://schemas.openxmlformats.org/officeDocument/2006/relationships/hyperlink" Target="https://www.sec.gov/Archives/edgar/data/1324272/000143774914003872/0001437749-14-003872-index.htm" TargetMode="External"/><Relationship Id="rId36" Type="http://schemas.openxmlformats.org/officeDocument/2006/relationships/hyperlink" Target="https://www.sec.gov/Archives/edgar/data/1324272/000156459018005966/0001564590-18-005966-index.htm" TargetMode="External"/><Relationship Id="rId49" Type="http://schemas.openxmlformats.org/officeDocument/2006/relationships/hyperlink" Target="https://finbox.com/NASDAQGS:RUTH/explorer/fcf_unlev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24272/000119312509053838/0001193125-09-053838-index.htm" TargetMode="External"/><Relationship Id="rId31" Type="http://schemas.openxmlformats.org/officeDocument/2006/relationships/hyperlink" Target="https://www.sec.gov/Archives/edgar/data/1324272/000143774915004629/0001437749-15-004629-index.htm" TargetMode="External"/><Relationship Id="rId44" Type="http://schemas.openxmlformats.org/officeDocument/2006/relationships/hyperlink" Target="https://www.sec.gov/Archives/edgar/data/1324272/000156459022006647/0001564590-22-00664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4272/000119312507056995/0001193125-07-056995-index.htm" TargetMode="External"/><Relationship Id="rId22" Type="http://schemas.openxmlformats.org/officeDocument/2006/relationships/hyperlink" Target="https://www.sec.gov/Archives/edgar/data/1324272/000119312511056419/0001193125-11-056419-index.htm" TargetMode="External"/><Relationship Id="rId27" Type="http://schemas.openxmlformats.org/officeDocument/2006/relationships/hyperlink" Target="https://www.sec.gov/Archives/edgar/data/1324272/000119312513104234/0001193125-13-104234-index.htm" TargetMode="External"/><Relationship Id="rId30" Type="http://schemas.openxmlformats.org/officeDocument/2006/relationships/hyperlink" Target="https://www.sec.gov/Archives/edgar/data/1324272/000143774915004629/0001437749-15-004629-index.htm" TargetMode="External"/><Relationship Id="rId35" Type="http://schemas.openxmlformats.org/officeDocument/2006/relationships/hyperlink" Target="https://www.sec.gov/Archives/edgar/data/1324272/000143774917004007/0001437749-17-004007-index.htm" TargetMode="External"/><Relationship Id="rId43" Type="http://schemas.openxmlformats.org/officeDocument/2006/relationships/hyperlink" Target="https://www.sec.gov/Archives/edgar/data/1324272/000156459021011297/0001564590-21-011297-index.htm" TargetMode="External"/><Relationship Id="rId48" Type="http://schemas.openxmlformats.org/officeDocument/2006/relationships/hyperlink" Target="https://finbox.com/NASDAQGS:RUTH/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24272/000119312506063939/0001193125-06-063939-index.htm" TargetMode="External"/><Relationship Id="rId17" Type="http://schemas.openxmlformats.org/officeDocument/2006/relationships/hyperlink" Target="https://www.sec.gov/Archives/edgar/data/1324272/000119312508053122/0001193125-08-053122-index.htm" TargetMode="External"/><Relationship Id="rId25" Type="http://schemas.openxmlformats.org/officeDocument/2006/relationships/hyperlink" Target="https://www.sec.gov/Archives/edgar/data/1324272/000119312512094607/0001193125-12-094607-index.htm" TargetMode="External"/><Relationship Id="rId33" Type="http://schemas.openxmlformats.org/officeDocument/2006/relationships/hyperlink" Target="https://www.sec.gov/Archives/edgar/data/1324272/000143774916026852/0001437749-16-026852-index.htm" TargetMode="External"/><Relationship Id="rId38" Type="http://schemas.openxmlformats.org/officeDocument/2006/relationships/hyperlink" Target="https://www.sec.gov/Archives/edgar/data/1324272/000156459019005274/0001564590-19-005274-index.htm" TargetMode="External"/><Relationship Id="rId46" Type="http://schemas.openxmlformats.org/officeDocument/2006/relationships/hyperlink" Target="https://www.sec.gov/Archives/edgar/data/1324272/000143774923004380/0001437749-23-004380-index.htm" TargetMode="External"/><Relationship Id="rId20" Type="http://schemas.openxmlformats.org/officeDocument/2006/relationships/hyperlink" Target="https://www.sec.gov/Archives/edgar/data/1324272/000119312510049114/0001193125-10-049114-index.htm" TargetMode="External"/><Relationship Id="rId41" Type="http://schemas.openxmlformats.org/officeDocument/2006/relationships/hyperlink" Target="https://www.sec.gov/Archives/edgar/data/1324272/000156459020007328/0001564590-20-007328-index.htm" TargetMode="External"/><Relationship Id="rId1" Type="http://schemas.openxmlformats.org/officeDocument/2006/relationships/hyperlink" Target="https://roic.ai/company/RUTH"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W86" activePane="bottomRight" state="frozen"/>
      <selection pane="topRight"/>
      <selection pane="bottomLeft"/>
      <selection pane="bottomRight" activeCell="Z96" sqref="Z96"/>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6">
        <v>2023</v>
      </c>
      <c r="Z1" s="26">
        <v>2024</v>
      </c>
      <c r="AA1" s="26">
        <v>2025</v>
      </c>
      <c r="AB1" s="26">
        <v>2026</v>
      </c>
      <c r="AC1" s="26">
        <v>2027</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161625000</v>
      </c>
      <c r="C3" s="1">
        <v>153744000</v>
      </c>
      <c r="D3" s="1">
        <v>153583000</v>
      </c>
      <c r="E3" s="1">
        <v>167780000</v>
      </c>
      <c r="F3" s="1">
        <v>192197000</v>
      </c>
      <c r="G3" s="1">
        <v>214537000</v>
      </c>
      <c r="H3" s="1">
        <v>271479000</v>
      </c>
      <c r="I3" s="1">
        <v>319171000</v>
      </c>
      <c r="J3" s="1">
        <v>405785000</v>
      </c>
      <c r="K3" s="1">
        <v>344630000</v>
      </c>
      <c r="L3" s="1">
        <v>357625000</v>
      </c>
      <c r="M3" s="1">
        <v>369573000</v>
      </c>
      <c r="N3" s="1">
        <v>398589000</v>
      </c>
      <c r="O3" s="1">
        <v>406649000</v>
      </c>
      <c r="P3" s="1">
        <v>346097000</v>
      </c>
      <c r="Q3" s="1">
        <v>373433000</v>
      </c>
      <c r="R3" s="1">
        <v>385947000</v>
      </c>
      <c r="S3" s="1">
        <v>414823000</v>
      </c>
      <c r="T3" s="1">
        <v>452334000</v>
      </c>
      <c r="U3" s="1">
        <v>468026000</v>
      </c>
      <c r="V3" s="1">
        <v>277748000</v>
      </c>
      <c r="W3" s="1">
        <v>429123000</v>
      </c>
      <c r="X3" s="1">
        <v>505858000</v>
      </c>
      <c r="Y3" s="27">
        <v>549300000</v>
      </c>
      <c r="Z3" s="27">
        <v>577000000</v>
      </c>
      <c r="AA3" s="27">
        <v>597200000</v>
      </c>
      <c r="AB3" s="27">
        <v>609100000</v>
      </c>
      <c r="AC3" s="27">
        <v>621300000</v>
      </c>
      <c r="AD3" s="18" t="s">
        <v>109</v>
      </c>
      <c r="AE3" s="19" t="s">
        <v>110</v>
      </c>
      <c r="AF3" s="19" t="s">
        <v>111</v>
      </c>
      <c r="AG3" s="19" t="s">
        <v>112</v>
      </c>
    </row>
    <row r="4" spans="1:33" ht="19" x14ac:dyDescent="0.25">
      <c r="A4" s="14" t="s">
        <v>93</v>
      </c>
      <c r="B4" s="1"/>
      <c r="C4" s="15">
        <f>(C3/B3)-1</f>
        <v>-4.8761020881670558E-2</v>
      </c>
      <c r="D4" s="15">
        <f>(D3/C3)-1</f>
        <v>-1.0471953377042542E-3</v>
      </c>
      <c r="E4" s="15">
        <f>(E3/D3)-1</f>
        <v>9.2438616253101014E-2</v>
      </c>
      <c r="F4" s="15">
        <f t="shared" ref="F4:X4" si="0">(F3/E3)-1</f>
        <v>0.14552986053164862</v>
      </c>
      <c r="G4" s="15">
        <f t="shared" si="0"/>
        <v>0.11623490481120924</v>
      </c>
      <c r="H4" s="16">
        <f t="shared" si="0"/>
        <v>0.26541808639069253</v>
      </c>
      <c r="I4" s="16">
        <f t="shared" si="0"/>
        <v>0.17567472990544397</v>
      </c>
      <c r="J4" s="16">
        <f t="shared" si="0"/>
        <v>0.27137177249812794</v>
      </c>
      <c r="K4" s="16">
        <f t="shared" si="0"/>
        <v>-0.15070788718163564</v>
      </c>
      <c r="L4" s="16">
        <f t="shared" si="0"/>
        <v>3.7707106171836369E-2</v>
      </c>
      <c r="M4" s="16">
        <f t="shared" si="0"/>
        <v>3.3409297448444564E-2</v>
      </c>
      <c r="N4" s="16">
        <f t="shared" si="0"/>
        <v>7.8512228977766219E-2</v>
      </c>
      <c r="O4" s="16">
        <f t="shared" si="0"/>
        <v>2.0221330744200072E-2</v>
      </c>
      <c r="P4" s="16">
        <f t="shared" si="0"/>
        <v>-0.14890482947210004</v>
      </c>
      <c r="Q4" s="16">
        <f t="shared" si="0"/>
        <v>7.8983637535141815E-2</v>
      </c>
      <c r="R4" s="16">
        <f t="shared" si="0"/>
        <v>3.351069669793505E-2</v>
      </c>
      <c r="S4" s="16">
        <f t="shared" si="0"/>
        <v>7.4818563170590879E-2</v>
      </c>
      <c r="T4" s="16">
        <f t="shared" si="0"/>
        <v>9.0426519262432503E-2</v>
      </c>
      <c r="U4" s="16">
        <f t="shared" si="0"/>
        <v>3.469117952663292E-2</v>
      </c>
      <c r="V4" s="16">
        <f t="shared" si="0"/>
        <v>-0.40655433672488284</v>
      </c>
      <c r="W4" s="16">
        <f t="shared" si="0"/>
        <v>0.54500842490314971</v>
      </c>
      <c r="X4" s="16">
        <f t="shared" si="0"/>
        <v>0.1788181943172471</v>
      </c>
      <c r="Y4" s="16">
        <f>(Y3/X3)-1</f>
        <v>8.5877855050231489E-2</v>
      </c>
      <c r="Z4" s="16">
        <f t="shared" ref="Z4:AC4" si="1">(Z3/Y3)-1</f>
        <v>5.0427817221918803E-2</v>
      </c>
      <c r="AA4" s="16">
        <f t="shared" si="1"/>
        <v>3.5008665511265136E-2</v>
      </c>
      <c r="AB4" s="16">
        <f t="shared" si="1"/>
        <v>1.9926322839919575E-2</v>
      </c>
      <c r="AC4" s="16">
        <f t="shared" si="1"/>
        <v>2.0029551797734468E-2</v>
      </c>
      <c r="AD4" s="17">
        <f>(W4+V4+X4)/3</f>
        <v>0.10575742749850466</v>
      </c>
      <c r="AE4" s="17">
        <f>(W20+V20+X20)/3</f>
        <v>-4.2741265857617039</v>
      </c>
      <c r="AF4" s="17">
        <f>(W29+V29+X29)/3</f>
        <v>-1.4523592411992718</v>
      </c>
      <c r="AG4" s="17">
        <f>(W106+V106+X106)/3</f>
        <v>1.3601178038836566</v>
      </c>
    </row>
    <row r="5" spans="1:33" ht="19" x14ac:dyDescent="0.25">
      <c r="A5" s="5" t="s">
        <v>2</v>
      </c>
      <c r="B5" s="1" t="s">
        <v>91</v>
      </c>
      <c r="C5" s="1" t="s">
        <v>91</v>
      </c>
      <c r="D5" s="1">
        <v>113867000</v>
      </c>
      <c r="E5" s="1">
        <v>129741000</v>
      </c>
      <c r="F5" s="1">
        <v>144368000</v>
      </c>
      <c r="G5" s="1">
        <v>155702000</v>
      </c>
      <c r="H5" s="1">
        <v>195762000</v>
      </c>
      <c r="I5" s="1">
        <v>238909000</v>
      </c>
      <c r="J5" s="1">
        <v>323052000</v>
      </c>
      <c r="K5" s="1">
        <v>273945000</v>
      </c>
      <c r="L5" s="1">
        <v>283076000</v>
      </c>
      <c r="M5" s="1">
        <v>293063000</v>
      </c>
      <c r="N5" s="1">
        <v>313987000</v>
      </c>
      <c r="O5" s="1">
        <v>315127000</v>
      </c>
      <c r="P5" s="1">
        <v>259501000</v>
      </c>
      <c r="Q5" s="1">
        <v>273948000</v>
      </c>
      <c r="R5" s="1">
        <v>280074000</v>
      </c>
      <c r="S5" s="1">
        <v>301805000</v>
      </c>
      <c r="T5" s="1">
        <v>326370000</v>
      </c>
      <c r="U5" s="1">
        <v>342312000</v>
      </c>
      <c r="V5" s="1">
        <v>226251000</v>
      </c>
      <c r="W5" s="1">
        <v>308121000</v>
      </c>
      <c r="X5" s="1">
        <v>151290000</v>
      </c>
    </row>
    <row r="6" spans="1:33" ht="20" x14ac:dyDescent="0.25">
      <c r="A6" s="6" t="s">
        <v>3</v>
      </c>
      <c r="B6" s="10" t="s">
        <v>91</v>
      </c>
      <c r="C6" s="10" t="s">
        <v>91</v>
      </c>
      <c r="D6" s="10">
        <v>39716000</v>
      </c>
      <c r="E6" s="10">
        <v>38039000</v>
      </c>
      <c r="F6" s="10">
        <v>47829000</v>
      </c>
      <c r="G6" s="10">
        <v>58835000</v>
      </c>
      <c r="H6" s="10">
        <v>75717000</v>
      </c>
      <c r="I6" s="10">
        <v>80262000</v>
      </c>
      <c r="J6" s="10">
        <v>82733000</v>
      </c>
      <c r="K6" s="10">
        <v>70685000</v>
      </c>
      <c r="L6" s="10">
        <v>74549000</v>
      </c>
      <c r="M6" s="10">
        <v>76510000</v>
      </c>
      <c r="N6" s="10">
        <v>84602000</v>
      </c>
      <c r="O6" s="10">
        <v>91522000</v>
      </c>
      <c r="P6" s="10">
        <v>86596000</v>
      </c>
      <c r="Q6" s="10">
        <v>99485000</v>
      </c>
      <c r="R6" s="10">
        <v>105873000</v>
      </c>
      <c r="S6" s="10">
        <v>113018000</v>
      </c>
      <c r="T6" s="10">
        <v>125964000</v>
      </c>
      <c r="U6" s="10">
        <v>125714000</v>
      </c>
      <c r="V6" s="10">
        <v>51497000</v>
      </c>
      <c r="W6" s="10">
        <v>121002000</v>
      </c>
      <c r="X6" s="10">
        <v>354568000</v>
      </c>
      <c r="AD6" s="18" t="s">
        <v>113</v>
      </c>
      <c r="AE6" s="19" t="s">
        <v>114</v>
      </c>
      <c r="AF6" s="19" t="s">
        <v>115</v>
      </c>
      <c r="AG6" s="19" t="s">
        <v>116</v>
      </c>
    </row>
    <row r="7" spans="1:33" ht="19" x14ac:dyDescent="0.25">
      <c r="A7" s="5" t="s">
        <v>4</v>
      </c>
      <c r="B7" s="2" t="s">
        <v>91</v>
      </c>
      <c r="C7" s="2" t="s">
        <v>91</v>
      </c>
      <c r="D7" s="2">
        <v>0.2586</v>
      </c>
      <c r="E7" s="2">
        <v>0.22670000000000001</v>
      </c>
      <c r="F7" s="2">
        <v>0.24890000000000001</v>
      </c>
      <c r="G7" s="2">
        <v>0.2742</v>
      </c>
      <c r="H7" s="2">
        <v>0.27889999999999998</v>
      </c>
      <c r="I7" s="2">
        <v>0.2515</v>
      </c>
      <c r="J7" s="2">
        <v>0.2039</v>
      </c>
      <c r="K7" s="2">
        <v>0.2051</v>
      </c>
      <c r="L7" s="2">
        <v>0.20849999999999999</v>
      </c>
      <c r="M7" s="2">
        <v>0.20699999999999999</v>
      </c>
      <c r="N7" s="2">
        <v>0.21229999999999999</v>
      </c>
      <c r="O7" s="2">
        <v>0.22509999999999999</v>
      </c>
      <c r="P7" s="2">
        <v>0.25019999999999998</v>
      </c>
      <c r="Q7" s="2">
        <v>0.26640000000000003</v>
      </c>
      <c r="R7" s="2">
        <v>0.27429999999999999</v>
      </c>
      <c r="S7" s="2">
        <v>0.27239999999999998</v>
      </c>
      <c r="T7" s="2">
        <v>0.27850000000000003</v>
      </c>
      <c r="U7" s="2">
        <v>0.26860000000000001</v>
      </c>
      <c r="V7" s="2">
        <v>0.18540000000000001</v>
      </c>
      <c r="W7" s="2">
        <v>0.28199999999999997</v>
      </c>
      <c r="X7" s="2">
        <v>0.70089999999999997</v>
      </c>
      <c r="AD7" s="17">
        <f>X7</f>
        <v>0.70089999999999997</v>
      </c>
      <c r="AE7" s="20">
        <f>X21</f>
        <v>0.13689999999999999</v>
      </c>
      <c r="AF7" s="20">
        <f>X30</f>
        <v>7.6300000000000007E-2</v>
      </c>
      <c r="AG7" s="20">
        <f>X107/X3</f>
        <v>4.0017158965559504E-2</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94</v>
      </c>
      <c r="B9" s="15">
        <f>B8/B3</f>
        <v>0</v>
      </c>
      <c r="C9" s="15">
        <f t="shared" ref="C9:W9" si="2">C8/C3</f>
        <v>0</v>
      </c>
      <c r="D9" s="15">
        <f t="shared" si="2"/>
        <v>0</v>
      </c>
      <c r="E9" s="15">
        <f t="shared" si="2"/>
        <v>0</v>
      </c>
      <c r="F9" s="15">
        <f t="shared" si="2"/>
        <v>0</v>
      </c>
      <c r="G9" s="15">
        <f t="shared" si="2"/>
        <v>0</v>
      </c>
      <c r="H9" s="15">
        <f t="shared" si="2"/>
        <v>0</v>
      </c>
      <c r="I9" s="15">
        <f t="shared" si="2"/>
        <v>0</v>
      </c>
      <c r="J9" s="15">
        <f t="shared" si="2"/>
        <v>0</v>
      </c>
      <c r="K9" s="15">
        <f t="shared" si="2"/>
        <v>0</v>
      </c>
      <c r="L9" s="15">
        <f t="shared" si="2"/>
        <v>0</v>
      </c>
      <c r="M9" s="15">
        <f t="shared" si="2"/>
        <v>0</v>
      </c>
      <c r="N9" s="15">
        <f t="shared" si="2"/>
        <v>0</v>
      </c>
      <c r="O9" s="15">
        <f t="shared" si="2"/>
        <v>0</v>
      </c>
      <c r="P9" s="15">
        <f t="shared" si="2"/>
        <v>0</v>
      </c>
      <c r="Q9" s="15">
        <f t="shared" si="2"/>
        <v>0</v>
      </c>
      <c r="R9" s="15">
        <f t="shared" si="2"/>
        <v>0</v>
      </c>
      <c r="S9" s="15">
        <f t="shared" si="2"/>
        <v>0</v>
      </c>
      <c r="T9" s="15">
        <f t="shared" si="2"/>
        <v>0</v>
      </c>
      <c r="U9" s="15">
        <f t="shared" si="2"/>
        <v>0</v>
      </c>
      <c r="V9" s="15">
        <f t="shared" si="2"/>
        <v>0</v>
      </c>
      <c r="W9" s="15">
        <f t="shared" si="2"/>
        <v>0</v>
      </c>
      <c r="X9" s="15">
        <f>X8/X3</f>
        <v>0</v>
      </c>
      <c r="AD9" s="18" t="s">
        <v>95</v>
      </c>
      <c r="AE9" s="19" t="s">
        <v>96</v>
      </c>
      <c r="AF9" s="19" t="s">
        <v>97</v>
      </c>
      <c r="AG9" s="19" t="s">
        <v>98</v>
      </c>
    </row>
    <row r="10" spans="1:33" ht="19" x14ac:dyDescent="0.25">
      <c r="A10" s="5" t="s">
        <v>6</v>
      </c>
      <c r="B10" s="1">
        <v>11545000</v>
      </c>
      <c r="C10" s="1">
        <v>11346000</v>
      </c>
      <c r="D10" s="1" t="s">
        <v>91</v>
      </c>
      <c r="E10" s="1" t="s">
        <v>91</v>
      </c>
      <c r="F10" s="1" t="s">
        <v>91</v>
      </c>
      <c r="G10" s="1" t="s">
        <v>91</v>
      </c>
      <c r="H10" s="1" t="s">
        <v>91</v>
      </c>
      <c r="I10" s="1" t="s">
        <v>91</v>
      </c>
      <c r="J10" s="1">
        <v>32298000</v>
      </c>
      <c r="K10" s="1">
        <v>23777000</v>
      </c>
      <c r="L10" s="1">
        <v>22800000</v>
      </c>
      <c r="M10" s="1">
        <v>22803000</v>
      </c>
      <c r="N10" s="1">
        <v>28299000</v>
      </c>
      <c r="O10" s="1">
        <v>30404000</v>
      </c>
      <c r="P10" s="1">
        <v>24311000</v>
      </c>
      <c r="Q10" s="1">
        <v>30242000</v>
      </c>
      <c r="R10" s="1">
        <v>31488000</v>
      </c>
      <c r="S10" s="1">
        <v>32700000</v>
      </c>
      <c r="T10" s="1">
        <v>37253000</v>
      </c>
      <c r="U10" s="1">
        <v>34643000</v>
      </c>
      <c r="V10" s="1">
        <v>33248000</v>
      </c>
      <c r="W10" s="1">
        <v>32531000</v>
      </c>
      <c r="X10" s="1">
        <v>37071000</v>
      </c>
      <c r="AD10" s="17">
        <f>X9</f>
        <v>0</v>
      </c>
      <c r="AE10" s="20">
        <f>X13</f>
        <v>0.10760134266928664</v>
      </c>
      <c r="AF10" s="20">
        <f>X80</f>
        <v>1.5561679364564759E-2</v>
      </c>
      <c r="AG10" s="20">
        <f>X89</f>
        <v>9.2828422205441047E-2</v>
      </c>
    </row>
    <row r="11" spans="1:33" ht="19" x14ac:dyDescent="0.25">
      <c r="A11" s="5" t="s">
        <v>7</v>
      </c>
      <c r="B11" s="1">
        <v>6307000</v>
      </c>
      <c r="C11" s="1">
        <v>6217000</v>
      </c>
      <c r="D11" s="1" t="s">
        <v>91</v>
      </c>
      <c r="E11" s="1" t="s">
        <v>91</v>
      </c>
      <c r="F11" s="1" t="s">
        <v>91</v>
      </c>
      <c r="G11" s="1" t="s">
        <v>91</v>
      </c>
      <c r="H11" s="1" t="s">
        <v>91</v>
      </c>
      <c r="I11" s="1" t="s">
        <v>91</v>
      </c>
      <c r="J11" s="1">
        <v>13819000</v>
      </c>
      <c r="K11" s="1">
        <v>11697000</v>
      </c>
      <c r="L11" s="1">
        <v>11615000</v>
      </c>
      <c r="M11" s="1">
        <v>11806000</v>
      </c>
      <c r="N11" s="1">
        <v>11220000</v>
      </c>
      <c r="O11" s="1">
        <v>11673000</v>
      </c>
      <c r="P11" s="1">
        <v>10076000</v>
      </c>
      <c r="Q11" s="1">
        <v>10925000</v>
      </c>
      <c r="R11" s="1">
        <v>11406000</v>
      </c>
      <c r="S11" s="1">
        <v>12724000</v>
      </c>
      <c r="T11" s="1">
        <v>16639000</v>
      </c>
      <c r="U11" s="1">
        <v>15432000</v>
      </c>
      <c r="V11" s="1">
        <v>6859000</v>
      </c>
      <c r="W11" s="1">
        <v>13464000</v>
      </c>
      <c r="X11" s="1">
        <v>17360000</v>
      </c>
    </row>
    <row r="12" spans="1:33" ht="20" x14ac:dyDescent="0.25">
      <c r="A12" s="5" t="s">
        <v>8</v>
      </c>
      <c r="B12" s="1">
        <v>17852000</v>
      </c>
      <c r="C12" s="1">
        <v>17563000</v>
      </c>
      <c r="D12" s="1" t="s">
        <v>91</v>
      </c>
      <c r="E12" s="1">
        <v>15767000</v>
      </c>
      <c r="F12" s="1">
        <v>18032000</v>
      </c>
      <c r="G12" s="1">
        <v>23614000</v>
      </c>
      <c r="H12" s="1">
        <v>33992000</v>
      </c>
      <c r="I12" s="1">
        <v>38578000</v>
      </c>
      <c r="J12" s="1">
        <v>46117000</v>
      </c>
      <c r="K12" s="1">
        <v>35474000</v>
      </c>
      <c r="L12" s="1">
        <v>34415000</v>
      </c>
      <c r="M12" s="1">
        <v>34609000</v>
      </c>
      <c r="N12" s="1">
        <v>39519000</v>
      </c>
      <c r="O12" s="1">
        <v>42077000</v>
      </c>
      <c r="P12" s="1">
        <v>34387000</v>
      </c>
      <c r="Q12" s="1">
        <v>41167000</v>
      </c>
      <c r="R12" s="1">
        <v>42894000</v>
      </c>
      <c r="S12" s="1">
        <v>45424000</v>
      </c>
      <c r="T12" s="1">
        <v>53892000</v>
      </c>
      <c r="U12" s="1">
        <v>50075000</v>
      </c>
      <c r="V12" s="1">
        <v>40107000</v>
      </c>
      <c r="W12" s="1">
        <v>45995000</v>
      </c>
      <c r="X12" s="1">
        <v>54431000</v>
      </c>
      <c r="AD12" s="18" t="s">
        <v>117</v>
      </c>
      <c r="AE12" s="19" t="s">
        <v>118</v>
      </c>
      <c r="AF12" s="19" t="s">
        <v>119</v>
      </c>
      <c r="AG12" s="19" t="s">
        <v>120</v>
      </c>
    </row>
    <row r="13" spans="1:33" ht="19" x14ac:dyDescent="0.25">
      <c r="A13" s="14" t="s">
        <v>99</v>
      </c>
      <c r="B13" s="15">
        <f>B12/B3</f>
        <v>0.11045320959010053</v>
      </c>
      <c r="C13" s="15">
        <f t="shared" ref="C13:X13" si="3">C12/C3</f>
        <v>0.11423535227390988</v>
      </c>
      <c r="D13" s="15" t="e">
        <f t="shared" si="3"/>
        <v>#VALUE!</v>
      </c>
      <c r="E13" s="15">
        <f t="shared" si="3"/>
        <v>9.3974251996662289E-2</v>
      </c>
      <c r="F13" s="15">
        <f t="shared" si="3"/>
        <v>9.3820403023980606E-2</v>
      </c>
      <c r="G13" s="15">
        <f t="shared" si="3"/>
        <v>0.11006959172543664</v>
      </c>
      <c r="H13" s="15">
        <f t="shared" si="3"/>
        <v>0.12521042143222863</v>
      </c>
      <c r="I13" s="15">
        <f t="shared" si="3"/>
        <v>0.12086937723038747</v>
      </c>
      <c r="J13" s="15">
        <f t="shared" si="3"/>
        <v>0.11364885345687988</v>
      </c>
      <c r="K13" s="15">
        <f t="shared" si="3"/>
        <v>0.1029335809418797</v>
      </c>
      <c r="L13" s="15">
        <f t="shared" si="3"/>
        <v>9.6232086682977974E-2</v>
      </c>
      <c r="M13" s="15">
        <f t="shared" si="3"/>
        <v>9.3645910280242328E-2</v>
      </c>
      <c r="N13" s="15">
        <f t="shared" si="3"/>
        <v>9.9147241895787386E-2</v>
      </c>
      <c r="O13" s="15">
        <f t="shared" si="3"/>
        <v>0.10347252790490079</v>
      </c>
      <c r="P13" s="15">
        <f t="shared" si="3"/>
        <v>9.9356538773811967E-2</v>
      </c>
      <c r="Q13" s="15">
        <f t="shared" si="3"/>
        <v>0.11023932003866825</v>
      </c>
      <c r="R13" s="15">
        <f t="shared" si="3"/>
        <v>0.11113961243383159</v>
      </c>
      <c r="S13" s="15">
        <f t="shared" si="3"/>
        <v>0.109502125002712</v>
      </c>
      <c r="T13" s="15">
        <f t="shared" si="3"/>
        <v>0.11914204990117921</v>
      </c>
      <c r="U13" s="15">
        <f t="shared" si="3"/>
        <v>0.10699191925234923</v>
      </c>
      <c r="V13" s="15">
        <f t="shared" si="3"/>
        <v>0.14440067975286952</v>
      </c>
      <c r="W13" s="15">
        <f t="shared" si="3"/>
        <v>0.1071837212174598</v>
      </c>
      <c r="X13" s="15">
        <f t="shared" si="3"/>
        <v>0.10760134266928664</v>
      </c>
      <c r="AD13" s="17">
        <f>X28/X72</f>
        <v>0.29185149360316176</v>
      </c>
      <c r="AE13" s="20">
        <f>X28/X54</f>
        <v>7.4014097193209741E-2</v>
      </c>
      <c r="AF13" s="20">
        <f>X22/(X72+X56+X61)</f>
        <v>0.11808132926988725</v>
      </c>
      <c r="AG13" s="21">
        <f>X67/X72</f>
        <v>2.9431879151521563</v>
      </c>
    </row>
    <row r="14" spans="1:33" ht="19" x14ac:dyDescent="0.25">
      <c r="A14" s="5" t="s">
        <v>9</v>
      </c>
      <c r="B14" s="1">
        <v>124123000</v>
      </c>
      <c r="C14" s="1">
        <v>121188000</v>
      </c>
      <c r="D14" s="1" t="s">
        <v>91</v>
      </c>
      <c r="E14" s="1">
        <v>6782000</v>
      </c>
      <c r="F14" s="1">
        <v>6469000</v>
      </c>
      <c r="G14" s="1">
        <v>9498000</v>
      </c>
      <c r="H14" s="1">
        <v>9660000</v>
      </c>
      <c r="I14" s="1">
        <v>9761000</v>
      </c>
      <c r="J14" s="1">
        <v>17539000</v>
      </c>
      <c r="K14" s="1">
        <v>18462000</v>
      </c>
      <c r="L14" s="1">
        <v>15381000</v>
      </c>
      <c r="M14" s="1">
        <v>14859000</v>
      </c>
      <c r="N14" s="1">
        <v>18828000</v>
      </c>
      <c r="O14" s="1">
        <v>13752000</v>
      </c>
      <c r="P14" s="1">
        <v>12547000</v>
      </c>
      <c r="Q14" s="1">
        <v>13552000</v>
      </c>
      <c r="R14" s="1">
        <v>15420000</v>
      </c>
      <c r="S14" s="1">
        <v>17008000</v>
      </c>
      <c r="T14" s="1">
        <v>20413000</v>
      </c>
      <c r="U14" s="1">
        <v>23178000</v>
      </c>
      <c r="V14" s="1">
        <v>23597000</v>
      </c>
      <c r="W14" s="1">
        <v>22381000</v>
      </c>
      <c r="X14" s="1">
        <v>253177000</v>
      </c>
    </row>
    <row r="15" spans="1:33" ht="20" x14ac:dyDescent="0.25">
      <c r="A15" s="5" t="s">
        <v>10</v>
      </c>
      <c r="B15" s="1">
        <v>141975000</v>
      </c>
      <c r="C15" s="1">
        <v>138751000</v>
      </c>
      <c r="D15" s="1" t="s">
        <v>91</v>
      </c>
      <c r="E15" s="1">
        <v>22549000</v>
      </c>
      <c r="F15" s="1">
        <v>24501000</v>
      </c>
      <c r="G15" s="1">
        <v>33112000</v>
      </c>
      <c r="H15" s="1">
        <v>43652000</v>
      </c>
      <c r="I15" s="1">
        <v>48339000</v>
      </c>
      <c r="J15" s="1">
        <v>63656000</v>
      </c>
      <c r="K15" s="1">
        <v>53936000</v>
      </c>
      <c r="L15" s="1">
        <v>49796000</v>
      </c>
      <c r="M15" s="1">
        <v>49468000</v>
      </c>
      <c r="N15" s="1">
        <v>58347000</v>
      </c>
      <c r="O15" s="1">
        <v>55829000</v>
      </c>
      <c r="P15" s="1">
        <v>46934000</v>
      </c>
      <c r="Q15" s="1">
        <v>54719000</v>
      </c>
      <c r="R15" s="1">
        <v>58314000</v>
      </c>
      <c r="S15" s="1">
        <v>62432000</v>
      </c>
      <c r="T15" s="1">
        <v>74305000</v>
      </c>
      <c r="U15" s="1">
        <v>73253000</v>
      </c>
      <c r="V15" s="1">
        <v>63704000</v>
      </c>
      <c r="W15" s="1">
        <v>68376000</v>
      </c>
      <c r="X15" s="1">
        <v>307608000</v>
      </c>
      <c r="AD15" s="18" t="s">
        <v>121</v>
      </c>
      <c r="AE15" s="19" t="s">
        <v>122</v>
      </c>
      <c r="AF15" s="19" t="s">
        <v>123</v>
      </c>
      <c r="AG15" s="19" t="s">
        <v>124</v>
      </c>
    </row>
    <row r="16" spans="1:33" ht="19" x14ac:dyDescent="0.25">
      <c r="A16" s="5" t="s">
        <v>11</v>
      </c>
      <c r="B16" s="1">
        <v>141975000</v>
      </c>
      <c r="C16" s="1">
        <v>138751000</v>
      </c>
      <c r="D16" s="1">
        <v>113867000</v>
      </c>
      <c r="E16" s="1">
        <v>152290000</v>
      </c>
      <c r="F16" s="1">
        <v>168869000</v>
      </c>
      <c r="G16" s="1">
        <v>188814000</v>
      </c>
      <c r="H16" s="1">
        <v>239414000</v>
      </c>
      <c r="I16" s="1">
        <v>287248000</v>
      </c>
      <c r="J16" s="1">
        <v>386708000</v>
      </c>
      <c r="K16" s="1">
        <v>327881000</v>
      </c>
      <c r="L16" s="1">
        <v>332872000</v>
      </c>
      <c r="M16" s="1">
        <v>342531000</v>
      </c>
      <c r="N16" s="1">
        <v>372334000</v>
      </c>
      <c r="O16" s="1">
        <v>370956000</v>
      </c>
      <c r="P16" s="1">
        <v>306435000</v>
      </c>
      <c r="Q16" s="1">
        <v>328667000</v>
      </c>
      <c r="R16" s="1">
        <v>338388000</v>
      </c>
      <c r="S16" s="1">
        <v>364237000</v>
      </c>
      <c r="T16" s="1">
        <v>400675000</v>
      </c>
      <c r="U16" s="1">
        <v>415565000</v>
      </c>
      <c r="V16" s="1">
        <v>289955000</v>
      </c>
      <c r="W16" s="1">
        <v>376497000</v>
      </c>
      <c r="X16" s="1">
        <v>458898000</v>
      </c>
      <c r="AD16" s="28">
        <f>(W35+V35+U35+T35+X35)/5</f>
        <v>1.7557810970736748E-2</v>
      </c>
      <c r="AE16" s="29">
        <f>AF101/X3</f>
        <v>1.3644452613183937</v>
      </c>
      <c r="AF16" s="29">
        <f>AF101/X28</f>
        <v>17.871509049480853</v>
      </c>
      <c r="AG16" s="30">
        <f>AF101/X107</f>
        <v>34.096505014078943</v>
      </c>
    </row>
    <row r="17" spans="1:33" ht="19" x14ac:dyDescent="0.25">
      <c r="A17" s="5" t="s">
        <v>12</v>
      </c>
      <c r="B17" s="1" t="s">
        <v>91</v>
      </c>
      <c r="C17" s="1" t="s">
        <v>91</v>
      </c>
      <c r="D17" s="1" t="s">
        <v>91</v>
      </c>
      <c r="E17" s="1" t="s">
        <v>91</v>
      </c>
      <c r="F17" s="1" t="s">
        <v>91</v>
      </c>
      <c r="G17" s="1" t="s">
        <v>91</v>
      </c>
      <c r="H17" s="1" t="s">
        <v>91</v>
      </c>
      <c r="I17" s="1" t="s">
        <v>91</v>
      </c>
      <c r="J17" s="1">
        <v>10334000</v>
      </c>
      <c r="K17" s="1">
        <v>7754000</v>
      </c>
      <c r="L17" s="1">
        <v>4244000</v>
      </c>
      <c r="M17" s="1">
        <v>2892000</v>
      </c>
      <c r="N17" s="1">
        <v>2365000</v>
      </c>
      <c r="O17" s="1">
        <v>1640000</v>
      </c>
      <c r="P17" s="1">
        <v>1159000</v>
      </c>
      <c r="Q17" s="1">
        <v>790000</v>
      </c>
      <c r="R17" s="1">
        <v>1154000</v>
      </c>
      <c r="S17" s="1">
        <v>821000</v>
      </c>
      <c r="T17" s="1">
        <v>1739000</v>
      </c>
      <c r="U17" s="1">
        <v>2197000</v>
      </c>
      <c r="V17" s="1">
        <v>4681000</v>
      </c>
      <c r="W17" s="1">
        <v>3478000</v>
      </c>
      <c r="X17" s="1">
        <v>1507000</v>
      </c>
    </row>
    <row r="18" spans="1:33" ht="20" x14ac:dyDescent="0.25">
      <c r="A18" s="5" t="s">
        <v>13</v>
      </c>
      <c r="B18" s="1">
        <v>6667000</v>
      </c>
      <c r="C18" s="1">
        <v>7193000</v>
      </c>
      <c r="D18" s="1" t="s">
        <v>91</v>
      </c>
      <c r="E18" s="1">
        <v>6782000</v>
      </c>
      <c r="F18" s="1">
        <v>6469000</v>
      </c>
      <c r="G18" s="1">
        <v>6617000</v>
      </c>
      <c r="H18" s="1">
        <v>8690000</v>
      </c>
      <c r="I18" s="1">
        <v>12010000</v>
      </c>
      <c r="J18" s="1">
        <v>17031000</v>
      </c>
      <c r="K18" s="1">
        <v>16499000</v>
      </c>
      <c r="L18" s="1">
        <v>15360000</v>
      </c>
      <c r="M18" s="1">
        <v>14859000</v>
      </c>
      <c r="N18" s="1">
        <v>14556000</v>
      </c>
      <c r="O18" s="1">
        <v>13060000</v>
      </c>
      <c r="P18" s="1">
        <v>13185000</v>
      </c>
      <c r="Q18" s="1">
        <v>12520000</v>
      </c>
      <c r="R18" s="1">
        <v>13434000</v>
      </c>
      <c r="S18" s="1">
        <v>14995000</v>
      </c>
      <c r="T18" s="1">
        <v>18538000</v>
      </c>
      <c r="U18" s="1">
        <v>21354000</v>
      </c>
      <c r="V18" s="1">
        <v>21964000</v>
      </c>
      <c r="W18" s="1">
        <v>20487000</v>
      </c>
      <c r="X18" s="1">
        <v>22103000</v>
      </c>
      <c r="AD18" s="18" t="s">
        <v>125</v>
      </c>
      <c r="AE18" s="19" t="s">
        <v>126</v>
      </c>
      <c r="AF18" s="19" t="s">
        <v>127</v>
      </c>
      <c r="AG18" s="19" t="s">
        <v>128</v>
      </c>
    </row>
    <row r="19" spans="1:33" ht="19" x14ac:dyDescent="0.25">
      <c r="A19" s="6" t="s">
        <v>14</v>
      </c>
      <c r="B19" s="10">
        <v>10232000</v>
      </c>
      <c r="C19" s="10">
        <v>9766000</v>
      </c>
      <c r="D19" s="10">
        <v>7188000</v>
      </c>
      <c r="E19" s="10">
        <v>9374000</v>
      </c>
      <c r="F19" s="10">
        <v>9646000</v>
      </c>
      <c r="G19" s="10">
        <v>22487000</v>
      </c>
      <c r="H19" s="10">
        <v>42578000</v>
      </c>
      <c r="I19" s="10">
        <v>38705000</v>
      </c>
      <c r="J19" s="10">
        <v>-53913000</v>
      </c>
      <c r="K19" s="10">
        <v>25004000</v>
      </c>
      <c r="L19" s="10">
        <v>40203000</v>
      </c>
      <c r="M19" s="10">
        <v>38897000</v>
      </c>
      <c r="N19" s="10">
        <v>39959000</v>
      </c>
      <c r="O19" s="10">
        <v>46291000</v>
      </c>
      <c r="P19" s="10">
        <v>42629000</v>
      </c>
      <c r="Q19" s="10">
        <v>57482000</v>
      </c>
      <c r="R19" s="10">
        <v>60713000</v>
      </c>
      <c r="S19" s="10">
        <v>61622000</v>
      </c>
      <c r="T19" s="10">
        <v>70204000</v>
      </c>
      <c r="U19" s="10">
        <v>73930000</v>
      </c>
      <c r="V19" s="10">
        <v>-6559000</v>
      </c>
      <c r="W19" s="10">
        <v>70303000</v>
      </c>
      <c r="X19" s="10">
        <v>69241000</v>
      </c>
      <c r="Y19" s="31">
        <v>89200000</v>
      </c>
      <c r="Z19" s="31">
        <v>82500000</v>
      </c>
      <c r="AA19" s="31">
        <v>85300000</v>
      </c>
      <c r="AB19" s="31">
        <v>87000000</v>
      </c>
      <c r="AC19" s="31">
        <v>88000000</v>
      </c>
      <c r="AD19" s="32">
        <f>X40-X56-X61</f>
        <v>-242359000</v>
      </c>
      <c r="AE19" s="29">
        <f>AF101/Y3</f>
        <v>1.2565365938467139</v>
      </c>
      <c r="AF19" s="29">
        <f>AF101/Y28</f>
        <v>16.051524441860465</v>
      </c>
      <c r="AG19" s="30">
        <f>AF101/Y106</f>
        <v>16.433703595238097</v>
      </c>
    </row>
    <row r="20" spans="1:33" ht="19" customHeight="1" x14ac:dyDescent="0.25">
      <c r="A20" s="14" t="s">
        <v>100</v>
      </c>
      <c r="B20" s="1"/>
      <c r="C20" s="15">
        <f>(C19/B19)-1</f>
        <v>-4.554339327599688E-2</v>
      </c>
      <c r="D20" s="15">
        <f>(D19/C19)-1</f>
        <v>-0.26397706328076997</v>
      </c>
      <c r="E20" s="15">
        <f>(E19/D19)-1</f>
        <v>0.30411797440178079</v>
      </c>
      <c r="F20" s="15">
        <f t="shared" ref="F20:AC20" si="4">(F19/E19)-1</f>
        <v>2.9016428419031293E-2</v>
      </c>
      <c r="G20" s="15">
        <f t="shared" si="4"/>
        <v>1.3312253783951897</v>
      </c>
      <c r="H20" s="15">
        <f t="shared" si="4"/>
        <v>0.89344954862809622</v>
      </c>
      <c r="I20" s="15">
        <f t="shared" si="4"/>
        <v>-9.0962468880642633E-2</v>
      </c>
      <c r="J20" s="15">
        <f t="shared" si="4"/>
        <v>-2.3929208112646947</v>
      </c>
      <c r="K20" s="15">
        <f t="shared" si="4"/>
        <v>-1.4637842449872944</v>
      </c>
      <c r="L20" s="15">
        <f t="shared" si="4"/>
        <v>0.60786274196128609</v>
      </c>
      <c r="M20" s="15">
        <f t="shared" si="4"/>
        <v>-3.2485137925030494E-2</v>
      </c>
      <c r="N20" s="15">
        <f t="shared" si="4"/>
        <v>2.7302876828547262E-2</v>
      </c>
      <c r="O20" s="15">
        <f t="shared" si="4"/>
        <v>0.15846242398458421</v>
      </c>
      <c r="P20" s="15">
        <f t="shared" si="4"/>
        <v>-7.9108249983798173E-2</v>
      </c>
      <c r="Q20" s="15">
        <f t="shared" si="4"/>
        <v>0.34842478125219922</v>
      </c>
      <c r="R20" s="15">
        <f t="shared" si="4"/>
        <v>5.6208900177446841E-2</v>
      </c>
      <c r="S20" s="15">
        <f t="shared" si="4"/>
        <v>1.4972081761731371E-2</v>
      </c>
      <c r="T20" s="15">
        <f t="shared" si="4"/>
        <v>0.13926844308850739</v>
      </c>
      <c r="U20" s="15">
        <f t="shared" si="4"/>
        <v>5.3073898923138296E-2</v>
      </c>
      <c r="V20" s="15">
        <f t="shared" si="4"/>
        <v>-1.0887190585689166</v>
      </c>
      <c r="W20" s="15">
        <f t="shared" si="4"/>
        <v>-11.718554657722214</v>
      </c>
      <c r="X20" s="15">
        <f t="shared" si="4"/>
        <v>-1.5106040993983161E-2</v>
      </c>
      <c r="Y20" s="16">
        <f t="shared" si="4"/>
        <v>0.28825406912089657</v>
      </c>
      <c r="Z20" s="16">
        <f t="shared" si="4"/>
        <v>-7.5112107623318436E-2</v>
      </c>
      <c r="AA20" s="16">
        <f t="shared" si="4"/>
        <v>3.3939393939393936E-2</v>
      </c>
      <c r="AB20" s="16">
        <f t="shared" si="4"/>
        <v>1.9929660023446649E-2</v>
      </c>
      <c r="AC20" s="16">
        <f t="shared" si="4"/>
        <v>1.1494252873563315E-2</v>
      </c>
    </row>
    <row r="21" spans="1:33" ht="19" x14ac:dyDescent="0.25">
      <c r="A21" s="5" t="s">
        <v>15</v>
      </c>
      <c r="B21" s="2">
        <v>6.3299999999999995E-2</v>
      </c>
      <c r="C21" s="2">
        <v>6.3500000000000001E-2</v>
      </c>
      <c r="D21" s="2">
        <v>4.6800000000000001E-2</v>
      </c>
      <c r="E21" s="2">
        <v>5.5899999999999998E-2</v>
      </c>
      <c r="F21" s="2">
        <v>5.0200000000000002E-2</v>
      </c>
      <c r="G21" s="2">
        <v>0.1048</v>
      </c>
      <c r="H21" s="2">
        <v>0.15679999999999999</v>
      </c>
      <c r="I21" s="2">
        <v>0.12130000000000001</v>
      </c>
      <c r="J21" s="2">
        <v>-0.13289999999999999</v>
      </c>
      <c r="K21" s="2">
        <v>7.2599999999999998E-2</v>
      </c>
      <c r="L21" s="2">
        <v>0.1124</v>
      </c>
      <c r="M21" s="2">
        <v>0.1052</v>
      </c>
      <c r="N21" s="2">
        <v>0.1003</v>
      </c>
      <c r="O21" s="2">
        <v>0.1138</v>
      </c>
      <c r="P21" s="2">
        <v>0.1232</v>
      </c>
      <c r="Q21" s="2">
        <v>0.15390000000000001</v>
      </c>
      <c r="R21" s="2">
        <v>0.1573</v>
      </c>
      <c r="S21" s="2">
        <v>0.14860000000000001</v>
      </c>
      <c r="T21" s="2">
        <v>0.1552</v>
      </c>
      <c r="U21" s="2">
        <v>0.158</v>
      </c>
      <c r="V21" s="2">
        <v>-2.3599999999999999E-2</v>
      </c>
      <c r="W21" s="2">
        <v>0.1638</v>
      </c>
      <c r="X21" s="2">
        <v>0.13689999999999999</v>
      </c>
      <c r="Y21" s="33">
        <f>Y19/Y3</f>
        <v>0.1623884944474786</v>
      </c>
      <c r="Z21" s="33">
        <f t="shared" ref="Z21:AC21" si="5">Z19/Z3</f>
        <v>0.14298093587521662</v>
      </c>
      <c r="AA21" s="33">
        <f t="shared" si="5"/>
        <v>0.14283322170127261</v>
      </c>
      <c r="AB21" s="33">
        <f t="shared" si="5"/>
        <v>0.14283368904941718</v>
      </c>
      <c r="AC21" s="33">
        <f t="shared" si="5"/>
        <v>0.14163849991952357</v>
      </c>
    </row>
    <row r="22" spans="1:33" ht="19" x14ac:dyDescent="0.25">
      <c r="A22" s="6" t="s">
        <v>16</v>
      </c>
      <c r="B22" s="10">
        <v>19650000</v>
      </c>
      <c r="C22" s="10">
        <v>14993000</v>
      </c>
      <c r="D22" s="10">
        <v>15174000</v>
      </c>
      <c r="E22" s="10">
        <v>15490000</v>
      </c>
      <c r="F22" s="10">
        <v>23328000</v>
      </c>
      <c r="G22" s="10">
        <v>25723000</v>
      </c>
      <c r="H22" s="10">
        <v>32065000</v>
      </c>
      <c r="I22" s="10">
        <v>31923000</v>
      </c>
      <c r="J22" s="10">
        <v>-71122000</v>
      </c>
      <c r="K22" s="10">
        <v>8075000</v>
      </c>
      <c r="L22" s="10">
        <v>25631000</v>
      </c>
      <c r="M22" s="10">
        <v>24066000</v>
      </c>
      <c r="N22" s="10">
        <v>26255000</v>
      </c>
      <c r="O22" s="10">
        <v>34587000</v>
      </c>
      <c r="P22" s="10">
        <v>39662000</v>
      </c>
      <c r="Q22" s="10">
        <v>44766000</v>
      </c>
      <c r="R22" s="10">
        <v>47559000</v>
      </c>
      <c r="S22" s="10">
        <v>46682000</v>
      </c>
      <c r="T22" s="10">
        <v>51659000</v>
      </c>
      <c r="U22" s="10">
        <v>52461000</v>
      </c>
      <c r="V22" s="10">
        <v>-28549000</v>
      </c>
      <c r="W22" s="10">
        <v>49714000</v>
      </c>
      <c r="X22" s="10">
        <v>46960000</v>
      </c>
    </row>
    <row r="23" spans="1:33" ht="19" x14ac:dyDescent="0.25">
      <c r="A23" s="5" t="s">
        <v>17</v>
      </c>
      <c r="B23" s="2">
        <v>0.1216</v>
      </c>
      <c r="C23" s="2">
        <v>9.7500000000000003E-2</v>
      </c>
      <c r="D23" s="2">
        <v>9.8799999999999999E-2</v>
      </c>
      <c r="E23" s="2">
        <v>9.2299999999999993E-2</v>
      </c>
      <c r="F23" s="2">
        <v>0.12139999999999999</v>
      </c>
      <c r="G23" s="2">
        <v>0.11990000000000001</v>
      </c>
      <c r="H23" s="2">
        <v>0.1181</v>
      </c>
      <c r="I23" s="2">
        <v>0.1</v>
      </c>
      <c r="J23" s="2">
        <v>-0.17530000000000001</v>
      </c>
      <c r="K23" s="2">
        <v>2.3400000000000001E-2</v>
      </c>
      <c r="L23" s="2">
        <v>7.17E-2</v>
      </c>
      <c r="M23" s="2">
        <v>6.5100000000000005E-2</v>
      </c>
      <c r="N23" s="2">
        <v>6.59E-2</v>
      </c>
      <c r="O23" s="2">
        <v>8.5099999999999995E-2</v>
      </c>
      <c r="P23" s="2">
        <v>0.11459999999999999</v>
      </c>
      <c r="Q23" s="2">
        <v>0.11990000000000001</v>
      </c>
      <c r="R23" s="2">
        <v>0.1232</v>
      </c>
      <c r="S23" s="2">
        <v>0.1125</v>
      </c>
      <c r="T23" s="2">
        <v>0.1142</v>
      </c>
      <c r="U23" s="2">
        <v>0.11210000000000001</v>
      </c>
      <c r="V23" s="2">
        <v>-0.1028</v>
      </c>
      <c r="W23" s="2">
        <v>0.1159</v>
      </c>
      <c r="X23" s="2">
        <v>9.2799999999999994E-2</v>
      </c>
    </row>
    <row r="24" spans="1:33" ht="19" x14ac:dyDescent="0.25">
      <c r="A24" s="5" t="s">
        <v>18</v>
      </c>
      <c r="B24" s="1">
        <v>-13285000</v>
      </c>
      <c r="C24" s="1">
        <v>-10755000</v>
      </c>
      <c r="D24" s="1">
        <v>-8524000</v>
      </c>
      <c r="E24" s="1">
        <v>-11250000</v>
      </c>
      <c r="F24" s="1">
        <v>-16232000</v>
      </c>
      <c r="G24" s="1">
        <v>-10142000</v>
      </c>
      <c r="H24" s="1">
        <v>1757000</v>
      </c>
      <c r="I24" s="1">
        <v>-5232000</v>
      </c>
      <c r="J24" s="1">
        <v>-9466000</v>
      </c>
      <c r="K24" s="1">
        <v>-7222000</v>
      </c>
      <c r="L24" s="1">
        <v>-4426000</v>
      </c>
      <c r="M24" s="1">
        <v>-3378000</v>
      </c>
      <c r="N24" s="1">
        <v>-3166000</v>
      </c>
      <c r="O24" s="1">
        <v>-1690000</v>
      </c>
      <c r="P24" s="1">
        <v>-1122000</v>
      </c>
      <c r="Q24" s="1">
        <v>-432000</v>
      </c>
      <c r="R24" s="1">
        <v>-1144000</v>
      </c>
      <c r="S24" s="1">
        <v>-768000</v>
      </c>
      <c r="T24" s="1">
        <v>-1812000</v>
      </c>
      <c r="U24" s="1">
        <v>-2082000</v>
      </c>
      <c r="V24" s="1">
        <v>-4655000</v>
      </c>
      <c r="W24" s="1">
        <v>-3376000</v>
      </c>
      <c r="X24" s="1">
        <v>-1329000</v>
      </c>
    </row>
    <row r="25" spans="1:33" ht="19" x14ac:dyDescent="0.25">
      <c r="A25" s="6" t="s">
        <v>19</v>
      </c>
      <c r="B25" s="10">
        <v>6365000</v>
      </c>
      <c r="C25" s="10">
        <v>4238000</v>
      </c>
      <c r="D25" s="10">
        <v>6650000</v>
      </c>
      <c r="E25" s="10">
        <v>4240000</v>
      </c>
      <c r="F25" s="10">
        <v>7096000</v>
      </c>
      <c r="G25" s="10">
        <v>15581000</v>
      </c>
      <c r="H25" s="10">
        <v>33822000</v>
      </c>
      <c r="I25" s="10">
        <v>26691000</v>
      </c>
      <c r="J25" s="10">
        <v>-80588000</v>
      </c>
      <c r="K25" s="10">
        <v>853000</v>
      </c>
      <c r="L25" s="10">
        <v>21205000</v>
      </c>
      <c r="M25" s="10">
        <v>20688000</v>
      </c>
      <c r="N25" s="10">
        <v>23089000</v>
      </c>
      <c r="O25" s="10">
        <v>32897000</v>
      </c>
      <c r="P25" s="10">
        <v>38540000</v>
      </c>
      <c r="Q25" s="10">
        <v>44334000</v>
      </c>
      <c r="R25" s="10">
        <v>46415000</v>
      </c>
      <c r="S25" s="10">
        <v>45914000</v>
      </c>
      <c r="T25" s="10">
        <v>49847000</v>
      </c>
      <c r="U25" s="10">
        <v>50379000</v>
      </c>
      <c r="V25" s="10">
        <v>-33204000</v>
      </c>
      <c r="W25" s="10">
        <v>46338000</v>
      </c>
      <c r="X25" s="10">
        <v>45631000</v>
      </c>
    </row>
    <row r="26" spans="1:33" ht="19" x14ac:dyDescent="0.25">
      <c r="A26" s="5" t="s">
        <v>20</v>
      </c>
      <c r="B26" s="2">
        <v>3.9399999999999998E-2</v>
      </c>
      <c r="C26" s="2">
        <v>2.76E-2</v>
      </c>
      <c r="D26" s="2">
        <v>4.3299999999999998E-2</v>
      </c>
      <c r="E26" s="2">
        <v>2.53E-2</v>
      </c>
      <c r="F26" s="2">
        <v>3.6900000000000002E-2</v>
      </c>
      <c r="G26" s="2">
        <v>7.2599999999999998E-2</v>
      </c>
      <c r="H26" s="2">
        <v>0.1246</v>
      </c>
      <c r="I26" s="2">
        <v>8.3599999999999994E-2</v>
      </c>
      <c r="J26" s="2">
        <v>-0.1986</v>
      </c>
      <c r="K26" s="2">
        <v>2.5000000000000001E-3</v>
      </c>
      <c r="L26" s="2">
        <v>5.9299999999999999E-2</v>
      </c>
      <c r="M26" s="2">
        <v>5.6000000000000001E-2</v>
      </c>
      <c r="N26" s="2">
        <v>5.79E-2</v>
      </c>
      <c r="O26" s="2">
        <v>8.09E-2</v>
      </c>
      <c r="P26" s="2">
        <v>0.1114</v>
      </c>
      <c r="Q26" s="2">
        <v>0.1187</v>
      </c>
      <c r="R26" s="2">
        <v>0.1203</v>
      </c>
      <c r="S26" s="2">
        <v>0.11070000000000001</v>
      </c>
      <c r="T26" s="2">
        <v>0.11020000000000001</v>
      </c>
      <c r="U26" s="2">
        <v>0.1076</v>
      </c>
      <c r="V26" s="2">
        <v>-0.1195</v>
      </c>
      <c r="W26" s="2">
        <v>0.108</v>
      </c>
      <c r="X26" s="2">
        <v>9.0200000000000002E-2</v>
      </c>
    </row>
    <row r="27" spans="1:33" ht="19" x14ac:dyDescent="0.25">
      <c r="A27" s="5" t="s">
        <v>21</v>
      </c>
      <c r="B27" s="1" t="s">
        <v>91</v>
      </c>
      <c r="C27" s="1" t="s">
        <v>91</v>
      </c>
      <c r="D27" s="1">
        <v>428000</v>
      </c>
      <c r="E27" s="1">
        <v>1344000</v>
      </c>
      <c r="F27" s="1">
        <v>735000</v>
      </c>
      <c r="G27" s="1">
        <v>4937000</v>
      </c>
      <c r="H27" s="1">
        <v>10098000</v>
      </c>
      <c r="I27" s="1">
        <v>8541000</v>
      </c>
      <c r="J27" s="1">
        <v>-27395000</v>
      </c>
      <c r="K27" s="1">
        <v>-1668000</v>
      </c>
      <c r="L27" s="1">
        <v>4642000</v>
      </c>
      <c r="M27" s="1">
        <v>1597000</v>
      </c>
      <c r="N27" s="1">
        <v>6659000</v>
      </c>
      <c r="O27" s="1">
        <v>9102000</v>
      </c>
      <c r="P27" s="1">
        <v>11830000</v>
      </c>
      <c r="Q27" s="1">
        <v>14168000</v>
      </c>
      <c r="R27" s="1">
        <v>15660000</v>
      </c>
      <c r="S27" s="1">
        <v>15669000</v>
      </c>
      <c r="T27" s="1">
        <v>8247000</v>
      </c>
      <c r="U27" s="1">
        <v>8173000</v>
      </c>
      <c r="V27" s="1">
        <v>-7910000</v>
      </c>
      <c r="W27" s="1">
        <v>4063000</v>
      </c>
      <c r="X27" s="1">
        <v>7010000</v>
      </c>
    </row>
    <row r="28" spans="1:33" ht="20" thickBot="1" x14ac:dyDescent="0.3">
      <c r="A28" s="7" t="s">
        <v>22</v>
      </c>
      <c r="B28" s="11">
        <v>3565000</v>
      </c>
      <c r="C28" s="11">
        <v>2573000</v>
      </c>
      <c r="D28" s="11">
        <v>6760000</v>
      </c>
      <c r="E28" s="11">
        <v>1248000</v>
      </c>
      <c r="F28" s="11">
        <v>2442000</v>
      </c>
      <c r="G28" s="11">
        <v>10933000</v>
      </c>
      <c r="H28" s="11">
        <v>23790000</v>
      </c>
      <c r="I28" s="11">
        <v>18154000</v>
      </c>
      <c r="J28" s="11">
        <v>-53883000</v>
      </c>
      <c r="K28" s="11">
        <v>2419000</v>
      </c>
      <c r="L28" s="11">
        <v>15957000</v>
      </c>
      <c r="M28" s="11">
        <v>19549000</v>
      </c>
      <c r="N28" s="11">
        <v>16379000</v>
      </c>
      <c r="O28" s="11">
        <v>22489000</v>
      </c>
      <c r="P28" s="11">
        <v>16455000</v>
      </c>
      <c r="Q28" s="11">
        <v>30004000</v>
      </c>
      <c r="R28" s="11">
        <v>30465000</v>
      </c>
      <c r="S28" s="11">
        <v>30137000</v>
      </c>
      <c r="T28" s="11">
        <v>41680000</v>
      </c>
      <c r="U28" s="11">
        <v>42206000</v>
      </c>
      <c r="V28" s="11">
        <v>-25294000</v>
      </c>
      <c r="W28" s="11">
        <v>42275000</v>
      </c>
      <c r="X28" s="11">
        <v>38621000</v>
      </c>
      <c r="Y28" s="34">
        <v>43000000</v>
      </c>
      <c r="Z28" s="34">
        <v>43000000</v>
      </c>
      <c r="AA28" s="34">
        <v>44200000</v>
      </c>
      <c r="AB28" s="34">
        <v>45130000</v>
      </c>
      <c r="AC28" s="34">
        <v>46000000</v>
      </c>
    </row>
    <row r="29" spans="1:33" ht="20" customHeight="1" thickTop="1" x14ac:dyDescent="0.25">
      <c r="A29" s="14" t="s">
        <v>101</v>
      </c>
      <c r="B29" s="1"/>
      <c r="C29" s="15">
        <f>(C28/B28)-1</f>
        <v>-0.27826086956521734</v>
      </c>
      <c r="D29" s="15">
        <f>(D28/C28)-1</f>
        <v>1.6272833268558102</v>
      </c>
      <c r="E29" s="15">
        <f>(E28/D28)-1</f>
        <v>-0.81538461538461537</v>
      </c>
      <c r="F29" s="15">
        <f t="shared" ref="F29:AC29" si="6">(F28/E28)-1</f>
        <v>0.95673076923076916</v>
      </c>
      <c r="G29" s="15">
        <f t="shared" si="6"/>
        <v>3.4770679770679767</v>
      </c>
      <c r="H29" s="15">
        <f t="shared" si="6"/>
        <v>1.1759809750297263</v>
      </c>
      <c r="I29" s="15">
        <f t="shared" si="6"/>
        <v>-0.23690626313577134</v>
      </c>
      <c r="J29" s="15">
        <f t="shared" si="6"/>
        <v>-3.9681062024898095</v>
      </c>
      <c r="K29" s="15">
        <f t="shared" si="6"/>
        <v>-1.0448935656886216</v>
      </c>
      <c r="L29" s="15">
        <f t="shared" si="6"/>
        <v>5.5965274906986355</v>
      </c>
      <c r="M29" s="15">
        <f t="shared" si="6"/>
        <v>0.22510496960581561</v>
      </c>
      <c r="N29" s="15">
        <f t="shared" si="6"/>
        <v>-0.16215663205279041</v>
      </c>
      <c r="O29" s="15">
        <f t="shared" si="6"/>
        <v>0.37303864704804934</v>
      </c>
      <c r="P29" s="15">
        <f t="shared" si="6"/>
        <v>-0.268308951042732</v>
      </c>
      <c r="Q29" s="15">
        <f t="shared" si="6"/>
        <v>0.82339714372531136</v>
      </c>
      <c r="R29" s="15">
        <f t="shared" si="6"/>
        <v>1.5364618050926593E-2</v>
      </c>
      <c r="S29" s="15">
        <f t="shared" si="6"/>
        <v>-1.0766453307073709E-2</v>
      </c>
      <c r="T29" s="15">
        <f t="shared" si="6"/>
        <v>0.38301755317383956</v>
      </c>
      <c r="U29" s="15">
        <f t="shared" si="6"/>
        <v>1.2619961612283959E-2</v>
      </c>
      <c r="V29" s="15">
        <f t="shared" si="6"/>
        <v>-1.5992986779130929</v>
      </c>
      <c r="W29" s="15">
        <f t="shared" si="6"/>
        <v>-2.671344982999921</v>
      </c>
      <c r="X29" s="15">
        <f t="shared" si="6"/>
        <v>-8.6434062684801916E-2</v>
      </c>
      <c r="Y29" s="16">
        <f t="shared" si="6"/>
        <v>0.11338391030786354</v>
      </c>
      <c r="Z29" s="16">
        <f t="shared" si="6"/>
        <v>0</v>
      </c>
      <c r="AA29" s="16">
        <f t="shared" si="6"/>
        <v>2.7906976744185963E-2</v>
      </c>
      <c r="AB29" s="16">
        <f t="shared" si="6"/>
        <v>2.1040723981900378E-2</v>
      </c>
      <c r="AC29" s="16">
        <f t="shared" si="6"/>
        <v>1.9277642366496872E-2</v>
      </c>
    </row>
    <row r="30" spans="1:33" ht="19" x14ac:dyDescent="0.25">
      <c r="A30" s="5" t="s">
        <v>23</v>
      </c>
      <c r="B30" s="2">
        <v>2.2100000000000002E-2</v>
      </c>
      <c r="C30" s="2">
        <v>1.67E-2</v>
      </c>
      <c r="D30" s="2">
        <v>4.3999999999999997E-2</v>
      </c>
      <c r="E30" s="2">
        <v>7.4000000000000003E-3</v>
      </c>
      <c r="F30" s="2">
        <v>1.2699999999999999E-2</v>
      </c>
      <c r="G30" s="2">
        <v>5.0999999999999997E-2</v>
      </c>
      <c r="H30" s="2">
        <v>8.7599999999999997E-2</v>
      </c>
      <c r="I30" s="2">
        <v>5.6899999999999999E-2</v>
      </c>
      <c r="J30" s="2">
        <v>-0.1328</v>
      </c>
      <c r="K30" s="2">
        <v>7.0000000000000001E-3</v>
      </c>
      <c r="L30" s="2">
        <v>4.4600000000000001E-2</v>
      </c>
      <c r="M30" s="2">
        <v>5.2900000000000003E-2</v>
      </c>
      <c r="N30" s="2">
        <v>4.1099999999999998E-2</v>
      </c>
      <c r="O30" s="2">
        <v>5.5300000000000002E-2</v>
      </c>
      <c r="P30" s="2">
        <v>4.7500000000000001E-2</v>
      </c>
      <c r="Q30" s="2">
        <v>8.0299999999999996E-2</v>
      </c>
      <c r="R30" s="2">
        <v>7.8899999999999998E-2</v>
      </c>
      <c r="S30" s="2">
        <v>7.2700000000000001E-2</v>
      </c>
      <c r="T30" s="2">
        <v>9.2100000000000001E-2</v>
      </c>
      <c r="U30" s="2">
        <v>9.0200000000000002E-2</v>
      </c>
      <c r="V30" s="2">
        <v>-9.11E-2</v>
      </c>
      <c r="W30" s="2">
        <v>9.8500000000000004E-2</v>
      </c>
      <c r="X30" s="2">
        <v>7.6300000000000007E-2</v>
      </c>
      <c r="Y30" s="35">
        <f>Y28/Y3</f>
        <v>7.8281449117058075E-2</v>
      </c>
      <c r="Z30" s="35">
        <f t="shared" ref="Z30:AC30" si="7">Z28/Z3</f>
        <v>7.452339688041594E-2</v>
      </c>
      <c r="AA30" s="35">
        <f t="shared" si="7"/>
        <v>7.4012056262558606E-2</v>
      </c>
      <c r="AB30" s="35">
        <f t="shared" si="7"/>
        <v>7.4092923986209161E-2</v>
      </c>
      <c r="AC30" s="35">
        <f t="shared" si="7"/>
        <v>7.4038306776114601E-2</v>
      </c>
    </row>
    <row r="31" spans="1:33" ht="19" x14ac:dyDescent="0.25">
      <c r="A31" s="5" t="s">
        <v>24</v>
      </c>
      <c r="B31" s="12">
        <v>0.27</v>
      </c>
      <c r="C31" s="12">
        <v>-0.42</v>
      </c>
      <c r="D31" s="12">
        <v>-0.41</v>
      </c>
      <c r="E31" s="12">
        <v>-0.5</v>
      </c>
      <c r="F31" s="12">
        <v>-0.25</v>
      </c>
      <c r="G31" s="12">
        <v>0.4</v>
      </c>
      <c r="H31" s="12">
        <v>1.03</v>
      </c>
      <c r="I31" s="12">
        <v>0.78</v>
      </c>
      <c r="J31" s="12">
        <v>-2.31</v>
      </c>
      <c r="K31" s="12">
        <v>0.1</v>
      </c>
      <c r="L31" s="12">
        <v>0.34</v>
      </c>
      <c r="M31" s="12">
        <v>0.39</v>
      </c>
      <c r="N31" s="12">
        <v>-0.57999999999999996</v>
      </c>
      <c r="O31" s="12">
        <v>0.65</v>
      </c>
      <c r="P31" s="12">
        <v>0.47</v>
      </c>
      <c r="Q31" s="12">
        <v>0.88</v>
      </c>
      <c r="R31" s="12">
        <v>0.96</v>
      </c>
      <c r="S31" s="12">
        <v>0.99</v>
      </c>
      <c r="T31" s="12">
        <v>1.41</v>
      </c>
      <c r="U31" s="12">
        <v>1.46</v>
      </c>
      <c r="V31" s="12">
        <v>-0.8</v>
      </c>
      <c r="W31" s="12">
        <v>1.23</v>
      </c>
      <c r="X31" s="12">
        <v>1.1599999999999999</v>
      </c>
      <c r="Y31" s="36">
        <v>1.38</v>
      </c>
      <c r="Z31" s="36">
        <v>1.37</v>
      </c>
      <c r="AA31" s="36">
        <v>1.42</v>
      </c>
      <c r="AB31" s="36">
        <v>1.45</v>
      </c>
      <c r="AC31" s="36">
        <v>1.48</v>
      </c>
    </row>
    <row r="32" spans="1:33" ht="19" x14ac:dyDescent="0.25">
      <c r="A32" s="5" t="s">
        <v>25</v>
      </c>
      <c r="B32" s="12">
        <v>0.25</v>
      </c>
      <c r="C32" s="12">
        <v>-0.42</v>
      </c>
      <c r="D32" s="12">
        <v>-0.41</v>
      </c>
      <c r="E32" s="12">
        <v>-0.5</v>
      </c>
      <c r="F32" s="12">
        <v>-0.25</v>
      </c>
      <c r="G32" s="12">
        <v>0.39</v>
      </c>
      <c r="H32" s="12">
        <v>1.02</v>
      </c>
      <c r="I32" s="12">
        <v>0.78</v>
      </c>
      <c r="J32" s="12">
        <v>-2.31</v>
      </c>
      <c r="K32" s="12">
        <v>0.1</v>
      </c>
      <c r="L32" s="12">
        <v>0.34</v>
      </c>
      <c r="M32" s="12">
        <v>0.39</v>
      </c>
      <c r="N32" s="12">
        <v>-0.57999999999999996</v>
      </c>
      <c r="O32" s="12">
        <v>0.63</v>
      </c>
      <c r="P32" s="12">
        <v>0.46</v>
      </c>
      <c r="Q32" s="12">
        <v>0.87</v>
      </c>
      <c r="R32" s="12">
        <v>0.95</v>
      </c>
      <c r="S32" s="12">
        <v>0.97</v>
      </c>
      <c r="T32" s="12">
        <v>1.38</v>
      </c>
      <c r="U32" s="12">
        <v>1.44</v>
      </c>
      <c r="V32" s="12">
        <v>-0.8</v>
      </c>
      <c r="W32" s="12">
        <v>1.23</v>
      </c>
      <c r="X32" s="12">
        <v>1.1499999999999999</v>
      </c>
    </row>
    <row r="33" spans="1:24" ht="19" x14ac:dyDescent="0.25">
      <c r="A33" s="5" t="s">
        <v>26</v>
      </c>
      <c r="B33" s="1">
        <v>13037746</v>
      </c>
      <c r="C33" s="1">
        <v>11728571</v>
      </c>
      <c r="D33" s="1">
        <v>13037746</v>
      </c>
      <c r="E33" s="1">
        <v>11749000</v>
      </c>
      <c r="F33" s="1">
        <v>11917093</v>
      </c>
      <c r="G33" s="1">
        <v>16268775</v>
      </c>
      <c r="H33" s="1">
        <v>23175323</v>
      </c>
      <c r="I33" s="1">
        <v>23274359</v>
      </c>
      <c r="J33" s="1">
        <v>23308906</v>
      </c>
      <c r="K33" s="1">
        <v>23566358</v>
      </c>
      <c r="L33" s="1">
        <v>32513867</v>
      </c>
      <c r="M33" s="1">
        <v>34093104</v>
      </c>
      <c r="N33" s="1">
        <v>34313636</v>
      </c>
      <c r="O33" s="1">
        <v>34761160</v>
      </c>
      <c r="P33" s="1">
        <v>34955760</v>
      </c>
      <c r="Q33" s="1">
        <v>34018582</v>
      </c>
      <c r="R33" s="1">
        <v>31670189</v>
      </c>
      <c r="S33" s="1">
        <v>30346999</v>
      </c>
      <c r="T33" s="1">
        <v>29659461</v>
      </c>
      <c r="U33" s="1">
        <v>28998382</v>
      </c>
      <c r="V33" s="1">
        <v>31683920</v>
      </c>
      <c r="W33" s="1">
        <v>34255966</v>
      </c>
      <c r="X33" s="1">
        <v>33203263</v>
      </c>
    </row>
    <row r="34" spans="1:24" ht="19" x14ac:dyDescent="0.25">
      <c r="A34" s="5" t="s">
        <v>27</v>
      </c>
      <c r="B34" s="1">
        <v>14217516</v>
      </c>
      <c r="C34" s="1">
        <v>11728571</v>
      </c>
      <c r="D34" s="1">
        <v>14217516</v>
      </c>
      <c r="E34" s="1">
        <v>11749000</v>
      </c>
      <c r="F34" s="1">
        <v>11917093</v>
      </c>
      <c r="G34" s="1">
        <v>16876395</v>
      </c>
      <c r="H34" s="1">
        <v>23429185</v>
      </c>
      <c r="I34" s="1">
        <v>23274359</v>
      </c>
      <c r="J34" s="1">
        <v>23308906</v>
      </c>
      <c r="K34" s="1">
        <v>23733260</v>
      </c>
      <c r="L34" s="1">
        <v>40239854</v>
      </c>
      <c r="M34" s="1">
        <v>43252101</v>
      </c>
      <c r="N34" s="1">
        <v>34313636</v>
      </c>
      <c r="O34" s="1">
        <v>35784430</v>
      </c>
      <c r="P34" s="1">
        <v>35415483</v>
      </c>
      <c r="Q34" s="1">
        <v>34434407</v>
      </c>
      <c r="R34" s="1">
        <v>32108965</v>
      </c>
      <c r="S34" s="1">
        <v>30916364</v>
      </c>
      <c r="T34" s="1">
        <v>30273841</v>
      </c>
      <c r="U34" s="1">
        <v>29376980</v>
      </c>
      <c r="V34" s="1">
        <v>31683920</v>
      </c>
      <c r="W34" s="1">
        <v>34468198</v>
      </c>
      <c r="X34" s="1">
        <v>33495888</v>
      </c>
    </row>
    <row r="35" spans="1:24" ht="20" customHeight="1" x14ac:dyDescent="0.25">
      <c r="A35" s="14" t="s">
        <v>102</v>
      </c>
      <c r="B35" s="1"/>
      <c r="C35" s="22">
        <f>(C34-B34)/B34</f>
        <v>-0.17506187438086934</v>
      </c>
      <c r="D35" s="22">
        <f t="shared" ref="D35:X35" si="8">(D34-C34)/C34</f>
        <v>0.2122121271210278</v>
      </c>
      <c r="E35" s="22">
        <f t="shared" si="8"/>
        <v>-0.17362498484264058</v>
      </c>
      <c r="F35" s="22">
        <f t="shared" si="8"/>
        <v>1.4307004851476721E-2</v>
      </c>
      <c r="G35" s="22">
        <f t="shared" si="8"/>
        <v>0.41615031451042633</v>
      </c>
      <c r="H35" s="22">
        <f t="shared" si="8"/>
        <v>0.3882813835537744</v>
      </c>
      <c r="I35" s="22">
        <f t="shared" si="8"/>
        <v>-6.6082537655492496E-3</v>
      </c>
      <c r="J35" s="22">
        <f t="shared" si="8"/>
        <v>1.4843373344889971E-3</v>
      </c>
      <c r="K35" s="22">
        <f t="shared" si="8"/>
        <v>1.8205659244582308E-2</v>
      </c>
      <c r="L35" s="22">
        <f t="shared" si="8"/>
        <v>0.69550470521116781</v>
      </c>
      <c r="M35" s="22">
        <f t="shared" si="8"/>
        <v>7.4857304402744601E-2</v>
      </c>
      <c r="N35" s="22">
        <f t="shared" si="8"/>
        <v>-0.20665967186195186</v>
      </c>
      <c r="O35" s="22">
        <f t="shared" si="8"/>
        <v>4.2863251215930598E-2</v>
      </c>
      <c r="P35" s="22">
        <f t="shared" si="8"/>
        <v>-1.0310266224723993E-2</v>
      </c>
      <c r="Q35" s="22">
        <f t="shared" si="8"/>
        <v>-2.7701895241694148E-2</v>
      </c>
      <c r="R35" s="22">
        <f t="shared" si="8"/>
        <v>-6.7532511885568414E-2</v>
      </c>
      <c r="S35" s="22">
        <f t="shared" si="8"/>
        <v>-3.7142305894942426E-2</v>
      </c>
      <c r="T35" s="22">
        <f t="shared" si="8"/>
        <v>-2.0782618551133631E-2</v>
      </c>
      <c r="U35" s="22">
        <f t="shared" si="8"/>
        <v>-2.9624949143387522E-2</v>
      </c>
      <c r="V35" s="22">
        <f t="shared" si="8"/>
        <v>7.8528834481965126E-2</v>
      </c>
      <c r="W35" s="22">
        <f t="shared" si="8"/>
        <v>8.7876689500541602E-2</v>
      </c>
      <c r="X35" s="22">
        <f t="shared" si="8"/>
        <v>-2.8208901434301846E-2</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v>7525000</v>
      </c>
      <c r="D38" s="1">
        <v>3762000</v>
      </c>
      <c r="E38" s="1">
        <v>5130000</v>
      </c>
      <c r="F38" s="1">
        <v>3906000</v>
      </c>
      <c r="G38" s="1">
        <v>8985000</v>
      </c>
      <c r="H38" s="1">
        <v>4690000</v>
      </c>
      <c r="I38" s="1">
        <v>12311000</v>
      </c>
      <c r="J38" s="1">
        <v>3876000</v>
      </c>
      <c r="K38" s="1">
        <v>1681000</v>
      </c>
      <c r="L38" s="1">
        <v>5018000</v>
      </c>
      <c r="M38" s="1">
        <v>3925000</v>
      </c>
      <c r="N38" s="1">
        <v>7909000</v>
      </c>
      <c r="O38" s="1">
        <v>10586000</v>
      </c>
      <c r="P38" s="1">
        <v>4301000</v>
      </c>
      <c r="Q38" s="1">
        <v>3095000</v>
      </c>
      <c r="R38" s="1">
        <v>3788000</v>
      </c>
      <c r="S38" s="1">
        <v>4051000</v>
      </c>
      <c r="T38" s="1">
        <v>5062000</v>
      </c>
      <c r="U38" s="1">
        <v>5567000</v>
      </c>
      <c r="V38" s="1">
        <v>95402000</v>
      </c>
      <c r="W38" s="1">
        <v>92133000</v>
      </c>
      <c r="X38" s="1">
        <v>23002000</v>
      </c>
    </row>
    <row r="39" spans="1:24"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row>
    <row r="40" spans="1:24" ht="19" x14ac:dyDescent="0.25">
      <c r="A40" s="5" t="s">
        <v>32</v>
      </c>
      <c r="B40" s="1" t="s">
        <v>91</v>
      </c>
      <c r="C40" s="1">
        <v>7525000</v>
      </c>
      <c r="D40" s="1">
        <v>3762000</v>
      </c>
      <c r="E40" s="1">
        <v>5130000</v>
      </c>
      <c r="F40" s="1">
        <v>3906000</v>
      </c>
      <c r="G40" s="1">
        <v>8985000</v>
      </c>
      <c r="H40" s="1">
        <v>4690000</v>
      </c>
      <c r="I40" s="1">
        <v>12311000</v>
      </c>
      <c r="J40" s="1">
        <v>3876000</v>
      </c>
      <c r="K40" s="1">
        <v>1681000</v>
      </c>
      <c r="L40" s="1">
        <v>5018000</v>
      </c>
      <c r="M40" s="1">
        <v>3925000</v>
      </c>
      <c r="N40" s="1">
        <v>7909000</v>
      </c>
      <c r="O40" s="1">
        <v>10586000</v>
      </c>
      <c r="P40" s="1">
        <v>4301000</v>
      </c>
      <c r="Q40" s="1">
        <v>3095000</v>
      </c>
      <c r="R40" s="1">
        <v>3788000</v>
      </c>
      <c r="S40" s="1">
        <v>4051000</v>
      </c>
      <c r="T40" s="1">
        <v>5062000</v>
      </c>
      <c r="U40" s="1">
        <v>5567000</v>
      </c>
      <c r="V40" s="1">
        <v>95402000</v>
      </c>
      <c r="W40" s="1">
        <v>92133000</v>
      </c>
      <c r="X40" s="1">
        <v>23002000</v>
      </c>
    </row>
    <row r="41" spans="1:24" ht="19" x14ac:dyDescent="0.25">
      <c r="A41" s="5" t="s">
        <v>33</v>
      </c>
      <c r="B41" s="1" t="s">
        <v>91</v>
      </c>
      <c r="C41" s="1" t="s">
        <v>91</v>
      </c>
      <c r="D41" s="1" t="s">
        <v>91</v>
      </c>
      <c r="E41" s="1">
        <v>5180000</v>
      </c>
      <c r="F41" s="1">
        <v>5030000</v>
      </c>
      <c r="G41" s="1">
        <v>12820000</v>
      </c>
      <c r="H41" s="1">
        <v>11120000</v>
      </c>
      <c r="I41" s="1">
        <v>11825000</v>
      </c>
      <c r="J41" s="1">
        <v>13367000</v>
      </c>
      <c r="K41" s="1">
        <v>10079000</v>
      </c>
      <c r="L41" s="1">
        <v>11977000</v>
      </c>
      <c r="M41" s="1">
        <v>12715000</v>
      </c>
      <c r="N41" s="1">
        <v>11295000</v>
      </c>
      <c r="O41" s="1">
        <v>13409000</v>
      </c>
      <c r="P41" s="1">
        <v>20458000</v>
      </c>
      <c r="Q41" s="1">
        <v>18501000</v>
      </c>
      <c r="R41" s="1">
        <v>20790000</v>
      </c>
      <c r="S41" s="1">
        <v>21626000</v>
      </c>
      <c r="T41" s="1">
        <v>19476000</v>
      </c>
      <c r="U41" s="1">
        <v>23769000</v>
      </c>
      <c r="V41" s="1">
        <v>24309000</v>
      </c>
      <c r="W41" s="1">
        <v>41588000</v>
      </c>
      <c r="X41" s="1">
        <v>45013000</v>
      </c>
    </row>
    <row r="42" spans="1:24" ht="19" x14ac:dyDescent="0.25">
      <c r="A42" s="5" t="s">
        <v>34</v>
      </c>
      <c r="B42" s="1" t="s">
        <v>91</v>
      </c>
      <c r="C42" s="1" t="s">
        <v>91</v>
      </c>
      <c r="D42" s="1" t="s">
        <v>91</v>
      </c>
      <c r="E42" s="1">
        <v>3172000</v>
      </c>
      <c r="F42" s="1">
        <v>3665000</v>
      </c>
      <c r="G42" s="1">
        <v>4592000</v>
      </c>
      <c r="H42" s="1">
        <v>6453000</v>
      </c>
      <c r="I42" s="1">
        <v>8626000</v>
      </c>
      <c r="J42" s="1">
        <v>8630000</v>
      </c>
      <c r="K42" s="1">
        <v>7368000</v>
      </c>
      <c r="L42" s="1">
        <v>7521000</v>
      </c>
      <c r="M42" s="1">
        <v>7358000</v>
      </c>
      <c r="N42" s="1">
        <v>7921000</v>
      </c>
      <c r="O42" s="1">
        <v>7913000</v>
      </c>
      <c r="P42" s="1">
        <v>7206000</v>
      </c>
      <c r="Q42" s="1">
        <v>7479000</v>
      </c>
      <c r="R42" s="1">
        <v>7396000</v>
      </c>
      <c r="S42" s="1">
        <v>8688000</v>
      </c>
      <c r="T42" s="1">
        <v>9296000</v>
      </c>
      <c r="U42" s="1">
        <v>9623000</v>
      </c>
      <c r="V42" s="1">
        <v>6930000</v>
      </c>
      <c r="W42" s="1">
        <v>8554000</v>
      </c>
      <c r="X42" s="1">
        <v>9138000</v>
      </c>
    </row>
    <row r="43" spans="1:24" ht="19" x14ac:dyDescent="0.25">
      <c r="A43" s="5" t="s">
        <v>35</v>
      </c>
      <c r="B43" s="1" t="s">
        <v>91</v>
      </c>
      <c r="C43" s="1" t="s">
        <v>91</v>
      </c>
      <c r="D43" s="1" t="s">
        <v>91</v>
      </c>
      <c r="E43" s="1">
        <v>2153000</v>
      </c>
      <c r="F43" s="1">
        <v>2950000</v>
      </c>
      <c r="G43" s="1">
        <v>2418000</v>
      </c>
      <c r="H43" s="1">
        <v>4090000</v>
      </c>
      <c r="I43" s="1">
        <v>3677000</v>
      </c>
      <c r="J43" s="1">
        <v>5235000</v>
      </c>
      <c r="K43" s="1">
        <v>2907000</v>
      </c>
      <c r="L43" s="1">
        <v>2986000</v>
      </c>
      <c r="M43" s="1">
        <v>3071000</v>
      </c>
      <c r="N43" s="1">
        <v>4871000</v>
      </c>
      <c r="O43" s="1">
        <v>7082000</v>
      </c>
      <c r="P43" s="1">
        <v>20185000</v>
      </c>
      <c r="Q43" s="1">
        <v>1509000</v>
      </c>
      <c r="R43" s="1">
        <v>2446000</v>
      </c>
      <c r="S43" s="1">
        <v>2680000</v>
      </c>
      <c r="T43" s="1">
        <v>2528000</v>
      </c>
      <c r="U43" s="1">
        <v>3052000</v>
      </c>
      <c r="V43" s="1">
        <v>3653000</v>
      </c>
      <c r="W43" s="1">
        <v>3919000</v>
      </c>
      <c r="X43" s="1">
        <v>4662000</v>
      </c>
    </row>
    <row r="44" spans="1:24" ht="19" x14ac:dyDescent="0.25">
      <c r="A44" s="6" t="s">
        <v>36</v>
      </c>
      <c r="B44" s="10" t="s">
        <v>91</v>
      </c>
      <c r="C44" s="10" t="s">
        <v>91</v>
      </c>
      <c r="D44" s="10" t="s">
        <v>91</v>
      </c>
      <c r="E44" s="10">
        <v>15635000</v>
      </c>
      <c r="F44" s="10">
        <v>15551000</v>
      </c>
      <c r="G44" s="10">
        <v>28815000</v>
      </c>
      <c r="H44" s="10">
        <v>26353000</v>
      </c>
      <c r="I44" s="10">
        <v>36439000</v>
      </c>
      <c r="J44" s="10">
        <v>31108000</v>
      </c>
      <c r="K44" s="10">
        <v>22035000</v>
      </c>
      <c r="L44" s="10">
        <v>27502000</v>
      </c>
      <c r="M44" s="10">
        <v>27069000</v>
      </c>
      <c r="N44" s="10">
        <v>31996000</v>
      </c>
      <c r="O44" s="10">
        <v>38990000</v>
      </c>
      <c r="P44" s="10">
        <v>52150000</v>
      </c>
      <c r="Q44" s="10">
        <v>30584000</v>
      </c>
      <c r="R44" s="10">
        <v>34420000</v>
      </c>
      <c r="S44" s="10">
        <v>37045000</v>
      </c>
      <c r="T44" s="10">
        <v>36362000</v>
      </c>
      <c r="U44" s="10">
        <v>42011000</v>
      </c>
      <c r="V44" s="10">
        <v>130294000</v>
      </c>
      <c r="W44" s="10">
        <v>146194000</v>
      </c>
      <c r="X44" s="10">
        <v>81815000</v>
      </c>
    </row>
    <row r="45" spans="1:24" ht="19" x14ac:dyDescent="0.25">
      <c r="A45" s="5" t="s">
        <v>37</v>
      </c>
      <c r="B45" s="1" t="s">
        <v>91</v>
      </c>
      <c r="C45" s="1" t="s">
        <v>91</v>
      </c>
      <c r="D45" s="1" t="s">
        <v>91</v>
      </c>
      <c r="E45" s="1">
        <v>63404000</v>
      </c>
      <c r="F45" s="1">
        <v>52739000</v>
      </c>
      <c r="G45" s="1">
        <v>63850000</v>
      </c>
      <c r="H45" s="1">
        <v>105092000</v>
      </c>
      <c r="I45" s="1">
        <v>135615000</v>
      </c>
      <c r="J45" s="1">
        <v>140880000</v>
      </c>
      <c r="K45" s="1">
        <v>114204000</v>
      </c>
      <c r="L45" s="1">
        <v>105151000</v>
      </c>
      <c r="M45" s="1">
        <v>99154000</v>
      </c>
      <c r="N45" s="1">
        <v>89979000</v>
      </c>
      <c r="O45" s="1">
        <v>91470000</v>
      </c>
      <c r="P45" s="1">
        <v>80354000</v>
      </c>
      <c r="Q45" s="1">
        <v>87984000</v>
      </c>
      <c r="R45" s="1">
        <v>103041000</v>
      </c>
      <c r="S45" s="1">
        <v>112212000</v>
      </c>
      <c r="T45" s="1">
        <v>125991000</v>
      </c>
      <c r="U45" s="1">
        <v>349320000</v>
      </c>
      <c r="V45" s="1">
        <v>308273000</v>
      </c>
      <c r="W45" s="1">
        <v>295460000</v>
      </c>
      <c r="X45" s="1">
        <v>344540000</v>
      </c>
    </row>
    <row r="46" spans="1:24" ht="19" x14ac:dyDescent="0.25">
      <c r="A46" s="5" t="s">
        <v>38</v>
      </c>
      <c r="B46" s="1" t="s">
        <v>91</v>
      </c>
      <c r="C46" s="1" t="s">
        <v>91</v>
      </c>
      <c r="D46" s="1" t="s">
        <v>91</v>
      </c>
      <c r="E46" s="1" t="s">
        <v>91</v>
      </c>
      <c r="F46" s="1" t="s">
        <v>91</v>
      </c>
      <c r="G46" s="1" t="s">
        <v>91</v>
      </c>
      <c r="H46" s="1">
        <v>67188000</v>
      </c>
      <c r="I46" s="1">
        <v>75877000</v>
      </c>
      <c r="J46" s="1">
        <v>24320000</v>
      </c>
      <c r="K46" s="1">
        <v>22097000</v>
      </c>
      <c r="L46" s="1">
        <v>22097000</v>
      </c>
      <c r="M46" s="1">
        <v>22097000</v>
      </c>
      <c r="N46" s="1">
        <v>22097000</v>
      </c>
      <c r="O46" s="1">
        <v>22097000</v>
      </c>
      <c r="P46" s="1">
        <v>24293000</v>
      </c>
      <c r="Q46" s="1">
        <v>24293000</v>
      </c>
      <c r="R46" s="1">
        <v>24293000</v>
      </c>
      <c r="S46" s="1">
        <v>36522000</v>
      </c>
      <c r="T46" s="1">
        <v>36522000</v>
      </c>
      <c r="U46" s="1">
        <v>45549000</v>
      </c>
      <c r="V46" s="1">
        <v>45549000</v>
      </c>
      <c r="W46" s="1">
        <v>45549000</v>
      </c>
      <c r="X46" s="1">
        <v>45549000</v>
      </c>
    </row>
    <row r="47" spans="1:24" ht="19" x14ac:dyDescent="0.25">
      <c r="A47" s="5" t="s">
        <v>39</v>
      </c>
      <c r="B47" s="1" t="s">
        <v>91</v>
      </c>
      <c r="C47" s="1" t="s">
        <v>91</v>
      </c>
      <c r="D47" s="1" t="s">
        <v>91</v>
      </c>
      <c r="E47" s="1">
        <v>30533000</v>
      </c>
      <c r="F47" s="1">
        <v>30533000</v>
      </c>
      <c r="G47" s="1">
        <v>30533000</v>
      </c>
      <c r="H47" s="1" t="s">
        <v>91</v>
      </c>
      <c r="I47" s="1">
        <v>3963000</v>
      </c>
      <c r="J47" s="1">
        <v>59713000</v>
      </c>
      <c r="K47" s="1">
        <v>53880000</v>
      </c>
      <c r="L47" s="1">
        <v>53056000</v>
      </c>
      <c r="M47" s="1">
        <v>49346000</v>
      </c>
      <c r="N47" s="1">
        <v>48907000</v>
      </c>
      <c r="O47" s="1">
        <v>48280000</v>
      </c>
      <c r="P47" s="1">
        <v>35012000</v>
      </c>
      <c r="Q47" s="1">
        <v>35211000</v>
      </c>
      <c r="R47" s="1">
        <v>35095000</v>
      </c>
      <c r="S47" s="1">
        <v>50726000</v>
      </c>
      <c r="T47" s="1">
        <v>49781000</v>
      </c>
      <c r="U47" s="1">
        <v>54365000</v>
      </c>
      <c r="V47" s="1">
        <v>48598000</v>
      </c>
      <c r="W47" s="1">
        <v>47229000</v>
      </c>
      <c r="X47" s="1">
        <v>5002000</v>
      </c>
    </row>
    <row r="48" spans="1:24" ht="19" x14ac:dyDescent="0.25">
      <c r="A48" s="5" t="s">
        <v>40</v>
      </c>
      <c r="B48" s="1" t="s">
        <v>91</v>
      </c>
      <c r="C48" s="1" t="s">
        <v>91</v>
      </c>
      <c r="D48" s="1" t="s">
        <v>91</v>
      </c>
      <c r="E48" s="1">
        <v>30533000</v>
      </c>
      <c r="F48" s="1">
        <v>30533000</v>
      </c>
      <c r="G48" s="1">
        <v>30533000</v>
      </c>
      <c r="H48" s="1">
        <v>67188000</v>
      </c>
      <c r="I48" s="1">
        <v>79840000</v>
      </c>
      <c r="J48" s="1">
        <v>84033000</v>
      </c>
      <c r="K48" s="1">
        <v>75977000</v>
      </c>
      <c r="L48" s="1">
        <v>75153000</v>
      </c>
      <c r="M48" s="1">
        <v>71443000</v>
      </c>
      <c r="N48" s="1">
        <v>71004000</v>
      </c>
      <c r="O48" s="1">
        <v>70377000</v>
      </c>
      <c r="P48" s="1">
        <v>59305000</v>
      </c>
      <c r="Q48" s="1">
        <v>59504000</v>
      </c>
      <c r="R48" s="1">
        <v>59388000</v>
      </c>
      <c r="S48" s="1">
        <v>87248000</v>
      </c>
      <c r="T48" s="1">
        <v>86303000</v>
      </c>
      <c r="U48" s="1">
        <v>99914000</v>
      </c>
      <c r="V48" s="1">
        <v>94147000</v>
      </c>
      <c r="W48" s="1">
        <v>92778000</v>
      </c>
      <c r="X48" s="1">
        <v>50551000</v>
      </c>
    </row>
    <row r="49" spans="1:2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row>
    <row r="50" spans="1:24" ht="19" x14ac:dyDescent="0.25">
      <c r="A50" s="5" t="s">
        <v>42</v>
      </c>
      <c r="B50" s="1" t="s">
        <v>91</v>
      </c>
      <c r="C50" s="1" t="s">
        <v>91</v>
      </c>
      <c r="D50" s="1" t="s">
        <v>91</v>
      </c>
      <c r="E50" s="1">
        <v>5585000</v>
      </c>
      <c r="F50" s="1">
        <v>9278000</v>
      </c>
      <c r="G50" s="1">
        <v>9192000</v>
      </c>
      <c r="H50" s="1">
        <v>8987000</v>
      </c>
      <c r="I50" s="1">
        <v>6110000</v>
      </c>
      <c r="J50" s="1">
        <v>34700000</v>
      </c>
      <c r="K50" s="1">
        <v>38246000</v>
      </c>
      <c r="L50" s="1">
        <v>36795000</v>
      </c>
      <c r="M50" s="1">
        <v>38928000</v>
      </c>
      <c r="N50" s="1">
        <v>35472000</v>
      </c>
      <c r="O50" s="1">
        <v>24984000</v>
      </c>
      <c r="P50" s="1">
        <v>25054000</v>
      </c>
      <c r="Q50" s="1">
        <v>19309000</v>
      </c>
      <c r="R50" s="1">
        <v>9924000</v>
      </c>
      <c r="S50" s="1">
        <v>4947000</v>
      </c>
      <c r="T50" s="1">
        <v>5353000</v>
      </c>
      <c r="U50" s="1">
        <v>4929000</v>
      </c>
      <c r="V50" s="1">
        <v>8616000</v>
      </c>
      <c r="W50" s="1" t="s">
        <v>91</v>
      </c>
      <c r="X50" s="1">
        <v>3388000</v>
      </c>
    </row>
    <row r="51" spans="1:24" ht="19" x14ac:dyDescent="0.25">
      <c r="A51" s="5" t="s">
        <v>43</v>
      </c>
      <c r="B51" s="1" t="s">
        <v>91</v>
      </c>
      <c r="C51" s="1" t="s">
        <v>91</v>
      </c>
      <c r="D51" s="1" t="s">
        <v>91</v>
      </c>
      <c r="E51" s="1">
        <v>2397000</v>
      </c>
      <c r="F51" s="1">
        <v>5381000</v>
      </c>
      <c r="G51" s="1">
        <v>1806000</v>
      </c>
      <c r="H51" s="1">
        <v>2100000</v>
      </c>
      <c r="I51" s="1">
        <v>2274000</v>
      </c>
      <c r="J51" s="1">
        <v>2798000</v>
      </c>
      <c r="K51" s="1">
        <v>3953000</v>
      </c>
      <c r="L51" s="1">
        <v>4468000</v>
      </c>
      <c r="M51" s="1">
        <v>3626000</v>
      </c>
      <c r="N51" s="1">
        <v>2906000</v>
      </c>
      <c r="O51" s="1">
        <v>2260000</v>
      </c>
      <c r="P51" s="1">
        <v>1704000</v>
      </c>
      <c r="Q51" s="1">
        <v>1216000</v>
      </c>
      <c r="R51" s="1">
        <v>699000</v>
      </c>
      <c r="S51" s="1">
        <v>644000</v>
      </c>
      <c r="T51" s="1">
        <v>604000</v>
      </c>
      <c r="U51" s="1">
        <v>702000</v>
      </c>
      <c r="V51" s="1">
        <v>1344000</v>
      </c>
      <c r="W51" s="1">
        <v>1547000</v>
      </c>
      <c r="X51" s="1">
        <v>41512000</v>
      </c>
    </row>
    <row r="52" spans="1:24" ht="19" x14ac:dyDescent="0.25">
      <c r="A52" s="5" t="s">
        <v>44</v>
      </c>
      <c r="B52" s="1" t="s">
        <v>91</v>
      </c>
      <c r="C52" s="1" t="s">
        <v>91</v>
      </c>
      <c r="D52" s="1" t="s">
        <v>91</v>
      </c>
      <c r="E52" s="1">
        <v>101919000</v>
      </c>
      <c r="F52" s="1">
        <v>97931000</v>
      </c>
      <c r="G52" s="1">
        <v>105381000</v>
      </c>
      <c r="H52" s="1">
        <v>183367000</v>
      </c>
      <c r="I52" s="1">
        <v>223839000</v>
      </c>
      <c r="J52" s="1">
        <v>262411000</v>
      </c>
      <c r="K52" s="1">
        <v>232380000</v>
      </c>
      <c r="L52" s="1">
        <v>221567000</v>
      </c>
      <c r="M52" s="1">
        <v>213151000</v>
      </c>
      <c r="N52" s="1">
        <v>199361000</v>
      </c>
      <c r="O52" s="1">
        <v>189091000</v>
      </c>
      <c r="P52" s="1">
        <v>166417000</v>
      </c>
      <c r="Q52" s="1">
        <v>168013000</v>
      </c>
      <c r="R52" s="1">
        <v>173052000</v>
      </c>
      <c r="S52" s="1">
        <v>205051000</v>
      </c>
      <c r="T52" s="1">
        <v>218251000</v>
      </c>
      <c r="U52" s="1">
        <v>454865000</v>
      </c>
      <c r="V52" s="1">
        <v>412380000</v>
      </c>
      <c r="W52" s="1">
        <v>389785000</v>
      </c>
      <c r="X52" s="1">
        <v>439991000</v>
      </c>
    </row>
    <row r="53" spans="1:24" ht="19" x14ac:dyDescent="0.25">
      <c r="A53" s="5" t="s">
        <v>45</v>
      </c>
      <c r="B53" s="1" t="s">
        <v>91</v>
      </c>
      <c r="C53" s="1">
        <v>109515000</v>
      </c>
      <c r="D53" s="1">
        <v>106922000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t="s">
        <v>91</v>
      </c>
      <c r="C54" s="11">
        <v>109515000</v>
      </c>
      <c r="D54" s="11">
        <v>106922000</v>
      </c>
      <c r="E54" s="11">
        <v>117554000</v>
      </c>
      <c r="F54" s="11">
        <v>113482000</v>
      </c>
      <c r="G54" s="11">
        <v>134196000</v>
      </c>
      <c r="H54" s="11">
        <v>209720000</v>
      </c>
      <c r="I54" s="11">
        <v>260278000</v>
      </c>
      <c r="J54" s="11">
        <v>293519000</v>
      </c>
      <c r="K54" s="11">
        <v>254415000</v>
      </c>
      <c r="L54" s="11">
        <v>249069000</v>
      </c>
      <c r="M54" s="11">
        <v>240220000</v>
      </c>
      <c r="N54" s="11">
        <v>231357000</v>
      </c>
      <c r="O54" s="11">
        <v>228081000</v>
      </c>
      <c r="P54" s="11">
        <v>218567000</v>
      </c>
      <c r="Q54" s="11">
        <v>198597000</v>
      </c>
      <c r="R54" s="11">
        <v>207472000</v>
      </c>
      <c r="S54" s="11">
        <v>242096000</v>
      </c>
      <c r="T54" s="11">
        <v>254613000</v>
      </c>
      <c r="U54" s="11">
        <v>496876000</v>
      </c>
      <c r="V54" s="11">
        <v>542674000</v>
      </c>
      <c r="W54" s="11">
        <v>535979000</v>
      </c>
      <c r="X54" s="11">
        <v>521806000</v>
      </c>
    </row>
    <row r="55" spans="1:24" ht="20" thickTop="1" x14ac:dyDescent="0.25">
      <c r="A55" s="5" t="s">
        <v>47</v>
      </c>
      <c r="B55" s="1" t="s">
        <v>91</v>
      </c>
      <c r="C55" s="1" t="s">
        <v>91</v>
      </c>
      <c r="D55" s="1" t="s">
        <v>91</v>
      </c>
      <c r="E55" s="1">
        <v>16113000</v>
      </c>
      <c r="F55" s="1">
        <v>18577000</v>
      </c>
      <c r="G55" s="1">
        <v>23752000</v>
      </c>
      <c r="H55" s="1">
        <v>33188000</v>
      </c>
      <c r="I55" s="1">
        <v>18115000</v>
      </c>
      <c r="J55" s="1">
        <v>17863000</v>
      </c>
      <c r="K55" s="1">
        <v>6871000</v>
      </c>
      <c r="L55" s="1">
        <v>8710000</v>
      </c>
      <c r="M55" s="1">
        <v>8014000</v>
      </c>
      <c r="N55" s="1">
        <v>13126000</v>
      </c>
      <c r="O55" s="1">
        <v>14965000</v>
      </c>
      <c r="P55" s="1">
        <v>13414000</v>
      </c>
      <c r="Q55" s="1">
        <v>10018000</v>
      </c>
      <c r="R55" s="1">
        <v>7064000</v>
      </c>
      <c r="S55" s="1">
        <v>10510000</v>
      </c>
      <c r="T55" s="1">
        <v>10273000</v>
      </c>
      <c r="U55" s="1">
        <v>13598000</v>
      </c>
      <c r="V55" s="1">
        <v>4101000</v>
      </c>
      <c r="W55" s="1">
        <v>11685000</v>
      </c>
      <c r="X55" s="1">
        <v>8736000</v>
      </c>
    </row>
    <row r="56" spans="1:24"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v>14313000</v>
      </c>
      <c r="V56" s="1">
        <v>20854000</v>
      </c>
      <c r="W56" s="1">
        <v>17006000</v>
      </c>
      <c r="X56" s="1">
        <v>16557000</v>
      </c>
    </row>
    <row r="57" spans="1:24" ht="19" x14ac:dyDescent="0.25">
      <c r="A57" s="5" t="s">
        <v>49</v>
      </c>
      <c r="B57" s="1" t="s">
        <v>91</v>
      </c>
      <c r="C57" s="1" t="s">
        <v>91</v>
      </c>
      <c r="D57" s="1" t="s">
        <v>91</v>
      </c>
      <c r="E57" s="1" t="s">
        <v>91</v>
      </c>
      <c r="F57" s="1" t="s">
        <v>91</v>
      </c>
      <c r="G57" s="1" t="s">
        <v>91</v>
      </c>
      <c r="H57" s="1" t="s">
        <v>91</v>
      </c>
      <c r="I57" s="1" t="s">
        <v>91</v>
      </c>
      <c r="J57" s="1">
        <v>2579000</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row>
    <row r="58" spans="1:24" ht="19" x14ac:dyDescent="0.25">
      <c r="A58" s="5" t="s">
        <v>50</v>
      </c>
      <c r="B58" s="1" t="s">
        <v>91</v>
      </c>
      <c r="C58" s="1" t="s">
        <v>91</v>
      </c>
      <c r="D58" s="1" t="s">
        <v>91</v>
      </c>
      <c r="E58" s="1">
        <v>11996000</v>
      </c>
      <c r="F58" s="1">
        <v>14692000</v>
      </c>
      <c r="G58" s="1">
        <v>18639000</v>
      </c>
      <c r="H58" s="1">
        <v>24676000</v>
      </c>
      <c r="I58" s="1">
        <v>27686000</v>
      </c>
      <c r="J58" s="1">
        <v>29421000</v>
      </c>
      <c r="K58" s="1">
        <v>27835000</v>
      </c>
      <c r="L58" s="1">
        <v>28238000</v>
      </c>
      <c r="M58" s="1">
        <v>30082000</v>
      </c>
      <c r="N58" s="1" t="s">
        <v>91</v>
      </c>
      <c r="O58" s="1">
        <v>31836000</v>
      </c>
      <c r="P58" s="1">
        <v>34552000</v>
      </c>
      <c r="Q58" s="1">
        <v>35202000</v>
      </c>
      <c r="R58" s="1">
        <v>38155000</v>
      </c>
      <c r="S58" s="1">
        <v>42596000</v>
      </c>
      <c r="T58" s="1">
        <v>48370000</v>
      </c>
      <c r="U58" s="1">
        <v>52856000</v>
      </c>
      <c r="V58" s="1">
        <v>59030000</v>
      </c>
      <c r="W58" s="1">
        <v>69029000</v>
      </c>
      <c r="X58" s="1">
        <v>74375000</v>
      </c>
    </row>
    <row r="59" spans="1:24" ht="19" x14ac:dyDescent="0.25">
      <c r="A59" s="5" t="s">
        <v>51</v>
      </c>
      <c r="B59" s="1" t="s">
        <v>91</v>
      </c>
      <c r="C59" s="1" t="s">
        <v>91</v>
      </c>
      <c r="D59" s="1" t="s">
        <v>91</v>
      </c>
      <c r="E59" s="1">
        <v>312000</v>
      </c>
      <c r="F59" s="1">
        <v>452000</v>
      </c>
      <c r="G59" s="1">
        <v>1029000</v>
      </c>
      <c r="H59" s="1">
        <v>1440000</v>
      </c>
      <c r="I59" s="1">
        <v>12198000</v>
      </c>
      <c r="J59" s="1">
        <v>17344000</v>
      </c>
      <c r="K59" s="1">
        <v>25382000</v>
      </c>
      <c r="L59" s="1">
        <v>28915000</v>
      </c>
      <c r="M59" s="1">
        <v>28223000</v>
      </c>
      <c r="N59" s="1">
        <v>61523000</v>
      </c>
      <c r="O59" s="1">
        <v>33802000</v>
      </c>
      <c r="P59" s="1">
        <v>38515000</v>
      </c>
      <c r="Q59" s="1">
        <v>32652000</v>
      </c>
      <c r="R59" s="1">
        <v>34196000</v>
      </c>
      <c r="S59" s="1">
        <v>35419000</v>
      </c>
      <c r="T59" s="1">
        <v>36629000</v>
      </c>
      <c r="U59" s="1">
        <v>32114000</v>
      </c>
      <c r="V59" s="1">
        <v>24336000</v>
      </c>
      <c r="W59" s="1">
        <v>37695000</v>
      </c>
      <c r="X59" s="1">
        <v>38601000</v>
      </c>
    </row>
    <row r="60" spans="1:24" ht="19" x14ac:dyDescent="0.25">
      <c r="A60" s="6" t="s">
        <v>52</v>
      </c>
      <c r="B60" s="10" t="s">
        <v>91</v>
      </c>
      <c r="C60" s="10" t="s">
        <v>91</v>
      </c>
      <c r="D60" s="10" t="s">
        <v>91</v>
      </c>
      <c r="E60" s="10">
        <v>28421000</v>
      </c>
      <c r="F60" s="10">
        <v>33721000</v>
      </c>
      <c r="G60" s="10">
        <v>43420000</v>
      </c>
      <c r="H60" s="10">
        <v>59304000</v>
      </c>
      <c r="I60" s="10">
        <v>57999000</v>
      </c>
      <c r="J60" s="10">
        <v>67207000</v>
      </c>
      <c r="K60" s="10">
        <v>60088000</v>
      </c>
      <c r="L60" s="10">
        <v>65863000</v>
      </c>
      <c r="M60" s="10">
        <v>66319000</v>
      </c>
      <c r="N60" s="10">
        <v>74649000</v>
      </c>
      <c r="O60" s="10">
        <v>80603000</v>
      </c>
      <c r="P60" s="10">
        <v>86481000</v>
      </c>
      <c r="Q60" s="10">
        <v>77872000</v>
      </c>
      <c r="R60" s="10">
        <v>79415000</v>
      </c>
      <c r="S60" s="10">
        <v>88525000</v>
      </c>
      <c r="T60" s="10">
        <v>95272000</v>
      </c>
      <c r="U60" s="10">
        <v>112881000</v>
      </c>
      <c r="V60" s="10">
        <v>108321000</v>
      </c>
      <c r="W60" s="10">
        <v>135415000</v>
      </c>
      <c r="X60" s="10">
        <v>138269000</v>
      </c>
    </row>
    <row r="61" spans="1:24" ht="19" x14ac:dyDescent="0.25">
      <c r="A61" s="5" t="s">
        <v>53</v>
      </c>
      <c r="B61" s="1" t="s">
        <v>91</v>
      </c>
      <c r="C61" s="1" t="s">
        <v>91</v>
      </c>
      <c r="D61" s="1" t="s">
        <v>91</v>
      </c>
      <c r="E61" s="1">
        <v>97373000</v>
      </c>
      <c r="F61" s="1">
        <v>80931000</v>
      </c>
      <c r="G61" s="1">
        <v>38500000</v>
      </c>
      <c r="H61" s="1">
        <v>68000000</v>
      </c>
      <c r="I61" s="1">
        <v>96750000</v>
      </c>
      <c r="J61" s="1">
        <v>160250000</v>
      </c>
      <c r="K61" s="1">
        <v>125500000</v>
      </c>
      <c r="L61" s="1">
        <v>51000000</v>
      </c>
      <c r="M61" s="1">
        <v>22000000</v>
      </c>
      <c r="N61" s="1">
        <v>45000000</v>
      </c>
      <c r="O61" s="1">
        <v>19000000</v>
      </c>
      <c r="P61" s="1">
        <v>13000000</v>
      </c>
      <c r="Q61" s="1" t="s">
        <v>91</v>
      </c>
      <c r="R61" s="1">
        <v>25000000</v>
      </c>
      <c r="S61" s="1">
        <v>50000000</v>
      </c>
      <c r="T61" s="1">
        <v>41000000</v>
      </c>
      <c r="U61" s="1">
        <v>287292000</v>
      </c>
      <c r="V61" s="1">
        <v>324654000</v>
      </c>
      <c r="W61" s="1">
        <v>262666000</v>
      </c>
      <c r="X61" s="1">
        <v>248804000</v>
      </c>
    </row>
    <row r="62" spans="1:24" ht="19" x14ac:dyDescent="0.25">
      <c r="A62" s="5" t="s">
        <v>50</v>
      </c>
      <c r="B62" s="1" t="s">
        <v>91</v>
      </c>
      <c r="C62" s="1" t="s">
        <v>91</v>
      </c>
      <c r="D62" s="1" t="s">
        <v>91</v>
      </c>
      <c r="E62" s="1" t="s">
        <v>91</v>
      </c>
      <c r="F62" s="1" t="s">
        <v>91</v>
      </c>
      <c r="G62" s="1" t="s">
        <v>91</v>
      </c>
      <c r="H62" s="1" t="s">
        <v>91</v>
      </c>
      <c r="I62" s="1" t="s">
        <v>91</v>
      </c>
      <c r="J62" s="1">
        <v>21047000</v>
      </c>
      <c r="K62" s="1">
        <v>20643000</v>
      </c>
      <c r="L62" s="1">
        <v>22284000</v>
      </c>
      <c r="M62" s="1">
        <v>23037000</v>
      </c>
      <c r="N62" s="1" t="s">
        <v>91</v>
      </c>
      <c r="O62" s="1" t="s">
        <v>91</v>
      </c>
      <c r="P62" s="1" t="s">
        <v>91</v>
      </c>
      <c r="Q62" s="1" t="s">
        <v>91</v>
      </c>
      <c r="R62" s="1" t="s">
        <v>91</v>
      </c>
      <c r="S62" s="1" t="s">
        <v>91</v>
      </c>
      <c r="T62" s="1">
        <v>2680000</v>
      </c>
      <c r="U62" s="1">
        <v>2489000</v>
      </c>
      <c r="V62" s="1">
        <v>2186000</v>
      </c>
      <c r="W62" s="1">
        <v>2219000</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v>399000</v>
      </c>
      <c r="X63" s="1" t="s">
        <v>91</v>
      </c>
    </row>
    <row r="64" spans="1:24" ht="19" x14ac:dyDescent="0.25">
      <c r="A64" s="5" t="s">
        <v>55</v>
      </c>
      <c r="B64" s="1" t="s">
        <v>91</v>
      </c>
      <c r="C64" s="1" t="s">
        <v>91</v>
      </c>
      <c r="D64" s="1" t="s">
        <v>91</v>
      </c>
      <c r="E64" s="1">
        <v>45718000</v>
      </c>
      <c r="F64" s="1">
        <v>50343000</v>
      </c>
      <c r="G64" s="1">
        <v>12011000</v>
      </c>
      <c r="H64" s="1">
        <v>14438000</v>
      </c>
      <c r="I64" s="1">
        <v>17462000</v>
      </c>
      <c r="J64" s="1">
        <v>7873000</v>
      </c>
      <c r="K64" s="1">
        <v>6419000</v>
      </c>
      <c r="L64" s="1">
        <v>29561000</v>
      </c>
      <c r="M64" s="1">
        <v>29224000</v>
      </c>
      <c r="N64" s="1">
        <v>29320000</v>
      </c>
      <c r="O64" s="1">
        <v>27825000</v>
      </c>
      <c r="P64" s="1">
        <v>22775000</v>
      </c>
      <c r="Q64" s="1">
        <v>22823000</v>
      </c>
      <c r="R64" s="1">
        <v>24048000</v>
      </c>
      <c r="S64" s="1">
        <v>24067000</v>
      </c>
      <c r="T64" s="1">
        <v>25529000</v>
      </c>
      <c r="U64" s="1">
        <v>69000</v>
      </c>
      <c r="V64" s="1">
        <v>69000</v>
      </c>
      <c r="W64" s="1">
        <v>69000</v>
      </c>
      <c r="X64" s="1">
        <v>2402000</v>
      </c>
    </row>
    <row r="65" spans="1:24" ht="19" x14ac:dyDescent="0.25">
      <c r="A65" s="5" t="s">
        <v>56</v>
      </c>
      <c r="B65" s="1" t="s">
        <v>91</v>
      </c>
      <c r="C65" s="1" t="s">
        <v>91</v>
      </c>
      <c r="D65" s="1" t="s">
        <v>91</v>
      </c>
      <c r="E65" s="1">
        <v>143091000</v>
      </c>
      <c r="F65" s="1">
        <v>131274000</v>
      </c>
      <c r="G65" s="1">
        <v>50511000</v>
      </c>
      <c r="H65" s="1">
        <v>82438000</v>
      </c>
      <c r="I65" s="1">
        <v>114212000</v>
      </c>
      <c r="J65" s="1">
        <v>189170000</v>
      </c>
      <c r="K65" s="1">
        <v>152562000</v>
      </c>
      <c r="L65" s="1">
        <v>102845000</v>
      </c>
      <c r="M65" s="1">
        <v>74261000</v>
      </c>
      <c r="N65" s="1">
        <v>74320000</v>
      </c>
      <c r="O65" s="1">
        <v>46825000</v>
      </c>
      <c r="P65" s="1">
        <v>35775000</v>
      </c>
      <c r="Q65" s="1">
        <v>22823000</v>
      </c>
      <c r="R65" s="1">
        <v>49048000</v>
      </c>
      <c r="S65" s="1">
        <v>74067000</v>
      </c>
      <c r="T65" s="1">
        <v>69209000</v>
      </c>
      <c r="U65" s="1">
        <v>289850000</v>
      </c>
      <c r="V65" s="1">
        <v>326909000</v>
      </c>
      <c r="W65" s="1">
        <v>265353000</v>
      </c>
      <c r="X65" s="1">
        <v>251206000</v>
      </c>
    </row>
    <row r="66" spans="1:24" ht="19" x14ac:dyDescent="0.25">
      <c r="A66" s="5" t="s">
        <v>57</v>
      </c>
      <c r="B66" s="1" t="s">
        <v>91</v>
      </c>
      <c r="C66" s="1">
        <v>162750000</v>
      </c>
      <c r="D66" s="1">
        <v>160900000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t="s">
        <v>91</v>
      </c>
      <c r="C67" s="10">
        <v>162750000</v>
      </c>
      <c r="D67" s="10">
        <v>160900000</v>
      </c>
      <c r="E67" s="10">
        <v>171512000</v>
      </c>
      <c r="F67" s="10">
        <v>164995000</v>
      </c>
      <c r="G67" s="10">
        <v>93931000</v>
      </c>
      <c r="H67" s="10">
        <v>141742000</v>
      </c>
      <c r="I67" s="10">
        <v>172211000</v>
      </c>
      <c r="J67" s="10">
        <v>256377000</v>
      </c>
      <c r="K67" s="10">
        <v>212650000</v>
      </c>
      <c r="L67" s="10">
        <v>168708000</v>
      </c>
      <c r="M67" s="10">
        <v>140580000</v>
      </c>
      <c r="N67" s="10">
        <v>148969000</v>
      </c>
      <c r="O67" s="10">
        <v>127428000</v>
      </c>
      <c r="P67" s="10">
        <v>122256000</v>
      </c>
      <c r="Q67" s="10">
        <v>100695000</v>
      </c>
      <c r="R67" s="10">
        <v>128463000</v>
      </c>
      <c r="S67" s="10">
        <v>162592000</v>
      </c>
      <c r="T67" s="10">
        <v>164481000</v>
      </c>
      <c r="U67" s="10">
        <v>402731000</v>
      </c>
      <c r="V67" s="10">
        <v>435230000</v>
      </c>
      <c r="W67" s="10">
        <v>400768000</v>
      </c>
      <c r="X67" s="10">
        <v>389475000</v>
      </c>
    </row>
    <row r="68" spans="1:24" ht="19" x14ac:dyDescent="0.25">
      <c r="A68" s="5" t="s">
        <v>59</v>
      </c>
      <c r="B68" s="1" t="s">
        <v>91</v>
      </c>
      <c r="C68" s="1" t="s">
        <v>91</v>
      </c>
      <c r="D68" s="1" t="s">
        <v>91</v>
      </c>
      <c r="E68" s="1">
        <v>104000</v>
      </c>
      <c r="F68" s="1">
        <v>115000</v>
      </c>
      <c r="G68" s="1">
        <v>231000</v>
      </c>
      <c r="H68" s="1">
        <v>232000</v>
      </c>
      <c r="I68" s="1">
        <v>233000</v>
      </c>
      <c r="J68" s="1">
        <v>233000</v>
      </c>
      <c r="K68" s="1">
        <v>236000</v>
      </c>
      <c r="L68" s="1">
        <v>339000</v>
      </c>
      <c r="M68" s="1">
        <v>341000</v>
      </c>
      <c r="N68" s="1">
        <v>344000</v>
      </c>
      <c r="O68" s="1">
        <v>350000</v>
      </c>
      <c r="P68" s="1">
        <v>343000</v>
      </c>
      <c r="Q68" s="1">
        <v>331000</v>
      </c>
      <c r="R68" s="1">
        <v>305000</v>
      </c>
      <c r="S68" s="1">
        <v>296000</v>
      </c>
      <c r="T68" s="1">
        <v>293000</v>
      </c>
      <c r="U68" s="1">
        <v>284000</v>
      </c>
      <c r="V68" s="1">
        <v>343000</v>
      </c>
      <c r="W68" s="1">
        <v>336000</v>
      </c>
      <c r="X68" s="1">
        <v>320000</v>
      </c>
    </row>
    <row r="69" spans="1:24" ht="19" x14ac:dyDescent="0.25">
      <c r="A69" s="5" t="s">
        <v>60</v>
      </c>
      <c r="B69" s="1" t="s">
        <v>91</v>
      </c>
      <c r="C69" s="1" t="s">
        <v>91</v>
      </c>
      <c r="D69" s="1" t="s">
        <v>91</v>
      </c>
      <c r="E69" s="1">
        <v>-126782000</v>
      </c>
      <c r="F69" s="1">
        <v>-129713000</v>
      </c>
      <c r="G69" s="1">
        <v>-122533000</v>
      </c>
      <c r="H69" s="1">
        <v>-98743000</v>
      </c>
      <c r="I69" s="1">
        <v>-80597000</v>
      </c>
      <c r="J69" s="1">
        <v>-134480000</v>
      </c>
      <c r="K69" s="1">
        <v>-132061000</v>
      </c>
      <c r="L69" s="1">
        <v>-118282000</v>
      </c>
      <c r="M69" s="1">
        <v>-101225000</v>
      </c>
      <c r="N69" s="1">
        <v>-85359000</v>
      </c>
      <c r="O69" s="1">
        <v>-68804000</v>
      </c>
      <c r="P69" s="1">
        <v>-59487000</v>
      </c>
      <c r="Q69" s="1">
        <v>-37832000</v>
      </c>
      <c r="R69" s="1">
        <v>-16562000</v>
      </c>
      <c r="S69" s="1">
        <v>2191000</v>
      </c>
      <c r="T69" s="1">
        <v>28020000</v>
      </c>
      <c r="U69" s="1">
        <v>53399000</v>
      </c>
      <c r="V69" s="1">
        <v>23677000</v>
      </c>
      <c r="W69" s="1">
        <v>65952000</v>
      </c>
      <c r="X69" s="1">
        <v>86284000</v>
      </c>
    </row>
    <row r="70" spans="1:24" ht="19" x14ac:dyDescent="0.25">
      <c r="A70" s="5" t="s">
        <v>61</v>
      </c>
      <c r="B70" s="1" t="s">
        <v>91</v>
      </c>
      <c r="C70" s="1" t="s">
        <v>91</v>
      </c>
      <c r="D70" s="1" t="s">
        <v>91</v>
      </c>
      <c r="E70" s="1">
        <v>-33061000</v>
      </c>
      <c r="F70" s="1">
        <v>-38814000</v>
      </c>
      <c r="G70" s="1">
        <v>-42300000</v>
      </c>
      <c r="H70" s="1">
        <v>-48311000</v>
      </c>
      <c r="I70" s="1">
        <v>-58500000</v>
      </c>
      <c r="J70" s="1">
        <v>-66200000</v>
      </c>
      <c r="K70" s="1">
        <v>-77600000</v>
      </c>
      <c r="L70" s="1">
        <v>-91400000</v>
      </c>
      <c r="M70" s="1">
        <v>-104800000</v>
      </c>
      <c r="N70" s="1">
        <v>-112300000</v>
      </c>
      <c r="O70" s="1">
        <v>-122700000</v>
      </c>
      <c r="P70" s="1">
        <v>-114708000</v>
      </c>
      <c r="Q70" s="1">
        <v>-125362000</v>
      </c>
      <c r="R70" s="1">
        <v>-132817000</v>
      </c>
      <c r="S70" s="1">
        <v>-144373000</v>
      </c>
      <c r="T70" s="1">
        <v>-160153000</v>
      </c>
      <c r="U70" s="1">
        <v>-173845000</v>
      </c>
      <c r="V70" s="1" t="s">
        <v>91</v>
      </c>
      <c r="W70" s="1" t="s">
        <v>91</v>
      </c>
      <c r="X70" s="1" t="s">
        <v>91</v>
      </c>
    </row>
    <row r="71" spans="1:24" ht="19" x14ac:dyDescent="0.25">
      <c r="A71" s="5" t="s">
        <v>62</v>
      </c>
      <c r="B71" s="1" t="s">
        <v>91</v>
      </c>
      <c r="C71" s="1">
        <v>-53235000</v>
      </c>
      <c r="D71" s="1">
        <v>-53978000</v>
      </c>
      <c r="E71" s="1">
        <v>38617000</v>
      </c>
      <c r="F71" s="1">
        <v>44362000</v>
      </c>
      <c r="G71" s="1">
        <v>204867000</v>
      </c>
      <c r="H71" s="1">
        <v>214800000</v>
      </c>
      <c r="I71" s="1">
        <v>226931000</v>
      </c>
      <c r="J71" s="1">
        <v>237589000</v>
      </c>
      <c r="K71" s="1">
        <v>251190000</v>
      </c>
      <c r="L71" s="1">
        <v>289704000</v>
      </c>
      <c r="M71" s="1">
        <v>305324000</v>
      </c>
      <c r="N71" s="1">
        <v>279703000</v>
      </c>
      <c r="O71" s="1">
        <v>291807000</v>
      </c>
      <c r="P71" s="1">
        <v>270163000</v>
      </c>
      <c r="Q71" s="1">
        <v>260765000</v>
      </c>
      <c r="R71" s="1">
        <v>228083000</v>
      </c>
      <c r="S71" s="1">
        <v>221390000</v>
      </c>
      <c r="T71" s="1">
        <v>221972000</v>
      </c>
      <c r="U71" s="1">
        <v>214307000</v>
      </c>
      <c r="V71" s="1">
        <v>83424000</v>
      </c>
      <c r="W71" s="1">
        <v>68923000</v>
      </c>
      <c r="X71" s="1">
        <v>45727000</v>
      </c>
    </row>
    <row r="72" spans="1:24" ht="19" x14ac:dyDescent="0.25">
      <c r="A72" s="6" t="s">
        <v>63</v>
      </c>
      <c r="B72" s="10" t="s">
        <v>91</v>
      </c>
      <c r="C72" s="10">
        <v>-53235000</v>
      </c>
      <c r="D72" s="10">
        <v>-53978000</v>
      </c>
      <c r="E72" s="10">
        <v>-53958000</v>
      </c>
      <c r="F72" s="10">
        <v>-51513000</v>
      </c>
      <c r="G72" s="10">
        <v>40265000</v>
      </c>
      <c r="H72" s="10">
        <v>67978000</v>
      </c>
      <c r="I72" s="10">
        <v>88067000</v>
      </c>
      <c r="J72" s="10">
        <v>37142000</v>
      </c>
      <c r="K72" s="10">
        <v>41765000</v>
      </c>
      <c r="L72" s="10">
        <v>80361000</v>
      </c>
      <c r="M72" s="10">
        <v>99640000</v>
      </c>
      <c r="N72" s="10">
        <v>82388000</v>
      </c>
      <c r="O72" s="10">
        <v>100653000</v>
      </c>
      <c r="P72" s="10">
        <v>96311000</v>
      </c>
      <c r="Q72" s="10">
        <v>97902000</v>
      </c>
      <c r="R72" s="10">
        <v>79009000</v>
      </c>
      <c r="S72" s="10">
        <v>79504000</v>
      </c>
      <c r="T72" s="10">
        <v>90132000</v>
      </c>
      <c r="U72" s="10">
        <v>94145000</v>
      </c>
      <c r="V72" s="10">
        <v>107444000</v>
      </c>
      <c r="W72" s="10">
        <v>135211000</v>
      </c>
      <c r="X72" s="10">
        <v>132331000</v>
      </c>
    </row>
    <row r="73" spans="1:24" ht="20" thickBot="1" x14ac:dyDescent="0.3">
      <c r="A73" s="7" t="s">
        <v>64</v>
      </c>
      <c r="B73" s="11" t="s">
        <v>91</v>
      </c>
      <c r="C73" s="11">
        <v>109515000</v>
      </c>
      <c r="D73" s="11">
        <v>106922000</v>
      </c>
      <c r="E73" s="11">
        <v>117554000</v>
      </c>
      <c r="F73" s="11">
        <v>113482000</v>
      </c>
      <c r="G73" s="11">
        <v>134196000</v>
      </c>
      <c r="H73" s="11">
        <v>209720000</v>
      </c>
      <c r="I73" s="11">
        <v>260278000</v>
      </c>
      <c r="J73" s="11">
        <v>293519000</v>
      </c>
      <c r="K73" s="11">
        <v>254415000</v>
      </c>
      <c r="L73" s="11">
        <v>249069000</v>
      </c>
      <c r="M73" s="11">
        <v>240220000</v>
      </c>
      <c r="N73" s="11">
        <v>231357000</v>
      </c>
      <c r="O73" s="11">
        <v>228081000</v>
      </c>
      <c r="P73" s="11">
        <v>218567000</v>
      </c>
      <c r="Q73" s="11">
        <v>198597000</v>
      </c>
      <c r="R73" s="11">
        <v>207472000</v>
      </c>
      <c r="S73" s="11">
        <v>242096000</v>
      </c>
      <c r="T73" s="11">
        <v>254613000</v>
      </c>
      <c r="U73" s="11">
        <v>496876000</v>
      </c>
      <c r="V73" s="11">
        <v>542674000</v>
      </c>
      <c r="W73" s="11">
        <v>535979000</v>
      </c>
      <c r="X73" s="11">
        <v>521806000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t="s">
        <v>91</v>
      </c>
      <c r="E76" s="1">
        <v>1248000</v>
      </c>
      <c r="F76" s="1">
        <v>2442000</v>
      </c>
      <c r="G76" s="1">
        <v>10933000</v>
      </c>
      <c r="H76" s="1">
        <v>23790000</v>
      </c>
      <c r="I76" s="1">
        <v>18146000</v>
      </c>
      <c r="J76" s="1">
        <v>-53883000</v>
      </c>
      <c r="K76" s="1">
        <v>2419000</v>
      </c>
      <c r="L76" s="1">
        <v>15957000</v>
      </c>
      <c r="M76" s="1" t="s">
        <v>91</v>
      </c>
      <c r="N76" s="1">
        <v>16379000</v>
      </c>
      <c r="O76" s="1">
        <v>22489000</v>
      </c>
      <c r="P76" s="1">
        <v>16455000</v>
      </c>
      <c r="Q76" s="1">
        <v>30004000</v>
      </c>
      <c r="R76" s="1">
        <v>30465000</v>
      </c>
      <c r="S76" s="1">
        <v>30137000</v>
      </c>
      <c r="T76" s="1">
        <v>41680000</v>
      </c>
      <c r="U76" s="1">
        <v>42206000</v>
      </c>
      <c r="V76" s="1">
        <v>-25294000</v>
      </c>
      <c r="W76" s="1">
        <v>42275000</v>
      </c>
      <c r="X76" s="1">
        <v>38621000</v>
      </c>
    </row>
    <row r="77" spans="1:24" ht="19" x14ac:dyDescent="0.25">
      <c r="A77" s="5" t="s">
        <v>13</v>
      </c>
      <c r="B77" s="1" t="s">
        <v>91</v>
      </c>
      <c r="C77" s="1" t="s">
        <v>91</v>
      </c>
      <c r="D77" s="1" t="s">
        <v>91</v>
      </c>
      <c r="E77" s="1">
        <v>6782000</v>
      </c>
      <c r="F77" s="1">
        <v>6469000</v>
      </c>
      <c r="G77" s="1">
        <v>6617000</v>
      </c>
      <c r="H77" s="1">
        <v>8690000</v>
      </c>
      <c r="I77" s="1">
        <v>12010000</v>
      </c>
      <c r="J77" s="1">
        <v>17031000</v>
      </c>
      <c r="K77" s="1">
        <v>16499000</v>
      </c>
      <c r="L77" s="1">
        <v>15360000</v>
      </c>
      <c r="M77" s="1">
        <v>14859000</v>
      </c>
      <c r="N77" s="1">
        <v>14556000</v>
      </c>
      <c r="O77" s="1">
        <v>13060000</v>
      </c>
      <c r="P77" s="1">
        <v>13185000</v>
      </c>
      <c r="Q77" s="1">
        <v>12520000</v>
      </c>
      <c r="R77" s="1">
        <v>13434000</v>
      </c>
      <c r="S77" s="1">
        <v>14995000</v>
      </c>
      <c r="T77" s="1">
        <v>18538000</v>
      </c>
      <c r="U77" s="1">
        <v>21354000</v>
      </c>
      <c r="V77" s="1">
        <v>21964000</v>
      </c>
      <c r="W77" s="1">
        <v>20487000</v>
      </c>
      <c r="X77" s="1">
        <v>22103000</v>
      </c>
    </row>
    <row r="78" spans="1:24" ht="19" x14ac:dyDescent="0.25">
      <c r="A78" s="5" t="s">
        <v>67</v>
      </c>
      <c r="B78" s="1" t="s">
        <v>91</v>
      </c>
      <c r="C78" s="1" t="s">
        <v>91</v>
      </c>
      <c r="D78" s="1" t="s">
        <v>91</v>
      </c>
      <c r="E78" s="1">
        <v>-298000</v>
      </c>
      <c r="F78" s="1">
        <v>-4020000</v>
      </c>
      <c r="G78" s="1">
        <v>595000</v>
      </c>
      <c r="H78" s="1">
        <v>-439000</v>
      </c>
      <c r="I78" s="1">
        <v>2909000</v>
      </c>
      <c r="J78" s="1">
        <v>-29525000</v>
      </c>
      <c r="K78" s="1">
        <v>-3298000</v>
      </c>
      <c r="L78" s="1">
        <v>832000</v>
      </c>
      <c r="M78" s="1">
        <v>-2084000</v>
      </c>
      <c r="N78" s="1">
        <v>3224000</v>
      </c>
      <c r="O78" s="1">
        <v>6093000</v>
      </c>
      <c r="P78" s="1">
        <v>753000</v>
      </c>
      <c r="Q78" s="1">
        <v>9519000</v>
      </c>
      <c r="R78" s="1">
        <v>9384000</v>
      </c>
      <c r="S78" s="1">
        <v>4977000</v>
      </c>
      <c r="T78" s="1">
        <v>341000</v>
      </c>
      <c r="U78" s="1">
        <v>837000</v>
      </c>
      <c r="V78" s="1">
        <v>-3688000</v>
      </c>
      <c r="W78" s="1">
        <v>9015000</v>
      </c>
      <c r="X78" s="1">
        <v>-3787000</v>
      </c>
    </row>
    <row r="79" spans="1:24" ht="19" x14ac:dyDescent="0.25">
      <c r="A79" s="5" t="s">
        <v>68</v>
      </c>
      <c r="B79" s="1" t="s">
        <v>91</v>
      </c>
      <c r="C79" s="1" t="s">
        <v>91</v>
      </c>
      <c r="D79" s="1" t="s">
        <v>91</v>
      </c>
      <c r="E79" s="1" t="s">
        <v>91</v>
      </c>
      <c r="F79" s="1" t="s">
        <v>91</v>
      </c>
      <c r="G79" s="1" t="s">
        <v>91</v>
      </c>
      <c r="H79" s="1" t="s">
        <v>91</v>
      </c>
      <c r="I79" s="1" t="s">
        <v>91</v>
      </c>
      <c r="J79" s="1">
        <v>2553000</v>
      </c>
      <c r="K79" s="1">
        <v>2163000</v>
      </c>
      <c r="L79" s="1">
        <v>2181000</v>
      </c>
      <c r="M79" s="1">
        <v>2531000</v>
      </c>
      <c r="N79" s="1">
        <v>2322000</v>
      </c>
      <c r="O79" s="1">
        <v>2343000</v>
      </c>
      <c r="P79" s="1">
        <v>2821000</v>
      </c>
      <c r="Q79" s="1">
        <v>4087000</v>
      </c>
      <c r="R79" s="1">
        <v>5834000</v>
      </c>
      <c r="S79" s="1">
        <v>6763000</v>
      </c>
      <c r="T79" s="1">
        <v>7647000</v>
      </c>
      <c r="U79" s="1">
        <v>8157000</v>
      </c>
      <c r="V79" s="1">
        <v>8261000</v>
      </c>
      <c r="W79" s="1">
        <v>4888000</v>
      </c>
      <c r="X79" s="1">
        <v>7872000</v>
      </c>
    </row>
    <row r="80" spans="1:24" ht="19" x14ac:dyDescent="0.25">
      <c r="A80" s="14" t="s">
        <v>103</v>
      </c>
      <c r="B80" s="15" t="e">
        <f t="shared" ref="B80:X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f t="shared" si="9"/>
        <v>6.2915090503591802E-3</v>
      </c>
      <c r="K80" s="15">
        <f t="shared" si="9"/>
        <v>6.2762963177900935E-3</v>
      </c>
      <c r="L80" s="15">
        <f t="shared" si="9"/>
        <v>6.098566934638238E-3</v>
      </c>
      <c r="M80" s="15">
        <f t="shared" si="9"/>
        <v>6.8484440151201521E-3</v>
      </c>
      <c r="N80" s="15">
        <f t="shared" si="9"/>
        <v>5.8255496263067974E-3</v>
      </c>
      <c r="O80" s="15">
        <f t="shared" si="9"/>
        <v>5.7617257143138187E-3</v>
      </c>
      <c r="P80" s="15">
        <f t="shared" si="9"/>
        <v>8.1508941134999721E-3</v>
      </c>
      <c r="Q80" s="15">
        <f t="shared" si="9"/>
        <v>1.0944399664732362E-2</v>
      </c>
      <c r="R80" s="15">
        <f t="shared" si="9"/>
        <v>1.5116065159205798E-2</v>
      </c>
      <c r="S80" s="15">
        <f t="shared" si="9"/>
        <v>1.6303339014471233E-2</v>
      </c>
      <c r="T80" s="15">
        <f t="shared" si="9"/>
        <v>1.6905649365292017E-2</v>
      </c>
      <c r="U80" s="15">
        <f t="shared" si="9"/>
        <v>1.74285189284356E-2</v>
      </c>
      <c r="V80" s="15">
        <f t="shared" si="9"/>
        <v>2.9742788426919367E-2</v>
      </c>
      <c r="W80" s="15">
        <f t="shared" si="9"/>
        <v>1.1390673536491869E-2</v>
      </c>
      <c r="X80" s="15">
        <f t="shared" si="9"/>
        <v>1.5561679364564759E-2</v>
      </c>
    </row>
    <row r="81" spans="1:32" ht="19" x14ac:dyDescent="0.25">
      <c r="A81" s="5" t="s">
        <v>69</v>
      </c>
      <c r="B81" s="1" t="s">
        <v>91</v>
      </c>
      <c r="C81" s="1" t="s">
        <v>91</v>
      </c>
      <c r="D81" s="1" t="s">
        <v>91</v>
      </c>
      <c r="E81" s="1">
        <v>2755000</v>
      </c>
      <c r="F81" s="1">
        <v>3569000</v>
      </c>
      <c r="G81" s="1">
        <v>3867000</v>
      </c>
      <c r="H81" s="1">
        <v>13755000</v>
      </c>
      <c r="I81" s="1">
        <v>-1196000</v>
      </c>
      <c r="J81" s="1">
        <v>9695000</v>
      </c>
      <c r="K81" s="1">
        <v>-1309000</v>
      </c>
      <c r="L81" s="1">
        <v>5810000</v>
      </c>
      <c r="M81" s="1">
        <v>552000</v>
      </c>
      <c r="N81" s="1">
        <v>11159000</v>
      </c>
      <c r="O81" s="1">
        <v>-1000</v>
      </c>
      <c r="P81" s="1">
        <v>-6221000</v>
      </c>
      <c r="Q81" s="1">
        <v>-1964000</v>
      </c>
      <c r="R81" s="1">
        <v>-3136000</v>
      </c>
      <c r="S81" s="1">
        <v>7775000</v>
      </c>
      <c r="T81" s="1">
        <v>9872000</v>
      </c>
      <c r="U81" s="1">
        <v>219000</v>
      </c>
      <c r="V81" s="1">
        <v>1948000</v>
      </c>
      <c r="W81" s="1">
        <v>2486000</v>
      </c>
      <c r="X81" s="1">
        <v>2392000</v>
      </c>
    </row>
    <row r="82" spans="1:32" ht="19" x14ac:dyDescent="0.25">
      <c r="A82" s="5" t="s">
        <v>70</v>
      </c>
      <c r="B82" s="1" t="s">
        <v>91</v>
      </c>
      <c r="C82" s="1" t="s">
        <v>91</v>
      </c>
      <c r="D82" s="1" t="s">
        <v>91</v>
      </c>
      <c r="E82" s="1" t="s">
        <v>91</v>
      </c>
      <c r="F82" s="1" t="s">
        <v>91</v>
      </c>
      <c r="G82" s="1" t="s">
        <v>91</v>
      </c>
      <c r="H82" s="1" t="s">
        <v>91</v>
      </c>
      <c r="I82" s="1" t="s">
        <v>91</v>
      </c>
      <c r="J82" s="1">
        <v>-1541000</v>
      </c>
      <c r="K82" s="1">
        <v>3288000</v>
      </c>
      <c r="L82" s="1">
        <v>-1898000</v>
      </c>
      <c r="M82" s="1">
        <v>-738000</v>
      </c>
      <c r="N82" s="1">
        <v>1420000</v>
      </c>
      <c r="O82" s="1">
        <v>-2114000</v>
      </c>
      <c r="P82" s="1">
        <v>-7049000</v>
      </c>
      <c r="Q82" s="1">
        <v>1957000</v>
      </c>
      <c r="R82" s="1">
        <v>-2259000</v>
      </c>
      <c r="S82" s="1">
        <v>-836000</v>
      </c>
      <c r="T82" s="1">
        <v>2151000</v>
      </c>
      <c r="U82" s="1">
        <v>343000</v>
      </c>
      <c r="V82" s="1">
        <v>1939000</v>
      </c>
      <c r="W82" s="1">
        <v>-18471000</v>
      </c>
      <c r="X82" s="1">
        <v>342000</v>
      </c>
    </row>
    <row r="83" spans="1:32" ht="21" x14ac:dyDescent="0.25">
      <c r="A83" s="5" t="s">
        <v>34</v>
      </c>
      <c r="B83" s="1" t="s">
        <v>91</v>
      </c>
      <c r="C83" s="1" t="s">
        <v>91</v>
      </c>
      <c r="D83" s="1" t="s">
        <v>91</v>
      </c>
      <c r="E83" s="1">
        <v>-116000</v>
      </c>
      <c r="F83" s="1">
        <v>-493000</v>
      </c>
      <c r="G83" s="1">
        <v>-927000</v>
      </c>
      <c r="H83" s="1">
        <v>-1861000</v>
      </c>
      <c r="I83" s="1">
        <v>-1941000</v>
      </c>
      <c r="J83" s="1">
        <v>1069000</v>
      </c>
      <c r="K83" s="1">
        <v>1262000</v>
      </c>
      <c r="L83" s="1">
        <v>-153000</v>
      </c>
      <c r="M83" s="1">
        <v>163000</v>
      </c>
      <c r="N83" s="1">
        <v>-563000</v>
      </c>
      <c r="O83" s="1">
        <v>8000</v>
      </c>
      <c r="P83" s="1">
        <v>-151000</v>
      </c>
      <c r="Q83" s="1">
        <v>-273000</v>
      </c>
      <c r="R83" s="1">
        <v>83000</v>
      </c>
      <c r="S83" s="1">
        <v>-710000</v>
      </c>
      <c r="T83" s="1">
        <v>-608000</v>
      </c>
      <c r="U83" s="1">
        <v>-52000</v>
      </c>
      <c r="V83" s="1">
        <v>1983000</v>
      </c>
      <c r="W83" s="1">
        <v>-1713000</v>
      </c>
      <c r="X83" s="1">
        <v>-716000</v>
      </c>
      <c r="AE83" s="66" t="s">
        <v>129</v>
      </c>
      <c r="AF83" s="67"/>
    </row>
    <row r="84" spans="1:32"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7931000</v>
      </c>
      <c r="O84" s="1" t="s">
        <v>91</v>
      </c>
      <c r="P84" s="1" t="s">
        <v>91</v>
      </c>
      <c r="Q84" s="1" t="s">
        <v>91</v>
      </c>
      <c r="R84" s="1" t="s">
        <v>91</v>
      </c>
      <c r="S84" s="1" t="s">
        <v>91</v>
      </c>
      <c r="T84" s="1" t="s">
        <v>91</v>
      </c>
      <c r="U84" s="1" t="s">
        <v>91</v>
      </c>
      <c r="V84" s="1" t="s">
        <v>91</v>
      </c>
      <c r="W84" s="1" t="s">
        <v>91</v>
      </c>
      <c r="X84" s="1">
        <v>172000</v>
      </c>
      <c r="AE84" s="68" t="s">
        <v>130</v>
      </c>
      <c r="AF84" s="69"/>
    </row>
    <row r="85" spans="1:32" ht="20" x14ac:dyDescent="0.25">
      <c r="A85" s="5" t="s">
        <v>71</v>
      </c>
      <c r="B85" s="1" t="s">
        <v>91</v>
      </c>
      <c r="C85" s="1" t="s">
        <v>91</v>
      </c>
      <c r="D85" s="1" t="s">
        <v>91</v>
      </c>
      <c r="E85" s="1" t="s">
        <v>91</v>
      </c>
      <c r="F85" s="1" t="s">
        <v>91</v>
      </c>
      <c r="G85" s="1" t="s">
        <v>91</v>
      </c>
      <c r="H85" s="1">
        <v>378000</v>
      </c>
      <c r="I85" s="1">
        <v>1550000</v>
      </c>
      <c r="J85" s="1" t="s">
        <v>91</v>
      </c>
      <c r="K85" s="1">
        <v>51000</v>
      </c>
      <c r="L85" s="1">
        <v>156000</v>
      </c>
      <c r="M85" s="1">
        <v>2597000</v>
      </c>
      <c r="N85" s="1">
        <v>1180000</v>
      </c>
      <c r="O85" s="1">
        <v>-501000</v>
      </c>
      <c r="P85" s="1">
        <v>2767000</v>
      </c>
      <c r="Q85" s="1">
        <v>935000</v>
      </c>
      <c r="R85" s="1">
        <v>4416000</v>
      </c>
      <c r="S85" s="1">
        <v>3711000</v>
      </c>
      <c r="T85" s="1">
        <v>6845000</v>
      </c>
      <c r="U85" s="1">
        <v>3761000</v>
      </c>
      <c r="V85" s="1">
        <v>11704000</v>
      </c>
      <c r="W85" s="1">
        <v>4217000</v>
      </c>
      <c r="X85" s="1" t="s">
        <v>91</v>
      </c>
      <c r="AE85" s="23" t="s">
        <v>131</v>
      </c>
      <c r="AF85" s="24">
        <f>X17</f>
        <v>1507000</v>
      </c>
    </row>
    <row r="86" spans="1:32" ht="20" x14ac:dyDescent="0.25">
      <c r="A86" s="5" t="s">
        <v>72</v>
      </c>
      <c r="B86" s="1" t="s">
        <v>91</v>
      </c>
      <c r="C86" s="1" t="s">
        <v>91</v>
      </c>
      <c r="D86" s="1" t="s">
        <v>91</v>
      </c>
      <c r="E86" s="1">
        <v>4127000</v>
      </c>
      <c r="F86" s="1">
        <v>12510000</v>
      </c>
      <c r="G86" s="1">
        <v>7605000</v>
      </c>
      <c r="H86" s="1">
        <v>1872000</v>
      </c>
      <c r="I86" s="1">
        <v>2903000</v>
      </c>
      <c r="J86" s="1">
        <v>91202000</v>
      </c>
      <c r="K86" s="1">
        <v>11962000</v>
      </c>
      <c r="L86" s="1">
        <v>115000</v>
      </c>
      <c r="M86" s="1">
        <v>23479000</v>
      </c>
      <c r="N86" s="1">
        <v>5684000</v>
      </c>
      <c r="O86" s="1">
        <v>3812000</v>
      </c>
      <c r="P86" s="1">
        <v>16355000</v>
      </c>
      <c r="Q86" s="1">
        <v>421000</v>
      </c>
      <c r="R86" s="1">
        <v>313000</v>
      </c>
      <c r="S86" s="1">
        <v>4046000</v>
      </c>
      <c r="T86" s="1">
        <v>216000</v>
      </c>
      <c r="U86" s="1">
        <v>137000</v>
      </c>
      <c r="V86" s="1">
        <v>16894000</v>
      </c>
      <c r="W86" s="1">
        <v>2240000</v>
      </c>
      <c r="X86" s="1" t="s">
        <v>91</v>
      </c>
      <c r="AE86" s="23" t="s">
        <v>132</v>
      </c>
      <c r="AF86" s="24">
        <f>X56</f>
        <v>16557000</v>
      </c>
    </row>
    <row r="87" spans="1:32" ht="20" x14ac:dyDescent="0.25">
      <c r="A87" s="6" t="s">
        <v>73</v>
      </c>
      <c r="B87" s="10" t="s">
        <v>91</v>
      </c>
      <c r="C87" s="10" t="s">
        <v>91</v>
      </c>
      <c r="D87" s="10" t="s">
        <v>91</v>
      </c>
      <c r="E87" s="10">
        <v>14614000</v>
      </c>
      <c r="F87" s="10">
        <v>20970000</v>
      </c>
      <c r="G87" s="10">
        <v>29617000</v>
      </c>
      <c r="H87" s="10">
        <v>47668000</v>
      </c>
      <c r="I87" s="10">
        <v>34772000</v>
      </c>
      <c r="J87" s="10">
        <v>37073000</v>
      </c>
      <c r="K87" s="10">
        <v>28436000</v>
      </c>
      <c r="L87" s="10">
        <v>40255000</v>
      </c>
      <c r="M87" s="10">
        <v>39337000</v>
      </c>
      <c r="N87" s="10">
        <v>53324000</v>
      </c>
      <c r="O87" s="10">
        <v>47796000</v>
      </c>
      <c r="P87" s="10">
        <v>43348000</v>
      </c>
      <c r="Q87" s="10">
        <v>54587000</v>
      </c>
      <c r="R87" s="10">
        <v>56294000</v>
      </c>
      <c r="S87" s="10">
        <v>68693000</v>
      </c>
      <c r="T87" s="10">
        <v>78294000</v>
      </c>
      <c r="U87" s="10">
        <v>72910000</v>
      </c>
      <c r="V87" s="10">
        <v>20085000</v>
      </c>
      <c r="W87" s="10">
        <v>81391000</v>
      </c>
      <c r="X87" s="10">
        <v>67201000</v>
      </c>
      <c r="AE87" s="23" t="s">
        <v>133</v>
      </c>
      <c r="AF87" s="24">
        <f>X61</f>
        <v>248804000</v>
      </c>
    </row>
    <row r="88" spans="1:32" ht="20" x14ac:dyDescent="0.25">
      <c r="A88" s="5" t="s">
        <v>74</v>
      </c>
      <c r="B88" s="1" t="s">
        <v>91</v>
      </c>
      <c r="C88" s="1" t="s">
        <v>91</v>
      </c>
      <c r="D88" s="1" t="s">
        <v>91</v>
      </c>
      <c r="E88" s="1">
        <v>-7489000</v>
      </c>
      <c r="F88" s="1">
        <v>-3518000</v>
      </c>
      <c r="G88" s="1" t="s">
        <v>91</v>
      </c>
      <c r="H88" s="1">
        <v>-48771000</v>
      </c>
      <c r="I88" s="1">
        <v>-42429000</v>
      </c>
      <c r="J88" s="1">
        <v>-31951000</v>
      </c>
      <c r="K88" s="1">
        <v>-4270000</v>
      </c>
      <c r="L88" s="1">
        <v>-6128000</v>
      </c>
      <c r="M88" s="1">
        <v>-8975000</v>
      </c>
      <c r="N88" s="1">
        <v>-11457000</v>
      </c>
      <c r="O88" s="1">
        <v>-15311000</v>
      </c>
      <c r="P88" s="1">
        <v>-17365000</v>
      </c>
      <c r="Q88" s="1">
        <v>-20292000</v>
      </c>
      <c r="R88" s="1">
        <v>-26211000</v>
      </c>
      <c r="S88" s="1">
        <v>-21255000</v>
      </c>
      <c r="T88" s="1">
        <v>-31907000</v>
      </c>
      <c r="U88" s="1">
        <v>-31668000</v>
      </c>
      <c r="V88" s="1">
        <v>-10620000</v>
      </c>
      <c r="W88" s="1">
        <v>-19651000</v>
      </c>
      <c r="X88" s="1">
        <v>-46958000</v>
      </c>
      <c r="AE88" s="37" t="s">
        <v>134</v>
      </c>
      <c r="AF88" s="38">
        <f>AF85/(AF86+AF87)</f>
        <v>5.6790560783234918E-3</v>
      </c>
    </row>
    <row r="89" spans="1:32" ht="20" customHeight="1" x14ac:dyDescent="0.25">
      <c r="A89" s="14" t="s">
        <v>104</v>
      </c>
      <c r="B89" s="15" t="e">
        <f t="shared" ref="B89:X89" si="10">(-1*B88)/B3</f>
        <v>#VALUE!</v>
      </c>
      <c r="C89" s="15" t="e">
        <f t="shared" si="10"/>
        <v>#VALUE!</v>
      </c>
      <c r="D89" s="15" t="e">
        <f t="shared" si="10"/>
        <v>#VALUE!</v>
      </c>
      <c r="E89" s="15">
        <f t="shared" si="10"/>
        <v>4.4635832637978302E-2</v>
      </c>
      <c r="F89" s="15">
        <f t="shared" si="10"/>
        <v>1.8304135860601364E-2</v>
      </c>
      <c r="G89" s="15" t="e">
        <f t="shared" si="10"/>
        <v>#VALUE!</v>
      </c>
      <c r="H89" s="15">
        <f t="shared" si="10"/>
        <v>0.17964925463848033</v>
      </c>
      <c r="I89" s="15">
        <f t="shared" si="10"/>
        <v>0.13293500975965861</v>
      </c>
      <c r="J89" s="15">
        <f t="shared" si="10"/>
        <v>7.873874095888217E-2</v>
      </c>
      <c r="K89" s="15">
        <f t="shared" si="10"/>
        <v>1.2390099527028988E-2</v>
      </c>
      <c r="L89" s="15">
        <f t="shared" si="10"/>
        <v>1.7135267389024815E-2</v>
      </c>
      <c r="M89" s="15">
        <f t="shared" si="10"/>
        <v>2.4284782708693546E-2</v>
      </c>
      <c r="N89" s="15">
        <f t="shared" si="10"/>
        <v>2.8743894086389738E-2</v>
      </c>
      <c r="O89" s="15">
        <f t="shared" si="10"/>
        <v>3.7651635685812583E-2</v>
      </c>
      <c r="P89" s="15">
        <f t="shared" si="10"/>
        <v>5.0173795207701884E-2</v>
      </c>
      <c r="Q89" s="15">
        <f t="shared" si="10"/>
        <v>5.4339064838940319E-2</v>
      </c>
      <c r="R89" s="15">
        <f t="shared" si="10"/>
        <v>6.7913469984220626E-2</v>
      </c>
      <c r="S89" s="15">
        <f t="shared" si="10"/>
        <v>5.1238721093092715E-2</v>
      </c>
      <c r="T89" s="15">
        <f t="shared" si="10"/>
        <v>7.053858432043579E-2</v>
      </c>
      <c r="U89" s="15">
        <f t="shared" si="10"/>
        <v>6.7662907616243537E-2</v>
      </c>
      <c r="V89" s="15">
        <f t="shared" si="10"/>
        <v>3.8236098909803132E-2</v>
      </c>
      <c r="W89" s="15">
        <f t="shared" si="10"/>
        <v>4.5793397231096912E-2</v>
      </c>
      <c r="X89" s="15">
        <f t="shared" si="10"/>
        <v>9.2828422205441047E-2</v>
      </c>
      <c r="AE89" s="23" t="s">
        <v>105</v>
      </c>
      <c r="AF89" s="24">
        <f>X27</f>
        <v>7010000</v>
      </c>
    </row>
    <row r="90" spans="1:32" ht="20" x14ac:dyDescent="0.25">
      <c r="A90" s="5" t="s">
        <v>75</v>
      </c>
      <c r="B90" s="1" t="s">
        <v>91</v>
      </c>
      <c r="C90" s="1" t="s">
        <v>91</v>
      </c>
      <c r="D90" s="1" t="s">
        <v>91</v>
      </c>
      <c r="E90" s="1" t="s">
        <v>91</v>
      </c>
      <c r="F90" s="1" t="s">
        <v>91</v>
      </c>
      <c r="G90" s="1">
        <v>-19627000</v>
      </c>
      <c r="H90" s="1">
        <v>-38868000</v>
      </c>
      <c r="I90" s="1">
        <v>-13733000</v>
      </c>
      <c r="J90" s="1">
        <v>-93037000</v>
      </c>
      <c r="K90" s="1" t="s">
        <v>91</v>
      </c>
      <c r="L90" s="1" t="s">
        <v>91</v>
      </c>
      <c r="M90" s="1" t="s">
        <v>91</v>
      </c>
      <c r="N90" s="1" t="s">
        <v>91</v>
      </c>
      <c r="O90" s="1" t="s">
        <v>91</v>
      </c>
      <c r="P90" s="1">
        <v>-2800000</v>
      </c>
      <c r="Q90" s="1">
        <v>10000000</v>
      </c>
      <c r="R90" s="1" t="s">
        <v>91</v>
      </c>
      <c r="S90" s="1">
        <v>-35357000</v>
      </c>
      <c r="T90" s="1" t="s">
        <v>91</v>
      </c>
      <c r="U90" s="1">
        <v>-18613000</v>
      </c>
      <c r="V90" s="1" t="s">
        <v>91</v>
      </c>
      <c r="W90" s="1" t="s">
        <v>91</v>
      </c>
      <c r="X90" s="1" t="s">
        <v>91</v>
      </c>
      <c r="AE90" s="23" t="s">
        <v>19</v>
      </c>
      <c r="AF90" s="24">
        <f>X25</f>
        <v>45631000</v>
      </c>
    </row>
    <row r="91" spans="1:32"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AE91" s="37" t="s">
        <v>135</v>
      </c>
      <c r="AF91" s="38">
        <f>AF89/AF90</f>
        <v>0.15362363305647478</v>
      </c>
    </row>
    <row r="92" spans="1:32"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AE92" s="39" t="s">
        <v>136</v>
      </c>
      <c r="AF92" s="40">
        <f>AF88*(1-AF91)</f>
        <v>4.8066188512399808E-3</v>
      </c>
    </row>
    <row r="93" spans="1:32" ht="19" x14ac:dyDescent="0.25">
      <c r="A93" s="5" t="s">
        <v>78</v>
      </c>
      <c r="B93" s="1" t="s">
        <v>91</v>
      </c>
      <c r="C93" s="1" t="s">
        <v>91</v>
      </c>
      <c r="D93" s="1" t="s">
        <v>91</v>
      </c>
      <c r="E93" s="1">
        <v>162000</v>
      </c>
      <c r="F93" s="1" t="s">
        <v>91</v>
      </c>
      <c r="G93" s="1">
        <v>2108000</v>
      </c>
      <c r="H93" s="1">
        <v>3421000</v>
      </c>
      <c r="I93" s="1">
        <v>80000</v>
      </c>
      <c r="J93" s="1">
        <v>17039000</v>
      </c>
      <c r="K93" s="1">
        <v>10682000</v>
      </c>
      <c r="L93" s="1" t="s">
        <v>91</v>
      </c>
      <c r="M93" s="1" t="s">
        <v>91</v>
      </c>
      <c r="N93" s="1">
        <v>161000</v>
      </c>
      <c r="O93" s="1">
        <v>1104000</v>
      </c>
      <c r="P93" s="1">
        <v>149000</v>
      </c>
      <c r="Q93" s="1" t="s">
        <v>91</v>
      </c>
      <c r="R93" s="1">
        <v>802000</v>
      </c>
      <c r="S93" s="1" t="s">
        <v>91</v>
      </c>
      <c r="T93" s="1" t="s">
        <v>91</v>
      </c>
      <c r="U93" s="1" t="s">
        <v>91</v>
      </c>
      <c r="V93" s="1" t="s">
        <v>91</v>
      </c>
      <c r="W93" s="1" t="s">
        <v>91</v>
      </c>
      <c r="X93" s="1" t="s">
        <v>91</v>
      </c>
      <c r="AE93" s="68" t="s">
        <v>137</v>
      </c>
      <c r="AF93" s="69"/>
    </row>
    <row r="94" spans="1:32" ht="20" x14ac:dyDescent="0.25">
      <c r="A94" s="6" t="s">
        <v>79</v>
      </c>
      <c r="B94" s="10" t="s">
        <v>91</v>
      </c>
      <c r="C94" s="10" t="s">
        <v>91</v>
      </c>
      <c r="D94" s="10" t="s">
        <v>91</v>
      </c>
      <c r="E94" s="10">
        <v>-7327000</v>
      </c>
      <c r="F94" s="10">
        <v>-3518000</v>
      </c>
      <c r="G94" s="10">
        <v>-17519000</v>
      </c>
      <c r="H94" s="10">
        <v>-84218000</v>
      </c>
      <c r="I94" s="10">
        <v>-56082000</v>
      </c>
      <c r="J94" s="10">
        <v>-107949000</v>
      </c>
      <c r="K94" s="10">
        <v>6412000</v>
      </c>
      <c r="L94" s="10">
        <v>-6128000</v>
      </c>
      <c r="M94" s="10">
        <v>-8975000</v>
      </c>
      <c r="N94" s="10">
        <v>-11296000</v>
      </c>
      <c r="O94" s="10">
        <v>-14207000</v>
      </c>
      <c r="P94" s="10">
        <v>-20016000</v>
      </c>
      <c r="Q94" s="10">
        <v>-10292000</v>
      </c>
      <c r="R94" s="10">
        <v>-25409000</v>
      </c>
      <c r="S94" s="10">
        <v>-56612000</v>
      </c>
      <c r="T94" s="10">
        <v>-31907000</v>
      </c>
      <c r="U94" s="10">
        <v>-50281000</v>
      </c>
      <c r="V94" s="10">
        <v>-10620000</v>
      </c>
      <c r="W94" s="10">
        <v>-19651000</v>
      </c>
      <c r="X94" s="10">
        <v>-46958000</v>
      </c>
      <c r="AE94" s="23" t="s">
        <v>138</v>
      </c>
      <c r="AF94" s="41">
        <f>[1]Treasuries!$C$8</f>
        <v>3.7450000000000004E-2</v>
      </c>
    </row>
    <row r="95" spans="1:32" ht="20" x14ac:dyDescent="0.25">
      <c r="A95" s="5" t="s">
        <v>80</v>
      </c>
      <c r="B95" s="1" t="s">
        <v>91</v>
      </c>
      <c r="C95" s="1" t="s">
        <v>91</v>
      </c>
      <c r="D95" s="1" t="s">
        <v>91</v>
      </c>
      <c r="E95" s="1" t="s">
        <v>91</v>
      </c>
      <c r="F95" s="1" t="s">
        <v>91</v>
      </c>
      <c r="G95" s="1" t="s">
        <v>91</v>
      </c>
      <c r="H95" s="1" t="s">
        <v>91</v>
      </c>
      <c r="I95" s="1" t="s">
        <v>91</v>
      </c>
      <c r="J95" s="1">
        <v>-50500000</v>
      </c>
      <c r="K95" s="1">
        <v>-37250000</v>
      </c>
      <c r="L95" s="1">
        <v>-74500000</v>
      </c>
      <c r="M95" s="1" t="s">
        <v>91</v>
      </c>
      <c r="N95" s="1">
        <v>-47000000</v>
      </c>
      <c r="O95" s="1">
        <v>-32500000</v>
      </c>
      <c r="P95" s="1">
        <v>-32000000</v>
      </c>
      <c r="Q95" s="1">
        <v>-48000000</v>
      </c>
      <c r="R95" s="1">
        <v>-23000000</v>
      </c>
      <c r="S95" s="1">
        <v>-45000000</v>
      </c>
      <c r="T95" s="1">
        <v>-42000000</v>
      </c>
      <c r="U95" s="1">
        <v>-31000000</v>
      </c>
      <c r="V95" s="1">
        <v>-54000000</v>
      </c>
      <c r="W95" s="1">
        <v>-45000000</v>
      </c>
      <c r="X95" s="1">
        <v>-55000000</v>
      </c>
      <c r="AE95" s="23" t="s">
        <v>139</v>
      </c>
      <c r="AF95" s="42" cm="1">
        <f t="array" ref="AF95">_FV(A1,"Beta")</f>
        <v>1.8261000000000001</v>
      </c>
    </row>
    <row r="96" spans="1:32" ht="20" x14ac:dyDescent="0.25">
      <c r="A96" s="5" t="s">
        <v>81</v>
      </c>
      <c r="B96" s="1" t="s">
        <v>91</v>
      </c>
      <c r="C96" s="1" t="s">
        <v>91</v>
      </c>
      <c r="D96" s="1" t="s">
        <v>91</v>
      </c>
      <c r="E96" s="1" t="s">
        <v>91</v>
      </c>
      <c r="F96" s="1">
        <v>3000</v>
      </c>
      <c r="G96" s="1">
        <v>154665000</v>
      </c>
      <c r="H96" s="1">
        <v>144000</v>
      </c>
      <c r="I96" s="1">
        <v>90000</v>
      </c>
      <c r="J96" s="1" t="s">
        <v>91</v>
      </c>
      <c r="K96" s="1" t="s">
        <v>91</v>
      </c>
      <c r="L96" s="1">
        <v>25368000</v>
      </c>
      <c r="M96" s="1" t="s">
        <v>91</v>
      </c>
      <c r="N96" s="1" t="s">
        <v>91</v>
      </c>
      <c r="O96" s="1" t="s">
        <v>91</v>
      </c>
      <c r="P96" s="1" t="s">
        <v>91</v>
      </c>
      <c r="Q96" s="1" t="s">
        <v>91</v>
      </c>
      <c r="R96" s="1" t="s">
        <v>91</v>
      </c>
      <c r="S96" s="1" t="s">
        <v>91</v>
      </c>
      <c r="T96" s="1" t="s">
        <v>91</v>
      </c>
      <c r="U96" s="1" t="s">
        <v>91</v>
      </c>
      <c r="V96" s="1">
        <v>49558000</v>
      </c>
      <c r="W96" s="1" t="s">
        <v>91</v>
      </c>
      <c r="X96" s="1" t="s">
        <v>91</v>
      </c>
      <c r="AE96" s="23" t="s">
        <v>140</v>
      </c>
      <c r="AF96" s="41">
        <v>8.4000000000000005E-2</v>
      </c>
    </row>
    <row r="97" spans="1:32" ht="20" x14ac:dyDescent="0.25">
      <c r="A97" s="5" t="s">
        <v>82</v>
      </c>
      <c r="B97" s="1" t="s">
        <v>91</v>
      </c>
      <c r="C97" s="1" t="s">
        <v>91</v>
      </c>
      <c r="D97" s="1" t="s">
        <v>91</v>
      </c>
      <c r="E97" s="1" t="s">
        <v>91</v>
      </c>
      <c r="F97" s="1" t="s">
        <v>91</v>
      </c>
      <c r="G97" s="1">
        <v>-117991000</v>
      </c>
      <c r="H97" s="1" t="s">
        <v>91</v>
      </c>
      <c r="I97" s="1" t="s">
        <v>91</v>
      </c>
      <c r="J97" s="1" t="s">
        <v>91</v>
      </c>
      <c r="K97" s="1" t="s">
        <v>91</v>
      </c>
      <c r="L97" s="1" t="s">
        <v>91</v>
      </c>
      <c r="M97" s="1" t="s">
        <v>91</v>
      </c>
      <c r="N97" s="1">
        <v>-59740000</v>
      </c>
      <c r="O97" s="1" t="s">
        <v>91</v>
      </c>
      <c r="P97" s="1">
        <v>-15409000</v>
      </c>
      <c r="Q97" s="1">
        <v>-23752000</v>
      </c>
      <c r="R97" s="1">
        <v>-45076000</v>
      </c>
      <c r="S97" s="1">
        <v>-23888000</v>
      </c>
      <c r="T97" s="1">
        <v>-18539000</v>
      </c>
      <c r="U97" s="1">
        <v>-25818000</v>
      </c>
      <c r="V97" s="1">
        <v>-13226000</v>
      </c>
      <c r="W97" s="1">
        <v>-16586000</v>
      </c>
      <c r="X97" s="1">
        <v>-29564000</v>
      </c>
      <c r="AE97" s="39" t="s">
        <v>141</v>
      </c>
      <c r="AF97" s="40">
        <f>(AF94)+((AF95)*(AF96-AF94))</f>
        <v>0.122454955</v>
      </c>
    </row>
    <row r="98" spans="1:32" ht="19" x14ac:dyDescent="0.25">
      <c r="A98" s="5" t="s">
        <v>83</v>
      </c>
      <c r="B98" s="1" t="s">
        <v>91</v>
      </c>
      <c r="C98" s="1" t="s">
        <v>91</v>
      </c>
      <c r="D98" s="1" t="s">
        <v>91</v>
      </c>
      <c r="E98" s="1" t="s">
        <v>91</v>
      </c>
      <c r="F98" s="1" t="s">
        <v>91</v>
      </c>
      <c r="G98" s="1" t="s">
        <v>91</v>
      </c>
      <c r="H98" s="1" t="s">
        <v>91</v>
      </c>
      <c r="I98" s="1" t="s">
        <v>91</v>
      </c>
      <c r="J98" s="1" t="s">
        <v>91</v>
      </c>
      <c r="K98" s="1" t="s">
        <v>91</v>
      </c>
      <c r="L98" s="1">
        <v>-1582000</v>
      </c>
      <c r="M98" s="1">
        <v>-2500000</v>
      </c>
      <c r="N98" s="1">
        <v>-1103000</v>
      </c>
      <c r="O98" s="1">
        <v>-4278000</v>
      </c>
      <c r="P98" s="1">
        <v>-7138000</v>
      </c>
      <c r="Q98" s="1">
        <v>-8349000</v>
      </c>
      <c r="R98" s="1">
        <v>-9195000</v>
      </c>
      <c r="S98" s="1">
        <v>-11383000</v>
      </c>
      <c r="T98" s="1">
        <v>-13527000</v>
      </c>
      <c r="U98" s="1">
        <v>-15566000</v>
      </c>
      <c r="V98" s="1">
        <v>-4428000</v>
      </c>
      <c r="W98" s="1" t="s">
        <v>91</v>
      </c>
      <c r="X98" s="1">
        <v>-18289000</v>
      </c>
      <c r="AE98" s="68" t="s">
        <v>142</v>
      </c>
      <c r="AF98" s="69"/>
    </row>
    <row r="99" spans="1:32" ht="20" x14ac:dyDescent="0.25">
      <c r="A99" s="5" t="s">
        <v>84</v>
      </c>
      <c r="B99" s="1" t="s">
        <v>91</v>
      </c>
      <c r="C99" s="1" t="s">
        <v>91</v>
      </c>
      <c r="D99" s="1" t="s">
        <v>91</v>
      </c>
      <c r="E99" s="1">
        <v>-7677000</v>
      </c>
      <c r="F99" s="1">
        <v>-18679000</v>
      </c>
      <c r="G99" s="1">
        <v>-43693000</v>
      </c>
      <c r="H99" s="1">
        <v>32111000</v>
      </c>
      <c r="I99" s="1">
        <v>28841000</v>
      </c>
      <c r="J99" s="1">
        <v>112941000</v>
      </c>
      <c r="K99" s="1">
        <v>207000</v>
      </c>
      <c r="L99" s="1">
        <v>19925000</v>
      </c>
      <c r="M99" s="1">
        <v>-28955000</v>
      </c>
      <c r="N99" s="1">
        <v>69799000</v>
      </c>
      <c r="O99" s="1">
        <v>5866000</v>
      </c>
      <c r="P99" s="1">
        <v>24930000</v>
      </c>
      <c r="Q99" s="1">
        <v>34600000</v>
      </c>
      <c r="R99" s="1">
        <v>47079000</v>
      </c>
      <c r="S99" s="1">
        <v>68453000</v>
      </c>
      <c r="T99" s="1">
        <v>28690000</v>
      </c>
      <c r="U99" s="1">
        <v>50260000</v>
      </c>
      <c r="V99" s="1">
        <v>102466000</v>
      </c>
      <c r="W99" s="1">
        <v>-3423000</v>
      </c>
      <c r="X99" s="1">
        <v>13479000</v>
      </c>
      <c r="AE99" s="23" t="s">
        <v>143</v>
      </c>
      <c r="AF99" s="24">
        <f>AF86+AF87</f>
        <v>265361000</v>
      </c>
    </row>
    <row r="100" spans="1:32" ht="20" x14ac:dyDescent="0.25">
      <c r="A100" s="6" t="s">
        <v>85</v>
      </c>
      <c r="B100" s="10" t="s">
        <v>91</v>
      </c>
      <c r="C100" s="10" t="s">
        <v>91</v>
      </c>
      <c r="D100" s="10" t="s">
        <v>91</v>
      </c>
      <c r="E100" s="10">
        <v>-7677000</v>
      </c>
      <c r="F100" s="10">
        <v>-18676000</v>
      </c>
      <c r="G100" s="10">
        <v>-7019000</v>
      </c>
      <c r="H100" s="10">
        <v>32255000</v>
      </c>
      <c r="I100" s="10">
        <v>28931000</v>
      </c>
      <c r="J100" s="10">
        <v>62441000</v>
      </c>
      <c r="K100" s="10">
        <v>-37043000</v>
      </c>
      <c r="L100" s="10">
        <v>-30789000</v>
      </c>
      <c r="M100" s="10">
        <v>-31455000</v>
      </c>
      <c r="N100" s="10">
        <v>-38044000</v>
      </c>
      <c r="O100" s="10">
        <v>-30912000</v>
      </c>
      <c r="P100" s="10">
        <v>-29617000</v>
      </c>
      <c r="Q100" s="10">
        <v>-45501000</v>
      </c>
      <c r="R100" s="10">
        <v>-30192000</v>
      </c>
      <c r="S100" s="10">
        <v>-11818000</v>
      </c>
      <c r="T100" s="10">
        <v>-45376000</v>
      </c>
      <c r="U100" s="10">
        <v>-22124000</v>
      </c>
      <c r="V100" s="10">
        <v>80370000</v>
      </c>
      <c r="W100" s="10">
        <v>-65009000</v>
      </c>
      <c r="X100" s="10">
        <v>-89374000</v>
      </c>
      <c r="AE100" s="37" t="s">
        <v>144</v>
      </c>
      <c r="AF100" s="38">
        <f>AF99/AF103</f>
        <v>0.27769727053505311</v>
      </c>
    </row>
    <row r="101" spans="1:32"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AE101" s="23" t="s">
        <v>145</v>
      </c>
      <c r="AF101" s="43" cm="1">
        <f t="array" ref="AF101">_FV(A1,"Market cap",TRUE)</f>
        <v>690215551</v>
      </c>
    </row>
    <row r="102" spans="1:32" ht="20" x14ac:dyDescent="0.25">
      <c r="A102" s="6" t="s">
        <v>87</v>
      </c>
      <c r="B102" s="10" t="s">
        <v>91</v>
      </c>
      <c r="C102" s="10" t="s">
        <v>91</v>
      </c>
      <c r="D102" s="10" t="s">
        <v>91</v>
      </c>
      <c r="E102" s="10">
        <v>-390000</v>
      </c>
      <c r="F102" s="10">
        <v>-1224000</v>
      </c>
      <c r="G102" s="10">
        <v>5079000</v>
      </c>
      <c r="H102" s="10">
        <v>-4295000</v>
      </c>
      <c r="I102" s="10">
        <v>7621000</v>
      </c>
      <c r="J102" s="10">
        <v>-8435000</v>
      </c>
      <c r="K102" s="10">
        <v>-2195000</v>
      </c>
      <c r="L102" s="10">
        <v>3337000</v>
      </c>
      <c r="M102" s="10">
        <v>-1093000</v>
      </c>
      <c r="N102" s="10">
        <v>3984000</v>
      </c>
      <c r="O102" s="10">
        <v>2677000</v>
      </c>
      <c r="P102" s="10">
        <v>-6285000</v>
      </c>
      <c r="Q102" s="10">
        <v>-1206000</v>
      </c>
      <c r="R102" s="10">
        <v>693000</v>
      </c>
      <c r="S102" s="10">
        <v>263000</v>
      </c>
      <c r="T102" s="10">
        <v>1011000</v>
      </c>
      <c r="U102" s="10">
        <v>505000</v>
      </c>
      <c r="V102" s="10">
        <v>89835000</v>
      </c>
      <c r="W102" s="10">
        <v>-3269000</v>
      </c>
      <c r="X102" s="10">
        <v>-69131000</v>
      </c>
      <c r="AE102" s="37" t="s">
        <v>146</v>
      </c>
      <c r="AF102" s="38">
        <f>AF101/AF103</f>
        <v>0.72230272946494689</v>
      </c>
    </row>
    <row r="103" spans="1:32" ht="20" x14ac:dyDescent="0.25">
      <c r="A103" s="5" t="s">
        <v>88</v>
      </c>
      <c r="B103" s="1" t="s">
        <v>91</v>
      </c>
      <c r="C103" s="1" t="s">
        <v>91</v>
      </c>
      <c r="D103" s="1" t="s">
        <v>91</v>
      </c>
      <c r="E103" s="1">
        <v>5520000</v>
      </c>
      <c r="F103" s="1">
        <v>5130000</v>
      </c>
      <c r="G103" s="1">
        <v>3906000</v>
      </c>
      <c r="H103" s="1">
        <v>8985000</v>
      </c>
      <c r="I103" s="1">
        <v>4690000</v>
      </c>
      <c r="J103" s="1">
        <v>12311000</v>
      </c>
      <c r="K103" s="1">
        <v>3876000</v>
      </c>
      <c r="L103" s="1">
        <v>1681000</v>
      </c>
      <c r="M103" s="1">
        <v>5018000</v>
      </c>
      <c r="N103" s="1">
        <v>3925000</v>
      </c>
      <c r="O103" s="1">
        <v>7909000</v>
      </c>
      <c r="P103" s="1">
        <v>10586000</v>
      </c>
      <c r="Q103" s="1">
        <v>4301000</v>
      </c>
      <c r="R103" s="1">
        <v>3095000</v>
      </c>
      <c r="S103" s="1">
        <v>3788000</v>
      </c>
      <c r="T103" s="1">
        <v>4051000</v>
      </c>
      <c r="U103" s="1">
        <v>5062000</v>
      </c>
      <c r="V103" s="1">
        <v>5567000</v>
      </c>
      <c r="W103" s="1">
        <v>95402000</v>
      </c>
      <c r="X103" s="1">
        <v>92133000</v>
      </c>
      <c r="AE103" s="39" t="s">
        <v>147</v>
      </c>
      <c r="AF103" s="44">
        <f>AF99+AF101</f>
        <v>955576551</v>
      </c>
    </row>
    <row r="104" spans="1:32" ht="20" thickBot="1" x14ac:dyDescent="0.3">
      <c r="A104" s="7" t="s">
        <v>89</v>
      </c>
      <c r="B104" s="11" t="s">
        <v>91</v>
      </c>
      <c r="C104" s="11" t="s">
        <v>91</v>
      </c>
      <c r="D104" s="11" t="s">
        <v>91</v>
      </c>
      <c r="E104" s="11">
        <v>5130000</v>
      </c>
      <c r="F104" s="11">
        <v>3906000</v>
      </c>
      <c r="G104" s="11">
        <v>8985000</v>
      </c>
      <c r="H104" s="11">
        <v>4690000</v>
      </c>
      <c r="I104" s="11">
        <v>12311000</v>
      </c>
      <c r="J104" s="11">
        <v>3876000</v>
      </c>
      <c r="K104" s="11">
        <v>1681000</v>
      </c>
      <c r="L104" s="11">
        <v>5018000</v>
      </c>
      <c r="M104" s="11">
        <v>3925000</v>
      </c>
      <c r="N104" s="11">
        <v>7909000</v>
      </c>
      <c r="O104" s="11">
        <v>10586000</v>
      </c>
      <c r="P104" s="11">
        <v>4301000</v>
      </c>
      <c r="Q104" s="11">
        <v>3095000</v>
      </c>
      <c r="R104" s="11">
        <v>3788000</v>
      </c>
      <c r="S104" s="11">
        <v>4051000</v>
      </c>
      <c r="T104" s="11">
        <v>5062000</v>
      </c>
      <c r="U104" s="11">
        <v>5567000</v>
      </c>
      <c r="V104" s="11">
        <v>95402000</v>
      </c>
      <c r="W104" s="11">
        <v>92133000</v>
      </c>
      <c r="X104" s="11">
        <v>23002000</v>
      </c>
      <c r="AE104" s="68" t="s">
        <v>148</v>
      </c>
      <c r="AF104" s="69"/>
    </row>
    <row r="105" spans="1:32" ht="21" thickTop="1" x14ac:dyDescent="0.25">
      <c r="A105" s="14" t="s">
        <v>108</v>
      </c>
      <c r="C105" s="1" t="e">
        <f t="shared" ref="C105:W105" si="11">(C22*(1-$AF$91))+C77+C88+C81</f>
        <v>#VALUE!</v>
      </c>
      <c r="D105" s="1" t="e">
        <f t="shared" si="11"/>
        <v>#VALUE!</v>
      </c>
      <c r="E105" s="1">
        <f t="shared" si="11"/>
        <v>15158369.923955206</v>
      </c>
      <c r="F105" s="1">
        <f t="shared" si="11"/>
        <v>26264267.888058558</v>
      </c>
      <c r="G105" s="1" t="e">
        <f t="shared" si="11"/>
        <v>#VALUE!</v>
      </c>
      <c r="H105" s="1">
        <f t="shared" si="11"/>
        <v>813058.20604413748</v>
      </c>
      <c r="I105" s="1">
        <f t="shared" si="11"/>
        <v>-4596127.2380618453</v>
      </c>
      <c r="J105" s="1">
        <f t="shared" si="11"/>
        <v>-65420979.969757408</v>
      </c>
      <c r="K105" s="1">
        <f t="shared" si="11"/>
        <v>17754489.163068965</v>
      </c>
      <c r="L105" s="1">
        <f t="shared" si="11"/>
        <v>36735472.661129497</v>
      </c>
      <c r="M105" s="1">
        <f t="shared" si="11"/>
        <v>26804893.646862879</v>
      </c>
      <c r="N105" s="1">
        <f t="shared" si="11"/>
        <v>36479611.51410225</v>
      </c>
      <c r="O105" s="1">
        <f t="shared" si="11"/>
        <v>27021619.403475709</v>
      </c>
      <c r="P105" s="1">
        <f t="shared" si="11"/>
        <v>23167979.465714097</v>
      </c>
      <c r="Q105" s="1">
        <f t="shared" si="11"/>
        <v>28152884.44259385</v>
      </c>
      <c r="R105" s="1">
        <f t="shared" si="11"/>
        <v>24339813.63546712</v>
      </c>
      <c r="S105" s="1">
        <f t="shared" si="11"/>
        <v>41025541.561657645</v>
      </c>
      <c r="T105" s="1">
        <f t="shared" si="11"/>
        <v>40225956.739935569</v>
      </c>
      <c r="U105" s="1">
        <f t="shared" si="11"/>
        <v>34306750.58622428</v>
      </c>
      <c r="V105" s="1">
        <f t="shared" si="11"/>
        <v>-10871198.899870701</v>
      </c>
      <c r="W105" s="1">
        <f t="shared" si="11"/>
        <v>45398754.706230417</v>
      </c>
      <c r="X105" s="1">
        <f>(X22*(1-$AF$91))+X77+X88+X81</f>
        <v>17282834.191667944</v>
      </c>
      <c r="Y105" s="45">
        <f>X105*(1+$AF$106)</f>
        <v>18013103.801850308</v>
      </c>
      <c r="Z105" s="45">
        <f t="shared" ref="Z105:AC105" si="12">Y105*(1+$AF$106)</f>
        <v>18774230.255166247</v>
      </c>
      <c r="AA105" s="45">
        <f t="shared" si="12"/>
        <v>19567517.377976459</v>
      </c>
      <c r="AB105" s="45">
        <f t="shared" si="12"/>
        <v>20394324.088576071</v>
      </c>
      <c r="AC105" s="45">
        <f t="shared" si="12"/>
        <v>21256066.725051593</v>
      </c>
      <c r="AD105" s="46" t="s">
        <v>149</v>
      </c>
      <c r="AE105" s="47" t="s">
        <v>150</v>
      </c>
      <c r="AF105" s="48">
        <f>(AF100*AF92)+(AF102*AF97)</f>
        <v>8.9784333168498931E-2</v>
      </c>
    </row>
    <row r="106" spans="1:32" ht="19" x14ac:dyDescent="0.25">
      <c r="A106" s="14" t="s">
        <v>107</v>
      </c>
      <c r="B106" s="1"/>
      <c r="C106" s="15" t="e">
        <f t="shared" ref="C106:X106" si="13">(C107/B107)-1</f>
        <v>#VALUE!</v>
      </c>
      <c r="D106" s="15" t="e">
        <f t="shared" si="13"/>
        <v>#VALUE!</v>
      </c>
      <c r="E106" s="15" t="e">
        <f t="shared" si="13"/>
        <v>#VALUE!</v>
      </c>
      <c r="F106" s="15">
        <f t="shared" si="13"/>
        <v>1.4494035087719297</v>
      </c>
      <c r="G106" s="15">
        <f t="shared" si="13"/>
        <v>0.69705477882191147</v>
      </c>
      <c r="H106" s="15">
        <f t="shared" si="13"/>
        <v>-1.0372421244555492</v>
      </c>
      <c r="I106" s="15">
        <f t="shared" si="13"/>
        <v>5.9419764279238443</v>
      </c>
      <c r="J106" s="15">
        <f t="shared" si="13"/>
        <v>-1.6689303904923598</v>
      </c>
      <c r="K106" s="15">
        <f t="shared" si="13"/>
        <v>3.7180788754392813</v>
      </c>
      <c r="L106" s="15">
        <f t="shared" si="13"/>
        <v>0.41219068112223778</v>
      </c>
      <c r="M106" s="15">
        <f t="shared" si="13"/>
        <v>-0.1103232045008351</v>
      </c>
      <c r="N106" s="15">
        <f t="shared" si="13"/>
        <v>0.37892760687701732</v>
      </c>
      <c r="O106" s="15">
        <f t="shared" si="13"/>
        <v>-0.22409057252728881</v>
      </c>
      <c r="P106" s="15">
        <f t="shared" si="13"/>
        <v>-0.20015391719255038</v>
      </c>
      <c r="Q106" s="15">
        <f t="shared" si="13"/>
        <v>0.31990147404071889</v>
      </c>
      <c r="R106" s="15">
        <f t="shared" si="13"/>
        <v>-0.12281673713369301</v>
      </c>
      <c r="S106" s="15">
        <f t="shared" si="13"/>
        <v>0.57690389921217955</v>
      </c>
      <c r="T106" s="15">
        <f t="shared" si="13"/>
        <v>-2.2155234200430085E-2</v>
      </c>
      <c r="U106" s="15">
        <f t="shared" si="13"/>
        <v>-0.11091469592773839</v>
      </c>
      <c r="V106" s="15">
        <f t="shared" si="13"/>
        <v>-0.77050094563794191</v>
      </c>
      <c r="W106" s="15">
        <f t="shared" si="13"/>
        <v>5.5229793977812998</v>
      </c>
      <c r="X106" s="15">
        <f t="shared" si="13"/>
        <v>-0.67212504049238742</v>
      </c>
      <c r="Y106" s="49">
        <v>42000000</v>
      </c>
      <c r="Z106" s="49">
        <v>29000000</v>
      </c>
      <c r="AA106" s="49">
        <v>29000000</v>
      </c>
      <c r="AB106" s="49">
        <v>28779000</v>
      </c>
      <c r="AC106" s="49">
        <v>29335000</v>
      </c>
      <c r="AD106" s="46" t="s">
        <v>151</v>
      </c>
      <c r="AE106" s="50" t="s">
        <v>152</v>
      </c>
      <c r="AF106" s="51">
        <f>(SUM(Y4:AC4)/5)</f>
        <v>4.2254042484213897E-2</v>
      </c>
    </row>
    <row r="107" spans="1:32" ht="19" x14ac:dyDescent="0.25">
      <c r="A107" s="25" t="s">
        <v>106</v>
      </c>
      <c r="B107" s="1" t="s">
        <v>91</v>
      </c>
      <c r="C107" s="1" t="s">
        <v>91</v>
      </c>
      <c r="D107" s="1" t="s">
        <v>91</v>
      </c>
      <c r="E107" s="1">
        <v>7125000</v>
      </c>
      <c r="F107" s="1">
        <v>17452000</v>
      </c>
      <c r="G107" s="1">
        <v>29617000</v>
      </c>
      <c r="H107" s="1">
        <v>-1103000</v>
      </c>
      <c r="I107" s="1">
        <v>-7657000</v>
      </c>
      <c r="J107" s="1">
        <v>5122000</v>
      </c>
      <c r="K107" s="1">
        <v>24166000</v>
      </c>
      <c r="L107" s="1">
        <v>34127000</v>
      </c>
      <c r="M107" s="1">
        <v>30362000</v>
      </c>
      <c r="N107" s="1">
        <v>41867000</v>
      </c>
      <c r="O107" s="1">
        <v>32485000</v>
      </c>
      <c r="P107" s="1">
        <v>25983000</v>
      </c>
      <c r="Q107" s="1">
        <v>34295000</v>
      </c>
      <c r="R107" s="1">
        <v>30083000</v>
      </c>
      <c r="S107" s="1">
        <v>47438000</v>
      </c>
      <c r="T107" s="1">
        <v>46387000</v>
      </c>
      <c r="U107" s="1">
        <v>41242000</v>
      </c>
      <c r="V107" s="1">
        <v>9465000</v>
      </c>
      <c r="W107" s="1">
        <v>61740000</v>
      </c>
      <c r="X107" s="1">
        <v>20243000</v>
      </c>
      <c r="Y107" s="46"/>
      <c r="Z107" s="46"/>
      <c r="AA107" s="46"/>
      <c r="AB107" s="46"/>
      <c r="AC107" s="52">
        <f>AC106*(1+AF107)/(AF108-AF107)</f>
        <v>464130346.48044497</v>
      </c>
      <c r="AD107" s="53" t="s">
        <v>153</v>
      </c>
      <c r="AE107" s="54" t="s">
        <v>154</v>
      </c>
      <c r="AF107" s="55">
        <v>2.5000000000000001E-2</v>
      </c>
    </row>
    <row r="108" spans="1:32"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52">
        <f t="shared" ref="Y108:AB108" si="14">Y107+Y106</f>
        <v>42000000</v>
      </c>
      <c r="Z108" s="52">
        <f t="shared" si="14"/>
        <v>29000000</v>
      </c>
      <c r="AA108" s="52">
        <f t="shared" si="14"/>
        <v>29000000</v>
      </c>
      <c r="AB108" s="52">
        <f t="shared" si="14"/>
        <v>28779000</v>
      </c>
      <c r="AC108" s="52">
        <f>AC107+AC106</f>
        <v>493465346.48044497</v>
      </c>
      <c r="AD108" s="53" t="s">
        <v>147</v>
      </c>
      <c r="AE108" s="56" t="s">
        <v>155</v>
      </c>
      <c r="AF108" s="57">
        <f>AF105</f>
        <v>8.9784333168498931E-2</v>
      </c>
    </row>
    <row r="109" spans="1:32" ht="19" x14ac:dyDescent="0.25">
      <c r="Y109" s="70" t="s">
        <v>156</v>
      </c>
      <c r="Z109" s="71"/>
    </row>
    <row r="110" spans="1:32" ht="20" x14ac:dyDescent="0.25">
      <c r="Y110" s="58" t="s">
        <v>157</v>
      </c>
      <c r="Z110" s="43">
        <f>NPV(AF108,Y108,Z108,AA108,AB108,AC108)</f>
        <v>426804739.61282331</v>
      </c>
    </row>
    <row r="111" spans="1:32" ht="20" x14ac:dyDescent="0.25">
      <c r="Y111" s="58" t="s">
        <v>158</v>
      </c>
      <c r="Z111" s="43">
        <f>W40</f>
        <v>92133000</v>
      </c>
    </row>
    <row r="112" spans="1:32" ht="20" x14ac:dyDescent="0.25">
      <c r="Y112" s="58" t="s">
        <v>143</v>
      </c>
      <c r="Z112" s="43">
        <f>AF99</f>
        <v>265361000</v>
      </c>
    </row>
    <row r="113" spans="25:26" ht="20" x14ac:dyDescent="0.25">
      <c r="Y113" s="58" t="s">
        <v>159</v>
      </c>
      <c r="Z113" s="43">
        <f>Z110+Z111-Z112</f>
        <v>253576739.61282331</v>
      </c>
    </row>
    <row r="114" spans="25:26" ht="20" x14ac:dyDescent="0.25">
      <c r="Y114" s="58" t="s">
        <v>164</v>
      </c>
      <c r="Z114" s="59">
        <f>W34*(1+(5*AD16))</f>
        <v>37494128.524929628</v>
      </c>
    </row>
    <row r="115" spans="25:26" ht="20" x14ac:dyDescent="0.25">
      <c r="Y115" s="60" t="s">
        <v>160</v>
      </c>
      <c r="Z115" s="61">
        <f>Z113/Z114</f>
        <v>6.7631053071208633</v>
      </c>
    </row>
    <row r="116" spans="25:26" ht="20" x14ac:dyDescent="0.25">
      <c r="Y116" s="58" t="s">
        <v>161</v>
      </c>
      <c r="Z116" s="62" cm="1">
        <f t="array" ref="Z116">_FV(A1,"Price")</f>
        <v>21.48</v>
      </c>
    </row>
    <row r="117" spans="25:26" ht="20" x14ac:dyDescent="0.25">
      <c r="Y117" s="63" t="s">
        <v>162</v>
      </c>
      <c r="Z117" s="64">
        <f>Z115/Z116-1</f>
        <v>-0.6851440732252857</v>
      </c>
    </row>
    <row r="118" spans="25:26" ht="20" x14ac:dyDescent="0.25">
      <c r="Y118" s="63" t="s">
        <v>163</v>
      </c>
      <c r="Z118" s="65" t="str">
        <f>IF(Z115&gt;Z116,"BUY","SELL")</f>
        <v>SELL</v>
      </c>
    </row>
  </sheetData>
  <mergeCells count="6">
    <mergeCell ref="Y109:Z109"/>
    <mergeCell ref="AE83:AF83"/>
    <mergeCell ref="AE84:AF84"/>
    <mergeCell ref="AE93:AF93"/>
    <mergeCell ref="AE98:AF98"/>
    <mergeCell ref="AE104:AF104"/>
  </mergeCells>
  <hyperlinks>
    <hyperlink ref="A1" r:id="rId1" tooltip="https://roic.ai/company/RUTH" display="ROIC.AI | RUT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24272/000119312506063939/0001193125-06-063939-index.htm" xr:uid="{00000000-0004-0000-0000-000010000000}"/>
    <hyperlink ref="G74" r:id="rId13" tooltip="https://www.sec.gov/Archives/edgar/data/1324272/000119312506063939/0001193125-06-063939-index.htm" xr:uid="{00000000-0004-0000-0000-000011000000}"/>
    <hyperlink ref="H36" r:id="rId14" tooltip="https://www.sec.gov/Archives/edgar/data/1324272/000119312507056995/0001193125-07-056995-index.htm" xr:uid="{00000000-0004-0000-0000-000013000000}"/>
    <hyperlink ref="H74" r:id="rId15" tooltip="https://www.sec.gov/Archives/edgar/data/1324272/000119312507056995/0001193125-07-056995-index.htm" xr:uid="{00000000-0004-0000-0000-000014000000}"/>
    <hyperlink ref="I36" r:id="rId16" tooltip="https://www.sec.gov/Archives/edgar/data/1324272/000119312508053122/0001193125-08-053122-index.htm" xr:uid="{00000000-0004-0000-0000-000016000000}"/>
    <hyperlink ref="I74" r:id="rId17" tooltip="https://www.sec.gov/Archives/edgar/data/1324272/000119312508053122/0001193125-08-053122-index.htm" xr:uid="{00000000-0004-0000-0000-000017000000}"/>
    <hyperlink ref="J36" r:id="rId18" tooltip="https://www.sec.gov/Archives/edgar/data/1324272/000119312509053838/0001193125-09-053838-index.htm" xr:uid="{00000000-0004-0000-0000-000019000000}"/>
    <hyperlink ref="J74" r:id="rId19" tooltip="https://www.sec.gov/Archives/edgar/data/1324272/000119312509053838/0001193125-09-053838-index.htm" xr:uid="{00000000-0004-0000-0000-00001A000000}"/>
    <hyperlink ref="K36" r:id="rId20" tooltip="https://www.sec.gov/Archives/edgar/data/1324272/000119312510049114/0001193125-10-049114-index.htm" xr:uid="{00000000-0004-0000-0000-00001C000000}"/>
    <hyperlink ref="K74" r:id="rId21" tooltip="https://www.sec.gov/Archives/edgar/data/1324272/000119312510049114/0001193125-10-049114-index.htm" xr:uid="{00000000-0004-0000-0000-00001D000000}"/>
    <hyperlink ref="L36" r:id="rId22" tooltip="https://www.sec.gov/Archives/edgar/data/1324272/000119312511056419/0001193125-11-056419-index.htm" xr:uid="{00000000-0004-0000-0000-00001F000000}"/>
    <hyperlink ref="L74" r:id="rId23" tooltip="https://www.sec.gov/Archives/edgar/data/1324272/000119312511056419/0001193125-11-056419-index.htm" xr:uid="{00000000-0004-0000-0000-000020000000}"/>
    <hyperlink ref="M36" r:id="rId24" tooltip="https://www.sec.gov/Archives/edgar/data/1324272/000119312512094607/0001193125-12-094607-index.htm" xr:uid="{00000000-0004-0000-0000-000022000000}"/>
    <hyperlink ref="M74" r:id="rId25" tooltip="https://www.sec.gov/Archives/edgar/data/1324272/000119312512094607/0001193125-12-094607-index.htm" xr:uid="{00000000-0004-0000-0000-000023000000}"/>
    <hyperlink ref="N36" r:id="rId26" tooltip="https://www.sec.gov/Archives/edgar/data/1324272/000119312513104234/0001193125-13-104234-index.htm" xr:uid="{00000000-0004-0000-0000-000025000000}"/>
    <hyperlink ref="N74" r:id="rId27" tooltip="https://www.sec.gov/Archives/edgar/data/1324272/000119312513104234/0001193125-13-104234-index.htm" xr:uid="{00000000-0004-0000-0000-000026000000}"/>
    <hyperlink ref="O36" r:id="rId28" tooltip="https://www.sec.gov/Archives/edgar/data/1324272/000143774914003872/0001437749-14-003872-index.htm" xr:uid="{00000000-0004-0000-0000-000028000000}"/>
    <hyperlink ref="O74" r:id="rId29" tooltip="https://www.sec.gov/Archives/edgar/data/1324272/000143774914003872/0001437749-14-003872-index.htm" xr:uid="{00000000-0004-0000-0000-000029000000}"/>
    <hyperlink ref="P36" r:id="rId30" tooltip="https://www.sec.gov/Archives/edgar/data/1324272/000143774915004629/0001437749-15-004629-index.htm" xr:uid="{00000000-0004-0000-0000-00002B000000}"/>
    <hyperlink ref="P74" r:id="rId31" tooltip="https://www.sec.gov/Archives/edgar/data/1324272/000143774915004629/0001437749-15-004629-index.htm" xr:uid="{00000000-0004-0000-0000-00002C000000}"/>
    <hyperlink ref="Q36" r:id="rId32" tooltip="https://www.sec.gov/Archives/edgar/data/1324272/000143774916026852/0001437749-16-026852-index.htm" xr:uid="{00000000-0004-0000-0000-00002E000000}"/>
    <hyperlink ref="Q74" r:id="rId33" tooltip="https://www.sec.gov/Archives/edgar/data/1324272/000143774916026852/0001437749-16-026852-index.htm" xr:uid="{00000000-0004-0000-0000-00002F000000}"/>
    <hyperlink ref="R36" r:id="rId34" tooltip="https://www.sec.gov/Archives/edgar/data/1324272/000143774917004007/0001437749-17-004007-index.htm" xr:uid="{00000000-0004-0000-0000-000031000000}"/>
    <hyperlink ref="R74" r:id="rId35" tooltip="https://www.sec.gov/Archives/edgar/data/1324272/000143774917004007/0001437749-17-004007-index.htm" xr:uid="{00000000-0004-0000-0000-000032000000}"/>
    <hyperlink ref="S36" r:id="rId36" tooltip="https://www.sec.gov/Archives/edgar/data/1324272/000156459018005966/0001564590-18-005966-index.htm" xr:uid="{00000000-0004-0000-0000-000034000000}"/>
    <hyperlink ref="S74" r:id="rId37" tooltip="https://www.sec.gov/Archives/edgar/data/1324272/000156459018005966/0001564590-18-005966-index.htm" xr:uid="{00000000-0004-0000-0000-000035000000}"/>
    <hyperlink ref="T36" r:id="rId38" tooltip="https://www.sec.gov/Archives/edgar/data/1324272/000156459019005274/0001564590-19-005274-index.htm" xr:uid="{00000000-0004-0000-0000-000037000000}"/>
    <hyperlink ref="T74" r:id="rId39" tooltip="https://www.sec.gov/Archives/edgar/data/1324272/000156459019005274/0001564590-19-005274-index.htm" xr:uid="{00000000-0004-0000-0000-000038000000}"/>
    <hyperlink ref="U36" r:id="rId40" tooltip="https://www.sec.gov/Archives/edgar/data/1324272/000156459020007328/0001564590-20-007328-index.htm" xr:uid="{00000000-0004-0000-0000-00003A000000}"/>
    <hyperlink ref="U74" r:id="rId41" tooltip="https://www.sec.gov/Archives/edgar/data/1324272/000156459020007328/0001564590-20-007328-index.htm" xr:uid="{00000000-0004-0000-0000-00003B000000}"/>
    <hyperlink ref="V36" r:id="rId42" tooltip="https://www.sec.gov/Archives/edgar/data/1324272/000156459021011297/0001564590-21-011297-index.htm" xr:uid="{00000000-0004-0000-0000-00003D000000}"/>
    <hyperlink ref="V74" r:id="rId43" tooltip="https://www.sec.gov/Archives/edgar/data/1324272/000156459021011297/0001564590-21-011297-index.htm" xr:uid="{00000000-0004-0000-0000-00003E000000}"/>
    <hyperlink ref="W36" r:id="rId44" tooltip="https://www.sec.gov/Archives/edgar/data/1324272/000156459022006647/0001564590-22-006647-index.htm" xr:uid="{00000000-0004-0000-0000-000040000000}"/>
    <hyperlink ref="W74" r:id="rId45" tooltip="https://www.sec.gov/Archives/edgar/data/1324272/000156459022006647/0001564590-22-006647-index.htm" xr:uid="{00000000-0004-0000-0000-000041000000}"/>
    <hyperlink ref="X36" r:id="rId46" tooltip="https://www.sec.gov/Archives/edgar/data/1324272/000143774923004380/0001437749-23-004380-index.htm" xr:uid="{00000000-0004-0000-0000-000043000000}"/>
    <hyperlink ref="X74" r:id="rId47" tooltip="https://www.sec.gov/Archives/edgar/data/1324272/000143774923004380/0001437749-23-004380-index.htm" xr:uid="{00000000-0004-0000-0000-000044000000}"/>
    <hyperlink ref="Y1" r:id="rId48" display="https://finbox.com/NASDAQGS:RUTH/explorer/revenue_proj" xr:uid="{85394C37-F268-BA4B-8CB6-EF7AB2F3FCAF}"/>
    <hyperlink ref="AD106" r:id="rId49" xr:uid="{DCED9F7F-5A35-C943-BC0D-EB59656FB1D0}"/>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2023-05-17T22:09:20Z</dcterms:created>
  <dcterms:modified xsi:type="dcterms:W3CDTF">2023-06-13T07:18:23Z</dcterms:modified>
</cp:coreProperties>
</file>