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04A2ADFB-4F6D-C646-BC94-33B54DDC4895}" xr6:coauthVersionLast="47" xr6:coauthVersionMax="47" xr10:uidLastSave="{00000000-0000-0000-0000-000000000000}"/>
  <bookViews>
    <workbookView xWindow="23460" yWindow="500" windowWidth="1750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16" i="1" l="1" a="1"/>
  <c r="AG116" i="1" s="1"/>
  <c r="AM101" i="1" a="1"/>
  <c r="AM101" i="1" s="1"/>
  <c r="AM95" i="1" a="1"/>
  <c r="AM95" i="1" s="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111" i="1"/>
  <c r="AI108" i="1"/>
  <c r="AH108" i="1"/>
  <c r="AG108" i="1"/>
  <c r="AF108" i="1"/>
  <c r="AM94" i="1"/>
  <c r="AM91" i="1"/>
  <c r="AM90" i="1"/>
  <c r="AM89" i="1"/>
  <c r="AM87" i="1"/>
  <c r="AM86" i="1"/>
  <c r="AM88" i="1" s="1"/>
  <c r="AM92" i="1" s="1"/>
  <c r="AM85" i="1"/>
  <c r="AJ30" i="1"/>
  <c r="AI30" i="1"/>
  <c r="AH30" i="1"/>
  <c r="AG30" i="1"/>
  <c r="AF30" i="1"/>
  <c r="AJ29" i="1"/>
  <c r="AI29" i="1"/>
  <c r="AH29" i="1"/>
  <c r="AG29" i="1"/>
  <c r="AF29" i="1"/>
  <c r="AJ21" i="1"/>
  <c r="AI21" i="1"/>
  <c r="AH21" i="1"/>
  <c r="AG21" i="1"/>
  <c r="AF21" i="1"/>
  <c r="AJ20" i="1"/>
  <c r="AI20" i="1"/>
  <c r="AH20" i="1"/>
  <c r="AG20" i="1"/>
  <c r="AF20" i="1"/>
  <c r="AK19" i="1"/>
  <c r="AK16" i="1"/>
  <c r="AG114" i="1" s="1"/>
  <c r="AN13" i="1"/>
  <c r="AM13" i="1"/>
  <c r="AL13" i="1"/>
  <c r="AK13" i="1"/>
  <c r="AN10" i="1"/>
  <c r="AM10" i="1"/>
  <c r="AL10" i="1"/>
  <c r="AK10" i="1"/>
  <c r="AN7" i="1"/>
  <c r="AM7" i="1"/>
  <c r="AL7" i="1"/>
  <c r="AK7" i="1"/>
  <c r="AN4" i="1"/>
  <c r="AM4" i="1"/>
  <c r="AL4" i="1"/>
  <c r="AK4"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97" i="1" l="1"/>
  <c r="AM106" i="1"/>
  <c r="AF105" i="1" s="1"/>
  <c r="AG105" i="1" s="1"/>
  <c r="AH105" i="1" s="1"/>
  <c r="AI105" i="1" s="1"/>
  <c r="AJ105" i="1" s="1"/>
  <c r="AM16" i="1"/>
  <c r="AM19" i="1"/>
  <c r="AN16" i="1"/>
  <c r="AL16" i="1"/>
  <c r="AN19" i="1"/>
  <c r="AL19" i="1"/>
  <c r="AM99" i="1"/>
  <c r="AM103" i="1" l="1"/>
  <c r="AM102" i="1" s="1"/>
  <c r="AG112" i="1"/>
  <c r="AM100" i="1" l="1"/>
  <c r="AM105" i="1" s="1"/>
  <c r="AM108" i="1" s="1"/>
  <c r="AJ107" i="1" l="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<sst xmlns="http://schemas.openxmlformats.org/spreadsheetml/2006/main" count="1088" uniqueCount="165">
  <si>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</si>
  <si>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</si>
  <si>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</si>
  <si>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</si>
  <si>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</si>
  <si>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</si>
  <si>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</si>
  <si>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</si>
  <si>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</si>
  <si>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</si>
  <si>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</si>
  <si>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</si>
  <si>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</si>
  <si>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</si>
  <si>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</si>
  <si>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</si>
  <si>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</si>
  <si>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</si>
  <si>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</si>
  <si>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</si>
  <si>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</si>
  <si>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</si>
  <si>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</si>
  <si>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</si>
  <si>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</si>
  <si>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</si>
  <si>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</si>
  <si>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</si>
  <si>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</si>
  <si>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</si>
  <si>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</si>
  <si>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</si>
  <si>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</si>
  <si>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</si>
  <si>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</si>
  <si>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</si>
  <si>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</si>
  <si>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</si>
  <si>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</si>
  <si>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</si>
  <si>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</si>
  <si>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</si>
  <si>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</si>
  <si>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</si>
  <si>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</si>
  <si>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</si>
  <si>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</si>
  <si>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</si>
  <si>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</si>
  <si>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</si>
  <si>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</si>
  <si>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</si>
  <si>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</si>
  <si>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</si>
  <si>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</si>
  <si>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</si>
  <si>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</si>
  <si>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</si>
  <si>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</si>
  <si>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</si>
  <si>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</si>
  <si>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</si>
  <si>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</si>
  <si>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</si>
  <si>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</si>
  <si>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</si>
  <si>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</si>
  <si>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</si>
  <si>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</si>
  <si>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</si>
  <si>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</si>
  <si>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</si>
  <si>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</si>
  <si>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</si>
  <si>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</si>
  <si>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</si>
  <si>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</si>
  <si>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</si>
  <si>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</si>
  <si>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</si>
  <si>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</si>
  <si>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</si>
  <si>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</si>
  <si>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</si>
  <si>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</si>
  <si>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</si>
  <si>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</si>
  <si>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</si>
  <si>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</si>
  <si>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</si>
  <si>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</si>
  <si>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</si>
  <si>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</si>
  <si>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Levered FCF</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</si>
  <si>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</si>
  <si>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</si>
  <si>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</si>
  <si>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</si>
  <si>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</si>
  <si>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</si>
  <si>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</si>
  <si>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</si>
  <si>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</si>
  <si>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</si>
  <si>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</si>
  <si>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</si>
  <si>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</si>
  <si>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Unlevered FCF</t>
  </si>
  <si>
    <t>Unlevered FCF Proj</t>
  </si>
  <si>
    <t>WACC</t>
  </si>
  <si>
    <t>Levered FCF Growth YoY</t>
  </si>
  <si>
    <t>Unlevered FCF Forecast</t>
  </si>
  <si>
    <t>FCF Growth Rate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</si>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</sst>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0.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b/>
      <sz val="16"/>
      <color rgb="FF000000"/>
      <name val="Calibri"/>
      <family val="2"/>
    </font>
    <font>
      <b/>
      <u/>
      <sz val="16"/>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164" fontId="10" fillId="5" borderId="0" xfId="0" applyNumberFormat="1" applyFont="1" applyFill="1"/>
    <xf numFmtId="0" fontId="0" fillId="5" borderId="0" xfId="0" applyFill="1"/>
    <xf numFmtId="0" fontId="12" fillId="6" borderId="11" xfId="0" applyFont="1" applyFill="1" applyBorder="1" applyAlignment="1">
      <alignment horizontal="left" vertical="center" wrapText="1"/>
    </xf>
    <xf numFmtId="10" fontId="12" fillId="6" borderId="8" xfId="0" applyNumberFormat="1" applyFont="1" applyFill="1" applyBorder="1"/>
    <xf numFmtId="164" fontId="10" fillId="7" borderId="0" xfId="0" applyNumberFormat="1" applyFont="1" applyFill="1"/>
    <xf numFmtId="9" fontId="13"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14" fillId="0" borderId="4" xfId="0" applyFont="1" applyBorder="1"/>
    <xf numFmtId="164" fontId="10" fillId="0" borderId="0" xfId="0" applyNumberFormat="1" applyFont="1"/>
    <xf numFmtId="9" fontId="11" fillId="0" borderId="11" xfId="0" applyNumberFormat="1" applyFont="1" applyBorder="1" applyAlignment="1">
      <alignment horizontal="center"/>
    </xf>
    <xf numFmtId="167" fontId="11" fillId="0" borderId="11"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5" fontId="10" fillId="0" borderId="12" xfId="0" applyNumberFormat="1" applyFont="1" applyBorder="1"/>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5" borderId="9" xfId="0" applyFont="1" applyFill="1" applyBorder="1" applyAlignment="1">
      <alignment horizontal="left" vertical="center" wrapText="1"/>
    </xf>
    <xf numFmtId="39" fontId="11" fillId="5" borderId="10" xfId="0" applyNumberFormat="1" applyFont="1" applyFill="1" applyBorder="1"/>
    <xf numFmtId="164" fontId="1" fillId="5" borderId="10" xfId="0" applyNumberFormat="1" applyFont="1" applyFill="1" applyBorder="1"/>
    <xf numFmtId="164" fontId="12" fillId="4" borderId="8" xfId="0" applyNumberFormat="1" applyFont="1" applyFill="1" applyBorder="1"/>
    <xf numFmtId="164" fontId="1" fillId="7" borderId="0" xfId="0" applyNumberFormat="1" applyFont="1" applyFill="1"/>
    <xf numFmtId="0" fontId="0" fillId="5" borderId="0" xfId="0" applyFill="1" applyAlignment="1">
      <alignment horizontal="left"/>
    </xf>
    <xf numFmtId="0" fontId="13"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3" fillId="5" borderId="11"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applyAlignment="1">
      <alignment wrapText="1"/>
    </xf>
    <xf numFmtId="164" fontId="1" fillId="6" borderId="9" xfId="0" applyNumberFormat="1" applyFont="1" applyFill="1" applyBorder="1" applyAlignment="1">
      <alignment wrapText="1"/>
    </xf>
    <xf numFmtId="168" fontId="12" fillId="6" borderId="10" xfId="0" applyNumberFormat="1" applyFont="1" applyFill="1" applyBorder="1"/>
    <xf numFmtId="168" fontId="1" fillId="5" borderId="10" xfId="0" applyNumberFormat="1" applyFont="1" applyFill="1" applyBorder="1"/>
    <xf numFmtId="164" fontId="1" fillId="6" borderId="11" xfId="0" applyNumberFormat="1" applyFont="1" applyFill="1" applyBorder="1" applyAlignment="1">
      <alignment wrapText="1"/>
    </xf>
    <xf numFmtId="9" fontId="12" fillId="6" borderId="8" xfId="1" applyFont="1" applyFill="1" applyBorder="1"/>
    <xf numFmtId="0" fontId="12" fillId="6" borderId="8" xfId="0" applyFont="1" applyFill="1" applyBorder="1" applyAlignment="1">
      <alignment horizontal="right"/>
    </xf>
    <xf numFmtId="0" fontId="15" fillId="6" borderId="13" xfId="0" applyFont="1" applyFill="1" applyBorder="1" applyAlignment="1">
      <alignment horizontal="center"/>
    </xf>
    <xf numFmtId="0" fontId="16" fillId="6" borderId="7" xfId="0" applyFont="1" applyFill="1" applyBorder="1" applyAlignment="1">
      <alignment horizontal="center"/>
    </xf>
    <xf numFmtId="0" fontId="12" fillId="8" borderId="13" xfId="0" applyFont="1" applyFill="1" applyBorder="1" applyAlignment="1">
      <alignment horizontal="center" vertical="center" wrapText="1"/>
    </xf>
    <xf numFmtId="0" fontId="12" fillId="8" borderId="7" xfId="0" applyFont="1" applyFill="1" applyBorder="1" applyAlignment="1">
      <alignment horizontal="center" vertical="center" wrapText="1"/>
    </xf>
    <xf numFmtId="0" fontId="1" fillId="6" borderId="14" xfId="0" applyFont="1" applyFill="1" applyBorder="1" applyAlignment="1">
      <alignment horizontal="center"/>
    </xf>
    <xf numFmtId="0" fontId="1" fillId="6" borderId="15"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TSCO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139072847682103E-2"/>
          <c:y val="0.12563247993944407"/>
          <c:w val="0.85855629139072853"/>
          <c:h val="0.701394616510561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279200000</c:v>
                </c:pt>
                <c:pt idx="1">
                  <c:v>330000000</c:v>
                </c:pt>
                <c:pt idx="2">
                  <c:v>383900000</c:v>
                </c:pt>
                <c:pt idx="3">
                  <c:v>449000000</c:v>
                </c:pt>
                <c:pt idx="4">
                  <c:v>509100000</c:v>
                </c:pt>
                <c:pt idx="5">
                  <c:v>600700000</c:v>
                </c:pt>
                <c:pt idx="6">
                  <c:v>0</c:v>
                </c:pt>
                <c:pt idx="7">
                  <c:v>759037000</c:v>
                </c:pt>
                <c:pt idx="8">
                  <c:v>849799000</c:v>
                </c:pt>
                <c:pt idx="9">
                  <c:v>1209990000</c:v>
                </c:pt>
                <c:pt idx="10">
                  <c:v>1472885000</c:v>
                </c:pt>
                <c:pt idx="11">
                  <c:v>1738843000</c:v>
                </c:pt>
                <c:pt idx="12">
                  <c:v>2067979000</c:v>
                </c:pt>
                <c:pt idx="13">
                  <c:v>2369612000</c:v>
                </c:pt>
                <c:pt idx="14">
                  <c:v>2703212000</c:v>
                </c:pt>
                <c:pt idx="15">
                  <c:v>3007949000</c:v>
                </c:pt>
                <c:pt idx="16">
                  <c:v>3206937000</c:v>
                </c:pt>
                <c:pt idx="17">
                  <c:v>3638336000</c:v>
                </c:pt>
                <c:pt idx="18">
                  <c:v>4232743000</c:v>
                </c:pt>
                <c:pt idx="19">
                  <c:v>4664120000</c:v>
                </c:pt>
                <c:pt idx="20">
                  <c:v>5164784000</c:v>
                </c:pt>
                <c:pt idx="21">
                  <c:v>5711715000</c:v>
                </c:pt>
                <c:pt idx="22">
                  <c:v>6226507000</c:v>
                </c:pt>
                <c:pt idx="23">
                  <c:v>6779579000</c:v>
                </c:pt>
                <c:pt idx="24">
                  <c:v>7256382000</c:v>
                </c:pt>
                <c:pt idx="25">
                  <c:v>7911046000</c:v>
                </c:pt>
                <c:pt idx="26">
                  <c:v>8351931000</c:v>
                </c:pt>
                <c:pt idx="27">
                  <c:v>10620352000</c:v>
                </c:pt>
                <c:pt idx="28">
                  <c:v>12731105000</c:v>
                </c:pt>
                <c:pt idx="29">
                  <c:v>14204717000</c:v>
                </c:pt>
              </c:numCache>
            </c:numRef>
          </c:val>
          <c:extLst>
            <c:ext xmlns:c16="http://schemas.microsoft.com/office/drawing/2014/chart" uri="{C3380CC4-5D6E-409C-BE32-E72D297353CC}">
              <c16:uniqueId val="{00000000-2D6C-E147-BC12-3F4646ED179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1'!$B$28:$AE$28</c:f>
              <c:numCache>
                <c:formatCode>#,###,,;\(#,###,,\);\ \-\ \-</c:formatCode>
                <c:ptCount val="30"/>
                <c:pt idx="0">
                  <c:v>6900000</c:v>
                </c:pt>
                <c:pt idx="1">
                  <c:v>11300000</c:v>
                </c:pt>
                <c:pt idx="2">
                  <c:v>12500000</c:v>
                </c:pt>
                <c:pt idx="3">
                  <c:v>13200000</c:v>
                </c:pt>
                <c:pt idx="4">
                  <c:v>11800000</c:v>
                </c:pt>
                <c:pt idx="5">
                  <c:v>14800000</c:v>
                </c:pt>
                <c:pt idx="6">
                  <c:v>0</c:v>
                </c:pt>
                <c:pt idx="7">
                  <c:v>16390000</c:v>
                </c:pt>
                <c:pt idx="8">
                  <c:v>25774000</c:v>
                </c:pt>
                <c:pt idx="9">
                  <c:v>38770000</c:v>
                </c:pt>
                <c:pt idx="10">
                  <c:v>56501000</c:v>
                </c:pt>
                <c:pt idx="11">
                  <c:v>64069000</c:v>
                </c:pt>
                <c:pt idx="12">
                  <c:v>85669000</c:v>
                </c:pt>
                <c:pt idx="13">
                  <c:v>91008000</c:v>
                </c:pt>
                <c:pt idx="14">
                  <c:v>96241000</c:v>
                </c:pt>
                <c:pt idx="15">
                  <c:v>81930000</c:v>
                </c:pt>
                <c:pt idx="16">
                  <c:v>115466000</c:v>
                </c:pt>
                <c:pt idx="17">
                  <c:v>167972000</c:v>
                </c:pt>
                <c:pt idx="18">
                  <c:v>222740000</c:v>
                </c:pt>
                <c:pt idx="19">
                  <c:v>276457000</c:v>
                </c:pt>
                <c:pt idx="20">
                  <c:v>328234000</c:v>
                </c:pt>
                <c:pt idx="21">
                  <c:v>370885000</c:v>
                </c:pt>
                <c:pt idx="22">
                  <c:v>410395000</c:v>
                </c:pt>
                <c:pt idx="23">
                  <c:v>437120000</c:v>
                </c:pt>
                <c:pt idx="24">
                  <c:v>422599000</c:v>
                </c:pt>
                <c:pt idx="25">
                  <c:v>532357000</c:v>
                </c:pt>
                <c:pt idx="26">
                  <c:v>562354000</c:v>
                </c:pt>
                <c:pt idx="27">
                  <c:v>748958000</c:v>
                </c:pt>
                <c:pt idx="28">
                  <c:v>997114000</c:v>
                </c:pt>
                <c:pt idx="29">
                  <c:v>1088712000</c:v>
                </c:pt>
              </c:numCache>
            </c:numRef>
          </c:val>
          <c:extLst>
            <c:ext xmlns:c16="http://schemas.microsoft.com/office/drawing/2014/chart" uri="{C3380CC4-5D6E-409C-BE32-E72D297353CC}">
              <c16:uniqueId val="{00000001-2D6C-E147-BC12-3F4646ED179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1'!$B$107:$AE$107</c:f>
              <c:numCache>
                <c:formatCode>#,###,,;\(#,###,,\);\ \-\ \-</c:formatCode>
                <c:ptCount val="30"/>
                <c:pt idx="0">
                  <c:v>-2500000</c:v>
                </c:pt>
                <c:pt idx="1">
                  <c:v>1100000</c:v>
                </c:pt>
                <c:pt idx="2">
                  <c:v>-21400000</c:v>
                </c:pt>
                <c:pt idx="3">
                  <c:v>11600000</c:v>
                </c:pt>
                <c:pt idx="4">
                  <c:v>-14200000</c:v>
                </c:pt>
                <c:pt idx="5">
                  <c:v>1000000</c:v>
                </c:pt>
                <c:pt idx="6">
                  <c:v>0</c:v>
                </c:pt>
                <c:pt idx="7">
                  <c:v>-7185000</c:v>
                </c:pt>
                <c:pt idx="8">
                  <c:v>33236000</c:v>
                </c:pt>
                <c:pt idx="9">
                  <c:v>-19887000</c:v>
                </c:pt>
                <c:pt idx="10">
                  <c:v>13926000</c:v>
                </c:pt>
                <c:pt idx="11">
                  <c:v>-14247000</c:v>
                </c:pt>
                <c:pt idx="12">
                  <c:v>21674000</c:v>
                </c:pt>
                <c:pt idx="13">
                  <c:v>-1751000</c:v>
                </c:pt>
                <c:pt idx="14">
                  <c:v>71474000</c:v>
                </c:pt>
                <c:pt idx="15">
                  <c:v>125690000</c:v>
                </c:pt>
                <c:pt idx="16">
                  <c:v>141343000</c:v>
                </c:pt>
                <c:pt idx="17">
                  <c:v>126097000</c:v>
                </c:pt>
                <c:pt idx="18">
                  <c:v>87988000</c:v>
                </c:pt>
                <c:pt idx="19">
                  <c:v>225378000</c:v>
                </c:pt>
                <c:pt idx="20">
                  <c:v>115481000</c:v>
                </c:pt>
                <c:pt idx="21">
                  <c:v>248565000</c:v>
                </c:pt>
                <c:pt idx="22">
                  <c:v>192684000</c:v>
                </c:pt>
                <c:pt idx="23">
                  <c:v>413023000</c:v>
                </c:pt>
                <c:pt idx="24">
                  <c:v>381049000</c:v>
                </c:pt>
                <c:pt idx="25">
                  <c:v>415864000</c:v>
                </c:pt>
                <c:pt idx="26">
                  <c:v>594266000</c:v>
                </c:pt>
                <c:pt idx="27">
                  <c:v>1100513000</c:v>
                </c:pt>
                <c:pt idx="28">
                  <c:v>510289000</c:v>
                </c:pt>
                <c:pt idx="29">
                  <c:v>583610000</c:v>
                </c:pt>
              </c:numCache>
            </c:numRef>
          </c:val>
          <c:extLst>
            <c:ext xmlns:c16="http://schemas.microsoft.com/office/drawing/2014/chart" uri="{C3380CC4-5D6E-409C-BE32-E72D297353CC}">
              <c16:uniqueId val="{00000002-2D6C-E147-BC12-3F4646ED179C}"/>
            </c:ext>
          </c:extLst>
        </c:ser>
        <c:dLbls>
          <c:showLegendKey val="0"/>
          <c:showVal val="0"/>
          <c:showCatName val="0"/>
          <c:showSerName val="0"/>
          <c:showPercent val="0"/>
          <c:showBubbleSize val="0"/>
        </c:dLbls>
        <c:gapWidth val="100"/>
        <c:overlap val="-24"/>
        <c:axId val="1879504224"/>
        <c:axId val="1879613584"/>
      </c:barChart>
      <c:catAx>
        <c:axId val="18795042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13584"/>
        <c:crosses val="autoZero"/>
        <c:auto val="1"/>
        <c:lblAlgn val="ctr"/>
        <c:lblOffset val="100"/>
        <c:noMultiLvlLbl val="0"/>
      </c:catAx>
      <c:valAx>
        <c:axId val="187961358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9504224"/>
        <c:crosses val="autoZero"/>
        <c:crossBetween val="between"/>
      </c:valAx>
      <c:spPr>
        <a:noFill/>
        <a:ln>
          <a:noFill/>
        </a:ln>
        <a:effectLst/>
      </c:spPr>
    </c:plotArea>
    <c:legend>
      <c:legendPos val="b"/>
      <c:layout>
        <c:manualLayout>
          <c:xMode val="edge"/>
          <c:yMode val="edge"/>
          <c:x val="0.36271763049486361"/>
          <c:y val="0.90952913029919558"/>
          <c:w val="0.31429983834802105"/>
          <c:h val="5.22421305990052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108</xdr:row>
      <xdr:rowOff>33338</xdr:rowOff>
    </xdr:from>
    <xdr:to>
      <xdr:col>39</xdr:col>
      <xdr:colOff>0</xdr:colOff>
      <xdr:row>130</xdr:row>
      <xdr:rowOff>15875</xdr:rowOff>
    </xdr:to>
    <xdr:graphicFrame macro="">
      <xdr:nvGraphicFramePr>
        <xdr:cNvPr id="2" name="Chart 1">
          <a:extLst>
            <a:ext uri="{FF2B5EF4-FFF2-40B4-BE49-F238E27FC236}">
              <a16:creationId xmlns:a16="http://schemas.microsoft.com/office/drawing/2014/main" id="{8D7B4EC9-563E-0EC8-FAAB-9FF2C84B2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3.7450000000000004E-2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https://www.bing.com/financeapi/forcetrigger?t=a24jvh&amp;q=XNAS%3aTSCO&amp;form=skydnc</v>
    <v>Learn more on Bing</v>
  </rv>
  <rv s="1">
    <v>0</v>
    <v>TRACTOR SUPPLY COMPANY (XNAS:TSCO)</v>
    <v>2</v>
    <v>3</v>
    <v>Finance</v>
    <v>4</v>
    <v>en-US</v>
    <v>a24jvh</v>
    <v>268435456</v>
    <v>1</v>
    <v>Powered by Refinitiv</v>
    <v>251.17</v>
    <v>181.4</v>
    <v>0.81910000000000005</v>
    <v>-1.99</v>
    <v>-9.0669999999999987E-3</v>
    <v>0.51</v>
    <v>2.3449999999999999E-3</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221.03</v>
    <v>Specialty Retailers</v>
    <v>Stock</v>
    <v>45090.962669200781</v>
    <v>0</v>
    <v>216.73750000000001</v>
    <v>24048060000</v>
    <v>TRACTOR SUPPLY COMPANY</v>
    <v>TRACTOR SUPPLY COMPANY</v>
    <v>220.41</v>
    <v>22.601400000000002</v>
    <v>219.48</v>
    <v>217.49</v>
    <v>218</v>
    <v>109568400</v>
    <v>TSCO</v>
    <v>TRACTOR SUPPLY COMPANY (XNAS:TSCO)</v>
    <v>1290640</v>
    <v>1329190</v>
    <v>1982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916365/000095014402002982/0000950144-02-002982-index.htm"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www.sec.gov/Archives/edgar/data/916365/000095014403003161/0000950144-03-003161-index.htm" TargetMode="External"/><Relationship Id="rId34" Type="http://schemas.openxmlformats.org/officeDocument/2006/relationships/hyperlink" Target="https://www.sec.gov/Archives/edgar/data/916365/000095012310016345/0000950123-10-016345-index.htm"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www.sec.gov/Archives/edgar/data/916365/000091636518000031/0000916365-18-000031-index.htm" TargetMode="External"/><Relationship Id="rId55" Type="http://schemas.openxmlformats.org/officeDocument/2006/relationships/hyperlink" Target="https://www.sec.gov/Archives/edgar/data/916365/000091636520000050/0000916365-20-000050-index.htm" TargetMode="External"/><Relationship Id="rId63" Type="http://schemas.openxmlformats.org/officeDocument/2006/relationships/hyperlink" Target="https://finbox.com/NASDAQGS:TS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916365/000095014401003865/0000950144-01-003865-index.htm"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6365/000136231009002757/0001362310-09-002757-index.htm"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916365/000091636519000035/0000916365-19-000035-index.htm" TargetMode="External"/><Relationship Id="rId58" Type="http://schemas.openxmlformats.org/officeDocument/2006/relationships/hyperlink" Target="https://www.sec.gov/Archives/edgar/data/916365/000091636522000049/0000916365-22-00004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16365/000091636523000045/0000916365-23-000045-index.htm" TargetMode="External"/><Relationship Id="rId19" Type="http://schemas.openxmlformats.org/officeDocument/2006/relationships/hyperlink" Target="https://www.sec.gov/Archives/edgar/data/916365/000095014402002982/0000950144-02-002982-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916365/000136231008001146/0001362310-08-001146-index.htm" TargetMode="External"/><Relationship Id="rId35" Type="http://schemas.openxmlformats.org/officeDocument/2006/relationships/hyperlink" Target="https://www.sec.gov/Archives/edgar/data/916365/000095012310016345/0000950123-10-016345-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916365/000091636517000031/0000916365-17-000031-index.htm" TargetMode="External"/><Relationship Id="rId56" Type="http://schemas.openxmlformats.org/officeDocument/2006/relationships/hyperlink" Target="https://www.sec.gov/Archives/edgar/data/916365/000091636521000052/0000916365-21-000052-index.htm" TargetMode="External"/><Relationship Id="rId64"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916365/000091636518000031/0000916365-18-00003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916365/000095014401003865/0000950144-01-003865-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6365/000136231009002757/0001362310-09-002757-index.htm"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916365/000091636522000049/0000916365-22-000049-index.htm" TargetMode="External"/><Relationship Id="rId20" Type="http://schemas.openxmlformats.org/officeDocument/2006/relationships/hyperlink" Target="https://www.sec.gov/Archives/edgar/data/916365/000095014403003161/0000950144-03-003161-index.htm"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916365/000091636520000050/0000916365-20-000050-index.htm" TargetMode="External"/><Relationship Id="rId62" Type="http://schemas.openxmlformats.org/officeDocument/2006/relationships/hyperlink" Target="https://finbox.com/NASDAQGS:TSCO/explorer/revenue_proj" TargetMode="External"/><Relationship Id="rId1" Type="http://schemas.openxmlformats.org/officeDocument/2006/relationships/hyperlink" Target="https://roic.ai/company/TS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916365/000091636517000031/0000916365-17-000031-index.htm" TargetMode="External"/><Relationship Id="rId57" Type="http://schemas.openxmlformats.org/officeDocument/2006/relationships/hyperlink" Target="https://www.sec.gov/Archives/edgar/data/916365/000091636521000052/0000916365-21-00005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6365/000136231008001146/0001362310-08-001146-index.htm"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916365/000091636519000035/0000916365-19-000035-index.htm" TargetMode="External"/><Relationship Id="rId60" Type="http://schemas.openxmlformats.org/officeDocument/2006/relationships/hyperlink" Target="https://www.sec.gov/Archives/edgar/data/916365/000091636523000045/0000916365-23-00004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J2" activePane="bottomRight" state="frozen"/>
      <selection pane="topRight"/>
      <selection pane="bottomLeft"/>
      <selection pane="bottomRight" activeCell="AK39" sqref="AK39"/>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33">
        <v>2023</v>
      </c>
      <c r="AG1" s="33">
        <v>2024</v>
      </c>
      <c r="AH1" s="33">
        <v>2025</v>
      </c>
      <c r="AI1" s="33">
        <v>2026</v>
      </c>
      <c r="AJ1" s="3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279200000</v>
      </c>
      <c r="C3" s="1">
        <v>330000000</v>
      </c>
      <c r="D3" s="1">
        <v>383900000</v>
      </c>
      <c r="E3" s="1">
        <v>449000000</v>
      </c>
      <c r="F3" s="1">
        <v>509100000</v>
      </c>
      <c r="G3" s="1">
        <v>600700000</v>
      </c>
      <c r="H3" s="1" t="s">
        <v>91</v>
      </c>
      <c r="I3" s="1">
        <v>759037000</v>
      </c>
      <c r="J3" s="1">
        <v>849799000</v>
      </c>
      <c r="K3" s="1">
        <v>1209990000</v>
      </c>
      <c r="L3" s="1">
        <v>1472885000</v>
      </c>
      <c r="M3" s="1">
        <v>1738843000</v>
      </c>
      <c r="N3" s="1">
        <v>2067979000</v>
      </c>
      <c r="O3" s="1">
        <v>2369612000</v>
      </c>
      <c r="P3" s="1">
        <v>2703212000</v>
      </c>
      <c r="Q3" s="1">
        <v>3007949000</v>
      </c>
      <c r="R3" s="1">
        <v>3206937000</v>
      </c>
      <c r="S3" s="1">
        <v>3638336000</v>
      </c>
      <c r="T3" s="1">
        <v>4232743000</v>
      </c>
      <c r="U3" s="1">
        <v>4664120000</v>
      </c>
      <c r="V3" s="1">
        <v>5164784000</v>
      </c>
      <c r="W3" s="1">
        <v>5711715000</v>
      </c>
      <c r="X3" s="1">
        <v>6226507000</v>
      </c>
      <c r="Y3" s="1">
        <v>6779579000</v>
      </c>
      <c r="Z3" s="1">
        <v>7256382000</v>
      </c>
      <c r="AA3" s="1">
        <v>7911046000</v>
      </c>
      <c r="AB3" s="1">
        <v>8351931000</v>
      </c>
      <c r="AC3" s="1">
        <v>10620352000</v>
      </c>
      <c r="AD3" s="1">
        <v>12731105000</v>
      </c>
      <c r="AE3" s="1">
        <v>14204717000</v>
      </c>
      <c r="AF3" s="34">
        <v>15255000000</v>
      </c>
      <c r="AG3" s="34">
        <v>16239000000</v>
      </c>
      <c r="AH3" s="34">
        <v>17306000000</v>
      </c>
      <c r="AI3" s="34">
        <v>18446000000</v>
      </c>
      <c r="AJ3" s="34">
        <v>19637000000</v>
      </c>
      <c r="AK3" s="19" t="s">
        <v>113</v>
      </c>
      <c r="AL3" s="20" t="s">
        <v>114</v>
      </c>
      <c r="AM3" s="20" t="s">
        <v>115</v>
      </c>
      <c r="AN3" s="20" t="s">
        <v>116</v>
      </c>
    </row>
    <row r="4" spans="1:40" ht="19" x14ac:dyDescent="0.25">
      <c r="A4" s="15" t="s">
        <v>94</v>
      </c>
      <c r="B4" s="1"/>
      <c r="C4" s="16">
        <f>(C3/B3)-1</f>
        <v>0.18194842406876788</v>
      </c>
      <c r="D4" s="16">
        <f>(D3/C3)-1</f>
        <v>0.16333333333333333</v>
      </c>
      <c r="E4" s="16">
        <f>(E3/D3)-1</f>
        <v>0.16957541026308931</v>
      </c>
      <c r="F4" s="16">
        <f t="shared" ref="F4:AJ4" si="0">(F3/E3)-1</f>
        <v>0.13385300668151445</v>
      </c>
      <c r="G4" s="16">
        <f t="shared" si="0"/>
        <v>0.17992535847574143</v>
      </c>
      <c r="H4" s="17" t="e">
        <f t="shared" si="0"/>
        <v>#VALUE!</v>
      </c>
      <c r="I4" s="17" t="e">
        <f t="shared" si="0"/>
        <v>#VALUE!</v>
      </c>
      <c r="J4" s="17">
        <f t="shared" si="0"/>
        <v>0.11957519857398258</v>
      </c>
      <c r="K4" s="17">
        <f t="shared" si="0"/>
        <v>0.42385434673375699</v>
      </c>
      <c r="L4" s="17">
        <f t="shared" si="0"/>
        <v>0.21727039066438558</v>
      </c>
      <c r="M4" s="17">
        <f t="shared" si="0"/>
        <v>0.18056942666942777</v>
      </c>
      <c r="N4" s="17">
        <f t="shared" si="0"/>
        <v>0.18928448399309206</v>
      </c>
      <c r="O4" s="17">
        <f t="shared" si="0"/>
        <v>0.14585883125505616</v>
      </c>
      <c r="P4" s="17">
        <f t="shared" si="0"/>
        <v>0.14078254161440773</v>
      </c>
      <c r="Q4" s="17">
        <f t="shared" si="0"/>
        <v>0.11273144688614867</v>
      </c>
      <c r="R4" s="17">
        <f t="shared" si="0"/>
        <v>6.6154047159709073E-2</v>
      </c>
      <c r="S4" s="17">
        <f t="shared" si="0"/>
        <v>0.13452057212224622</v>
      </c>
      <c r="T4" s="17">
        <f t="shared" si="0"/>
        <v>0.16337331131594213</v>
      </c>
      <c r="U4" s="17">
        <f t="shared" si="0"/>
        <v>0.10191429056760581</v>
      </c>
      <c r="V4" s="17">
        <f t="shared" si="0"/>
        <v>0.10734372185964336</v>
      </c>
      <c r="W4" s="17">
        <f t="shared" si="0"/>
        <v>0.10589620011214418</v>
      </c>
      <c r="X4" s="17">
        <f t="shared" si="0"/>
        <v>9.0129146849939223E-2</v>
      </c>
      <c r="Y4" s="17">
        <f t="shared" si="0"/>
        <v>8.8825404034718058E-2</v>
      </c>
      <c r="Z4" s="17">
        <f t="shared" si="0"/>
        <v>7.0329293308625696E-2</v>
      </c>
      <c r="AA4" s="17">
        <f t="shared" si="0"/>
        <v>9.0219065093320561E-2</v>
      </c>
      <c r="AB4" s="17">
        <f t="shared" si="0"/>
        <v>5.5730304184806956E-2</v>
      </c>
      <c r="AC4" s="17">
        <f t="shared" si="0"/>
        <v>0.27160437508403734</v>
      </c>
      <c r="AD4" s="17">
        <f t="shared" si="0"/>
        <v>0.19874604909517113</v>
      </c>
      <c r="AE4" s="17">
        <f t="shared" si="0"/>
        <v>0.11574894716523043</v>
      </c>
      <c r="AF4" s="17">
        <f t="shared" si="0"/>
        <v>7.3939030253119542E-2</v>
      </c>
      <c r="AG4" s="17">
        <f t="shared" si="0"/>
        <v>6.4503441494591973E-2</v>
      </c>
      <c r="AH4" s="17">
        <f t="shared" si="0"/>
        <v>6.5706016380318921E-2</v>
      </c>
      <c r="AI4" s="17">
        <f t="shared" si="0"/>
        <v>6.5873107592742342E-2</v>
      </c>
      <c r="AJ4" s="17">
        <f t="shared" si="0"/>
        <v>6.4566843760164749E-2</v>
      </c>
      <c r="AK4" s="18">
        <f>(AE4+AD4+AC4)/3</f>
        <v>0.19536645711481296</v>
      </c>
      <c r="AL4" s="18">
        <f>(AE20+AD20+AC20)/3</f>
        <v>0.23968272246200514</v>
      </c>
      <c r="AM4" s="18">
        <f>(AE29+AD29+AC29)/3</f>
        <v>0.25167489675294691</v>
      </c>
      <c r="AN4" s="18">
        <f>(AE106+AD106+AC106)/3</f>
        <v>0.15308476116572781</v>
      </c>
    </row>
    <row r="5" spans="1:40" ht="19" x14ac:dyDescent="0.25">
      <c r="A5" s="5" t="s">
        <v>2</v>
      </c>
      <c r="B5" s="1">
        <v>207500000</v>
      </c>
      <c r="C5" s="1">
        <v>241800000</v>
      </c>
      <c r="D5" s="1">
        <v>285200000</v>
      </c>
      <c r="E5" s="1">
        <v>332400000</v>
      </c>
      <c r="F5" s="1">
        <v>377500000</v>
      </c>
      <c r="G5" s="1">
        <v>446000000</v>
      </c>
      <c r="H5" s="1" t="s">
        <v>91</v>
      </c>
      <c r="I5" s="1">
        <v>558630000</v>
      </c>
      <c r="J5" s="1">
        <v>621455000</v>
      </c>
      <c r="K5" s="1">
        <v>867803000</v>
      </c>
      <c r="L5" s="1">
        <v>1023985000</v>
      </c>
      <c r="M5" s="1">
        <v>1214156000</v>
      </c>
      <c r="N5" s="1">
        <v>1428428000</v>
      </c>
      <c r="O5" s="1">
        <v>1618249000</v>
      </c>
      <c r="P5" s="1">
        <v>1850504000</v>
      </c>
      <c r="Q5" s="1">
        <v>2095688000</v>
      </c>
      <c r="R5" s="1">
        <v>2171980000</v>
      </c>
      <c r="S5" s="1">
        <v>2434671000</v>
      </c>
      <c r="T5" s="1">
        <v>2825871000</v>
      </c>
      <c r="U5" s="1">
        <v>3098066000</v>
      </c>
      <c r="V5" s="1">
        <v>3411175000</v>
      </c>
      <c r="W5" s="1">
        <v>3761300000</v>
      </c>
      <c r="X5" s="1">
        <v>4083333000</v>
      </c>
      <c r="Y5" s="1">
        <v>4454377000</v>
      </c>
      <c r="Z5" s="1">
        <v>4764417000</v>
      </c>
      <c r="AA5" s="1">
        <v>5208518000</v>
      </c>
      <c r="AB5" s="1">
        <v>5480161000</v>
      </c>
      <c r="AC5" s="1">
        <v>6858803000</v>
      </c>
      <c r="AD5" s="1">
        <v>8253952000</v>
      </c>
      <c r="AE5" s="1">
        <v>9232513000</v>
      </c>
    </row>
    <row r="6" spans="1:40" ht="20" x14ac:dyDescent="0.25">
      <c r="A6" s="6" t="s">
        <v>3</v>
      </c>
      <c r="B6" s="10">
        <v>71700000</v>
      </c>
      <c r="C6" s="10">
        <v>88200000</v>
      </c>
      <c r="D6" s="10">
        <v>98700000</v>
      </c>
      <c r="E6" s="10">
        <v>116600000</v>
      </c>
      <c r="F6" s="10">
        <v>131600000</v>
      </c>
      <c r="G6" s="10">
        <v>154700000</v>
      </c>
      <c r="H6" s="10" t="s">
        <v>91</v>
      </c>
      <c r="I6" s="10">
        <v>200407000</v>
      </c>
      <c r="J6" s="10">
        <v>228344000</v>
      </c>
      <c r="K6" s="10">
        <v>342187000</v>
      </c>
      <c r="L6" s="10">
        <v>448900000</v>
      </c>
      <c r="M6" s="10">
        <v>524687000</v>
      </c>
      <c r="N6" s="10">
        <v>639551000</v>
      </c>
      <c r="O6" s="10">
        <v>751363000</v>
      </c>
      <c r="P6" s="10">
        <v>852708000</v>
      </c>
      <c r="Q6" s="10">
        <v>912261000</v>
      </c>
      <c r="R6" s="10">
        <v>1034957000</v>
      </c>
      <c r="S6" s="10">
        <v>1203665000</v>
      </c>
      <c r="T6" s="10">
        <v>1406872000</v>
      </c>
      <c r="U6" s="10">
        <v>1566054000</v>
      </c>
      <c r="V6" s="10">
        <v>1753609000</v>
      </c>
      <c r="W6" s="10">
        <v>1950415000</v>
      </c>
      <c r="X6" s="10">
        <v>2143174000</v>
      </c>
      <c r="Y6" s="10">
        <v>2325202000</v>
      </c>
      <c r="Z6" s="10">
        <v>2491965000</v>
      </c>
      <c r="AA6" s="10">
        <v>2702528000</v>
      </c>
      <c r="AB6" s="10">
        <v>2871770000</v>
      </c>
      <c r="AC6" s="10">
        <v>3761549000</v>
      </c>
      <c r="AD6" s="10">
        <v>4477153000</v>
      </c>
      <c r="AE6" s="10">
        <v>4972204000</v>
      </c>
      <c r="AK6" s="19" t="s">
        <v>117</v>
      </c>
      <c r="AL6" s="20" t="s">
        <v>118</v>
      </c>
      <c r="AM6" s="20" t="s">
        <v>119</v>
      </c>
      <c r="AN6" s="20" t="s">
        <v>120</v>
      </c>
    </row>
    <row r="7" spans="1:40" ht="19" x14ac:dyDescent="0.25">
      <c r="A7" s="5" t="s">
        <v>4</v>
      </c>
      <c r="B7" s="2">
        <v>0.25679999999999997</v>
      </c>
      <c r="C7" s="2">
        <v>0.26729999999999998</v>
      </c>
      <c r="D7" s="2">
        <v>0.2571</v>
      </c>
      <c r="E7" s="2">
        <v>0.25969999999999999</v>
      </c>
      <c r="F7" s="2">
        <v>0.25850000000000001</v>
      </c>
      <c r="G7" s="2">
        <v>0.25750000000000001</v>
      </c>
      <c r="H7" s="2" t="s">
        <v>91</v>
      </c>
      <c r="I7" s="2">
        <v>0.26400000000000001</v>
      </c>
      <c r="J7" s="2">
        <v>0.26869999999999999</v>
      </c>
      <c r="K7" s="2">
        <v>0.2828</v>
      </c>
      <c r="L7" s="2">
        <v>0.30480000000000002</v>
      </c>
      <c r="M7" s="2">
        <v>0.30170000000000002</v>
      </c>
      <c r="N7" s="2">
        <v>0.30930000000000002</v>
      </c>
      <c r="O7" s="2">
        <v>0.31709999999999999</v>
      </c>
      <c r="P7" s="2">
        <v>0.31540000000000001</v>
      </c>
      <c r="Q7" s="2">
        <v>0.30330000000000001</v>
      </c>
      <c r="R7" s="2">
        <v>0.32269999999999999</v>
      </c>
      <c r="S7" s="2">
        <v>0.33079999999999998</v>
      </c>
      <c r="T7" s="2">
        <v>0.33239999999999997</v>
      </c>
      <c r="U7" s="2">
        <v>0.33579999999999999</v>
      </c>
      <c r="V7" s="2">
        <v>0.33950000000000002</v>
      </c>
      <c r="W7" s="2">
        <v>0.34150000000000003</v>
      </c>
      <c r="X7" s="2">
        <v>0.34420000000000001</v>
      </c>
      <c r="Y7" s="2">
        <v>0.34300000000000003</v>
      </c>
      <c r="Z7" s="2">
        <v>0.34339999999999998</v>
      </c>
      <c r="AA7" s="2">
        <v>0.34160000000000001</v>
      </c>
      <c r="AB7" s="2">
        <v>0.34379999999999999</v>
      </c>
      <c r="AC7" s="2">
        <v>0.35420000000000001</v>
      </c>
      <c r="AD7" s="2">
        <v>0.35170000000000001</v>
      </c>
      <c r="AE7" s="2">
        <v>0.35</v>
      </c>
      <c r="AK7" s="18">
        <f>AE7</f>
        <v>0.35</v>
      </c>
      <c r="AL7" s="21">
        <f>AE21</f>
        <v>0.12520000000000001</v>
      </c>
      <c r="AM7" s="21">
        <f>AE30</f>
        <v>7.6600000000000001E-2</v>
      </c>
      <c r="AN7" s="21">
        <f>AE107/AE3</f>
        <v>4.1085647816848446E-2</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5" t="s">
        <v>95</v>
      </c>
      <c r="B9" s="16">
        <f>B8/B3</f>
        <v>0</v>
      </c>
      <c r="C9" s="16">
        <f t="shared" ref="C9:AE9" si="1">C8/C3</f>
        <v>0</v>
      </c>
      <c r="D9" s="16">
        <f t="shared" si="1"/>
        <v>0</v>
      </c>
      <c r="E9" s="16">
        <f t="shared" si="1"/>
        <v>0</v>
      </c>
      <c r="F9" s="16">
        <f t="shared" si="1"/>
        <v>0</v>
      </c>
      <c r="G9" s="16">
        <f t="shared" si="1"/>
        <v>0</v>
      </c>
      <c r="H9" s="16" t="e">
        <f t="shared" si="1"/>
        <v>#VALUE!</v>
      </c>
      <c r="I9" s="16">
        <f t="shared" si="1"/>
        <v>0</v>
      </c>
      <c r="J9" s="16">
        <f t="shared" si="1"/>
        <v>0</v>
      </c>
      <c r="K9" s="16">
        <f t="shared" si="1"/>
        <v>0</v>
      </c>
      <c r="L9" s="16">
        <f t="shared" si="1"/>
        <v>0</v>
      </c>
      <c r="M9" s="16">
        <f t="shared" si="1"/>
        <v>0</v>
      </c>
      <c r="N9" s="16">
        <f t="shared" si="1"/>
        <v>0</v>
      </c>
      <c r="O9" s="16">
        <f t="shared" si="1"/>
        <v>0</v>
      </c>
      <c r="P9" s="16">
        <f t="shared" si="1"/>
        <v>0</v>
      </c>
      <c r="Q9" s="16">
        <f t="shared" si="1"/>
        <v>0</v>
      </c>
      <c r="R9" s="16">
        <f t="shared" si="1"/>
        <v>0</v>
      </c>
      <c r="S9" s="16">
        <f t="shared" si="1"/>
        <v>0</v>
      </c>
      <c r="T9" s="16">
        <f t="shared" si="1"/>
        <v>0</v>
      </c>
      <c r="U9" s="16">
        <f t="shared" si="1"/>
        <v>0</v>
      </c>
      <c r="V9" s="16">
        <f t="shared" si="1"/>
        <v>0</v>
      </c>
      <c r="W9" s="16">
        <f t="shared" si="1"/>
        <v>0</v>
      </c>
      <c r="X9" s="16">
        <f t="shared" si="1"/>
        <v>0</v>
      </c>
      <c r="Y9" s="16">
        <f t="shared" si="1"/>
        <v>0</v>
      </c>
      <c r="Z9" s="16">
        <f t="shared" si="1"/>
        <v>0</v>
      </c>
      <c r="AA9" s="16">
        <f t="shared" si="1"/>
        <v>0</v>
      </c>
      <c r="AB9" s="16">
        <f t="shared" si="1"/>
        <v>0</v>
      </c>
      <c r="AC9" s="16">
        <f t="shared" si="1"/>
        <v>0</v>
      </c>
      <c r="AD9" s="16">
        <f t="shared" si="1"/>
        <v>0</v>
      </c>
      <c r="AE9" s="16">
        <f t="shared" si="1"/>
        <v>0</v>
      </c>
      <c r="AK9" s="19" t="s">
        <v>96</v>
      </c>
      <c r="AL9" s="20" t="s">
        <v>97</v>
      </c>
      <c r="AM9" s="20" t="s">
        <v>98</v>
      </c>
      <c r="AN9" s="20" t="s">
        <v>99</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K10" s="18">
        <f>AE9</f>
        <v>0</v>
      </c>
      <c r="AL10" s="21">
        <f>AE13</f>
        <v>0.22486889390334211</v>
      </c>
      <c r="AM10" s="21">
        <f>AE80</f>
        <v>3.7897270322245773E-3</v>
      </c>
      <c r="AN10" s="21">
        <f>AE89</f>
        <v>5.4446702458063753E-2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v>54800000</v>
      </c>
      <c r="C12" s="1">
        <v>65800000</v>
      </c>
      <c r="D12" s="1">
        <v>73600000</v>
      </c>
      <c r="E12" s="1">
        <v>88800000</v>
      </c>
      <c r="F12" s="1">
        <v>104700000</v>
      </c>
      <c r="G12" s="1">
        <v>120700000</v>
      </c>
      <c r="H12" s="1" t="s">
        <v>91</v>
      </c>
      <c r="I12" s="1">
        <v>156535000</v>
      </c>
      <c r="J12" s="1">
        <v>178243000</v>
      </c>
      <c r="K12" s="1">
        <v>260290000</v>
      </c>
      <c r="L12" s="1">
        <v>332215000</v>
      </c>
      <c r="M12" s="1">
        <v>395955000</v>
      </c>
      <c r="N12" s="1">
        <v>469087000</v>
      </c>
      <c r="O12" s="1">
        <v>561051000</v>
      </c>
      <c r="P12" s="1">
        <v>641603000</v>
      </c>
      <c r="Q12" s="1">
        <v>715961000</v>
      </c>
      <c r="R12" s="1">
        <v>784066000</v>
      </c>
      <c r="S12" s="1">
        <v>867644000</v>
      </c>
      <c r="T12" s="1">
        <v>973822000</v>
      </c>
      <c r="U12" s="1">
        <v>1040287000</v>
      </c>
      <c r="V12" s="1">
        <v>1138934000</v>
      </c>
      <c r="W12" s="1">
        <v>1246308000</v>
      </c>
      <c r="X12" s="1">
        <v>1369097000</v>
      </c>
      <c r="Y12" s="1">
        <v>1488164000</v>
      </c>
      <c r="Z12" s="1">
        <v>1639749000</v>
      </c>
      <c r="AA12" s="1">
        <v>1823440000</v>
      </c>
      <c r="AB12" s="1">
        <v>1932572000</v>
      </c>
      <c r="AC12" s="1">
        <v>2478524000</v>
      </c>
      <c r="AD12" s="1">
        <v>2900297000</v>
      </c>
      <c r="AE12" s="1">
        <v>3194199000</v>
      </c>
      <c r="AK12" s="19" t="s">
        <v>121</v>
      </c>
      <c r="AL12" s="20" t="s">
        <v>122</v>
      </c>
      <c r="AM12" s="20" t="s">
        <v>123</v>
      </c>
      <c r="AN12" s="20" t="s">
        <v>124</v>
      </c>
    </row>
    <row r="13" spans="1:40" ht="19" x14ac:dyDescent="0.25">
      <c r="A13" s="15" t="s">
        <v>100</v>
      </c>
      <c r="B13" s="16">
        <f>B12/B3</f>
        <v>0.19627507163323782</v>
      </c>
      <c r="C13" s="16">
        <f t="shared" ref="C13:AE13" si="2">C12/C3</f>
        <v>0.1993939393939394</v>
      </c>
      <c r="D13" s="16">
        <f t="shared" si="2"/>
        <v>0.19171659286272466</v>
      </c>
      <c r="E13" s="16">
        <f t="shared" si="2"/>
        <v>0.1977728285077951</v>
      </c>
      <c r="F13" s="16">
        <f t="shared" si="2"/>
        <v>0.20565704183853858</v>
      </c>
      <c r="G13" s="16">
        <f t="shared" si="2"/>
        <v>0.20093224571333446</v>
      </c>
      <c r="H13" s="16" t="e">
        <f t="shared" si="2"/>
        <v>#VALUE!</v>
      </c>
      <c r="I13" s="16">
        <f t="shared" si="2"/>
        <v>0.20622841837749675</v>
      </c>
      <c r="J13" s="16">
        <f t="shared" si="2"/>
        <v>0.20974724611349271</v>
      </c>
      <c r="K13" s="16">
        <f t="shared" si="2"/>
        <v>0.21511748030975464</v>
      </c>
      <c r="L13" s="16">
        <f t="shared" si="2"/>
        <v>0.22555392987232539</v>
      </c>
      <c r="M13" s="16">
        <f t="shared" si="2"/>
        <v>0.2277117600611441</v>
      </c>
      <c r="N13" s="16">
        <f t="shared" si="2"/>
        <v>0.22683354134640632</v>
      </c>
      <c r="O13" s="16">
        <f t="shared" si="2"/>
        <v>0.23676914195235338</v>
      </c>
      <c r="P13" s="16">
        <f t="shared" si="2"/>
        <v>0.23734838407050576</v>
      </c>
      <c r="Q13" s="16">
        <f t="shared" si="2"/>
        <v>0.23802298509715425</v>
      </c>
      <c r="R13" s="16">
        <f t="shared" si="2"/>
        <v>0.24449061518826221</v>
      </c>
      <c r="S13" s="16">
        <f t="shared" si="2"/>
        <v>0.23847275237910956</v>
      </c>
      <c r="T13" s="16">
        <f t="shared" si="2"/>
        <v>0.23006877573242693</v>
      </c>
      <c r="U13" s="16">
        <f t="shared" si="2"/>
        <v>0.22304035916743137</v>
      </c>
      <c r="V13" s="16">
        <f t="shared" si="2"/>
        <v>0.2205191930582189</v>
      </c>
      <c r="W13" s="16">
        <f t="shared" si="2"/>
        <v>0.21820206365338607</v>
      </c>
      <c r="X13" s="16">
        <f t="shared" si="2"/>
        <v>0.21988203016554866</v>
      </c>
      <c r="Y13" s="16">
        <f t="shared" si="2"/>
        <v>0.21950684548406324</v>
      </c>
      <c r="Z13" s="16">
        <f t="shared" si="2"/>
        <v>0.22597335697045717</v>
      </c>
      <c r="AA13" s="16">
        <f t="shared" si="2"/>
        <v>0.23049290827028435</v>
      </c>
      <c r="AB13" s="16">
        <f t="shared" si="2"/>
        <v>0.23139223731613684</v>
      </c>
      <c r="AC13" s="16">
        <f t="shared" si="2"/>
        <v>0.23337493898507319</v>
      </c>
      <c r="AD13" s="16">
        <f t="shared" si="2"/>
        <v>0.22781188278629388</v>
      </c>
      <c r="AE13" s="16">
        <f t="shared" si="2"/>
        <v>0.22486889390334211</v>
      </c>
      <c r="AK13" s="18">
        <f>AE28/AE72</f>
        <v>0.53305105326241076</v>
      </c>
      <c r="AL13" s="21">
        <f>AE28/AE54</f>
        <v>0.12823478001740873</v>
      </c>
      <c r="AM13" s="21">
        <f>AE22/(AE72+AE56+AE61)</f>
        <v>0.22731496618812985</v>
      </c>
      <c r="AN13" s="22">
        <f>AE67/AE72</f>
        <v>3.1568368050387385</v>
      </c>
    </row>
    <row r="14" spans="1:40" ht="19" x14ac:dyDescent="0.25">
      <c r="A14" s="5" t="s">
        <v>9</v>
      </c>
      <c r="B14" s="1">
        <v>1700000</v>
      </c>
      <c r="C14" s="1">
        <v>1800000</v>
      </c>
      <c r="D14" s="1">
        <v>2500000</v>
      </c>
      <c r="E14" s="1">
        <v>3400000</v>
      </c>
      <c r="F14" s="1">
        <v>4500000</v>
      </c>
      <c r="G14" s="1">
        <v>5300000</v>
      </c>
      <c r="H14" s="1" t="s">
        <v>91</v>
      </c>
      <c r="I14" s="1">
        <v>9889000</v>
      </c>
      <c r="J14" s="1">
        <v>11254000</v>
      </c>
      <c r="K14" s="1">
        <v>16457000</v>
      </c>
      <c r="L14" s="1">
        <v>19758000</v>
      </c>
      <c r="M14" s="1">
        <v>27186000</v>
      </c>
      <c r="N14" s="1">
        <v>34020000</v>
      </c>
      <c r="O14" s="1">
        <v>42292000</v>
      </c>
      <c r="P14" s="1">
        <v>51064000</v>
      </c>
      <c r="Q14" s="1">
        <v>60731000</v>
      </c>
      <c r="R14" s="1">
        <v>66258000</v>
      </c>
      <c r="S14" s="1">
        <v>69797000</v>
      </c>
      <c r="T14" s="1">
        <v>80347000</v>
      </c>
      <c r="U14" s="1">
        <v>88975000</v>
      </c>
      <c r="V14" s="1">
        <v>100025000</v>
      </c>
      <c r="W14" s="1">
        <v>114635000</v>
      </c>
      <c r="X14" s="1">
        <v>123569000</v>
      </c>
      <c r="Y14" s="1">
        <v>142958000</v>
      </c>
      <c r="Z14" s="1">
        <v>165834000</v>
      </c>
      <c r="AA14" s="1">
        <v>177351000</v>
      </c>
      <c r="AB14" s="1">
        <v>195978000</v>
      </c>
      <c r="AC14" s="1">
        <v>217124000</v>
      </c>
      <c r="AD14" s="1">
        <v>270158000</v>
      </c>
      <c r="AE14" s="1" t="s">
        <v>91</v>
      </c>
    </row>
    <row r="15" spans="1:40" ht="20" x14ac:dyDescent="0.25">
      <c r="A15" s="5" t="s">
        <v>10</v>
      </c>
      <c r="B15" s="1">
        <v>56500000</v>
      </c>
      <c r="C15" s="1">
        <v>67600000</v>
      </c>
      <c r="D15" s="1">
        <v>76100000</v>
      </c>
      <c r="E15" s="1">
        <v>92200000</v>
      </c>
      <c r="F15" s="1">
        <v>109200000</v>
      </c>
      <c r="G15" s="1">
        <v>126000000</v>
      </c>
      <c r="H15" s="1" t="s">
        <v>91</v>
      </c>
      <c r="I15" s="1">
        <v>166424000</v>
      </c>
      <c r="J15" s="1">
        <v>189497000</v>
      </c>
      <c r="K15" s="1">
        <v>276747000</v>
      </c>
      <c r="L15" s="1">
        <v>351973000</v>
      </c>
      <c r="M15" s="1">
        <v>423141000</v>
      </c>
      <c r="N15" s="1">
        <v>503107000</v>
      </c>
      <c r="O15" s="1">
        <v>603343000</v>
      </c>
      <c r="P15" s="1">
        <v>692667000</v>
      </c>
      <c r="Q15" s="1">
        <v>776692000</v>
      </c>
      <c r="R15" s="1">
        <v>850324000</v>
      </c>
      <c r="S15" s="1">
        <v>937441000</v>
      </c>
      <c r="T15" s="1">
        <v>1054169000</v>
      </c>
      <c r="U15" s="1">
        <v>1129262000</v>
      </c>
      <c r="V15" s="1">
        <v>1238959000</v>
      </c>
      <c r="W15" s="1">
        <v>1360943000</v>
      </c>
      <c r="X15" s="1">
        <v>1492666000</v>
      </c>
      <c r="Y15" s="1">
        <v>1631122000</v>
      </c>
      <c r="Z15" s="1">
        <v>1805583000</v>
      </c>
      <c r="AA15" s="1">
        <v>2000791000</v>
      </c>
      <c r="AB15" s="1">
        <v>2128550000</v>
      </c>
      <c r="AC15" s="1">
        <v>2695648000</v>
      </c>
      <c r="AD15" s="1">
        <v>3170455000</v>
      </c>
      <c r="AE15" s="1">
        <v>3194199000</v>
      </c>
      <c r="AK15" s="19" t="s">
        <v>125</v>
      </c>
      <c r="AL15" s="20" t="s">
        <v>126</v>
      </c>
      <c r="AM15" s="20" t="s">
        <v>127</v>
      </c>
      <c r="AN15" s="20" t="s">
        <v>128</v>
      </c>
    </row>
    <row r="16" spans="1:40" ht="19" x14ac:dyDescent="0.25">
      <c r="A16" s="5" t="s">
        <v>11</v>
      </c>
      <c r="B16" s="1">
        <v>264000000</v>
      </c>
      <c r="C16" s="1">
        <v>309400000</v>
      </c>
      <c r="D16" s="1">
        <v>361300000</v>
      </c>
      <c r="E16" s="1">
        <v>424600000</v>
      </c>
      <c r="F16" s="1">
        <v>486700000</v>
      </c>
      <c r="G16" s="1">
        <v>572000000</v>
      </c>
      <c r="H16" s="1" t="s">
        <v>91</v>
      </c>
      <c r="I16" s="1">
        <v>725054000</v>
      </c>
      <c r="J16" s="1">
        <v>810952000</v>
      </c>
      <c r="K16" s="1">
        <v>1144550000</v>
      </c>
      <c r="L16" s="1">
        <v>1375958000</v>
      </c>
      <c r="M16" s="1">
        <v>1637297000</v>
      </c>
      <c r="N16" s="1">
        <v>1931535000</v>
      </c>
      <c r="O16" s="1">
        <v>2221592000</v>
      </c>
      <c r="P16" s="1">
        <v>2543171000</v>
      </c>
      <c r="Q16" s="1">
        <v>2872380000</v>
      </c>
      <c r="R16" s="1">
        <v>3022304000</v>
      </c>
      <c r="S16" s="1">
        <v>3372112000</v>
      </c>
      <c r="T16" s="1">
        <v>3880040000</v>
      </c>
      <c r="U16" s="1">
        <v>4227328000</v>
      </c>
      <c r="V16" s="1">
        <v>4650134000</v>
      </c>
      <c r="W16" s="1">
        <v>5122243000</v>
      </c>
      <c r="X16" s="1">
        <v>5575999000</v>
      </c>
      <c r="Y16" s="1">
        <v>6085499000</v>
      </c>
      <c r="Z16" s="1">
        <v>6570000000</v>
      </c>
      <c r="AA16" s="1">
        <v>7209309000</v>
      </c>
      <c r="AB16" s="1">
        <v>7608711000</v>
      </c>
      <c r="AC16" s="1">
        <v>9554451000</v>
      </c>
      <c r="AD16" s="1">
        <v>11424407000</v>
      </c>
      <c r="AE16" s="1">
        <v>12426712000</v>
      </c>
      <c r="AK16" s="35">
        <f>(AE35+AD35+AC35+AB35+AA35)/5</f>
        <v>-2.6371306801700318E-2</v>
      </c>
      <c r="AL16" s="36">
        <f>AM101/AE3</f>
        <v>1.6929629784247022</v>
      </c>
      <c r="AM16" s="36">
        <f>AM101/AE28</f>
        <v>22.088541322222959</v>
      </c>
      <c r="AN16" s="37">
        <f>AM101/AE107</f>
        <v>41.205702438272134</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v>2133000</v>
      </c>
      <c r="R17" s="1">
        <v>1644000</v>
      </c>
      <c r="S17" s="1">
        <v>1284000</v>
      </c>
      <c r="T17" s="1">
        <v>-2087000</v>
      </c>
      <c r="U17" s="1">
        <v>1055000</v>
      </c>
      <c r="V17" s="1">
        <v>557000</v>
      </c>
      <c r="W17" s="1">
        <v>1885000</v>
      </c>
      <c r="X17" s="1">
        <v>2891000</v>
      </c>
      <c r="Y17" s="1">
        <v>5810000</v>
      </c>
      <c r="Z17" s="1">
        <v>13859000</v>
      </c>
      <c r="AA17" s="1">
        <v>18352000</v>
      </c>
      <c r="AB17" s="1">
        <v>19843000</v>
      </c>
      <c r="AC17" s="1">
        <v>28781000</v>
      </c>
      <c r="AD17" s="1">
        <v>26610000</v>
      </c>
      <c r="AE17" s="1">
        <v>30633000</v>
      </c>
    </row>
    <row r="18" spans="1:40" ht="20" x14ac:dyDescent="0.25">
      <c r="A18" s="5" t="s">
        <v>13</v>
      </c>
      <c r="B18" s="1">
        <v>1700000</v>
      </c>
      <c r="C18" s="1">
        <v>1800000</v>
      </c>
      <c r="D18" s="1">
        <v>2500000</v>
      </c>
      <c r="E18" s="1">
        <v>3400000</v>
      </c>
      <c r="F18" s="1">
        <v>4500000</v>
      </c>
      <c r="G18" s="1">
        <v>5300000</v>
      </c>
      <c r="H18" s="1" t="s">
        <v>91</v>
      </c>
      <c r="I18" s="1">
        <v>9889000</v>
      </c>
      <c r="J18" s="1">
        <v>11254000</v>
      </c>
      <c r="K18" s="1">
        <v>16457000</v>
      </c>
      <c r="L18" s="1">
        <v>19758000</v>
      </c>
      <c r="M18" s="1">
        <v>27186000</v>
      </c>
      <c r="N18" s="1">
        <v>34020000</v>
      </c>
      <c r="O18" s="1">
        <v>42292000</v>
      </c>
      <c r="P18" s="1">
        <v>51064000</v>
      </c>
      <c r="Q18" s="1">
        <v>60731000</v>
      </c>
      <c r="R18" s="1">
        <v>66258000</v>
      </c>
      <c r="S18" s="1">
        <v>69797000</v>
      </c>
      <c r="T18" s="1">
        <v>80347000</v>
      </c>
      <c r="U18" s="1">
        <v>88975000</v>
      </c>
      <c r="V18" s="1">
        <v>100025000</v>
      </c>
      <c r="W18" s="1">
        <v>114635000</v>
      </c>
      <c r="X18" s="1">
        <v>123569000</v>
      </c>
      <c r="Y18" s="1">
        <v>142958000</v>
      </c>
      <c r="Z18" s="1">
        <v>165834000</v>
      </c>
      <c r="AA18" s="1">
        <v>177351000</v>
      </c>
      <c r="AB18" s="1">
        <v>195978000</v>
      </c>
      <c r="AC18" s="1">
        <v>217124000</v>
      </c>
      <c r="AD18" s="1">
        <v>270158000</v>
      </c>
      <c r="AE18" s="1">
        <v>343062000</v>
      </c>
      <c r="AK18" s="19" t="s">
        <v>129</v>
      </c>
      <c r="AL18" s="20" t="s">
        <v>130</v>
      </c>
      <c r="AM18" s="20" t="s">
        <v>131</v>
      </c>
      <c r="AN18" s="20" t="s">
        <v>132</v>
      </c>
    </row>
    <row r="19" spans="1:40" ht="19" x14ac:dyDescent="0.25">
      <c r="A19" s="6" t="s">
        <v>14</v>
      </c>
      <c r="B19" s="10">
        <v>13100000</v>
      </c>
      <c r="C19" s="10">
        <v>20600000</v>
      </c>
      <c r="D19" s="10">
        <v>23300000</v>
      </c>
      <c r="E19" s="10">
        <v>25400000</v>
      </c>
      <c r="F19" s="10">
        <v>24500000</v>
      </c>
      <c r="G19" s="10">
        <v>30600000</v>
      </c>
      <c r="H19" s="10" t="s">
        <v>91</v>
      </c>
      <c r="I19" s="10">
        <v>37485000</v>
      </c>
      <c r="J19" s="10">
        <v>47780000</v>
      </c>
      <c r="K19" s="10">
        <v>77190000</v>
      </c>
      <c r="L19" s="10">
        <v>111353000</v>
      </c>
      <c r="M19" s="10">
        <v>127292000</v>
      </c>
      <c r="N19" s="10">
        <v>168832000</v>
      </c>
      <c r="O19" s="10">
        <v>187624000</v>
      </c>
      <c r="P19" s="10">
        <v>206068000</v>
      </c>
      <c r="Q19" s="10">
        <v>196300000</v>
      </c>
      <c r="R19" s="10">
        <v>250891000</v>
      </c>
      <c r="S19" s="10">
        <v>336021000</v>
      </c>
      <c r="T19" s="10">
        <v>428876000</v>
      </c>
      <c r="U19" s="10">
        <v>525767000</v>
      </c>
      <c r="V19" s="10">
        <v>614675000</v>
      </c>
      <c r="W19" s="10">
        <v>704107000</v>
      </c>
      <c r="X19" s="10">
        <v>774077000</v>
      </c>
      <c r="Y19" s="10">
        <v>837038000</v>
      </c>
      <c r="Z19" s="10">
        <v>852216000</v>
      </c>
      <c r="AA19" s="10">
        <v>879088000</v>
      </c>
      <c r="AB19" s="10">
        <v>939198000</v>
      </c>
      <c r="AC19" s="10">
        <v>1214052000</v>
      </c>
      <c r="AD19" s="10">
        <v>1576856000</v>
      </c>
      <c r="AE19" s="10">
        <v>1778005000</v>
      </c>
      <c r="AF19" s="38">
        <v>1959000000</v>
      </c>
      <c r="AG19" s="38">
        <v>2127000000</v>
      </c>
      <c r="AH19" s="38">
        <v>2269000000</v>
      </c>
      <c r="AI19" s="38">
        <v>2439000000</v>
      </c>
      <c r="AJ19" s="38">
        <v>2517000000</v>
      </c>
      <c r="AK19" s="39">
        <f>AE40-AE56-AE61</f>
        <v>-4067660000</v>
      </c>
      <c r="AL19" s="36">
        <f>AM101/AF3</f>
        <v>1.5764051130776795</v>
      </c>
      <c r="AM19" s="36">
        <f>AM101/AF28</f>
        <v>20.838873483535529</v>
      </c>
      <c r="AN19" s="37">
        <f>AM101/AF106</f>
        <v>29.899365908243194</v>
      </c>
    </row>
    <row r="20" spans="1:40" ht="19" customHeight="1" x14ac:dyDescent="0.25">
      <c r="A20" s="15" t="s">
        <v>101</v>
      </c>
      <c r="B20" s="1"/>
      <c r="C20" s="16">
        <f>(C19/B19)-1</f>
        <v>0.5725190839694656</v>
      </c>
      <c r="D20" s="16">
        <f>(D19/C19)-1</f>
        <v>0.13106796116504849</v>
      </c>
      <c r="E20" s="16">
        <f>(E19/D19)-1</f>
        <v>9.0128755364806912E-2</v>
      </c>
      <c r="F20" s="16">
        <f t="shared" ref="F20:AJ20" si="3">(F19/E19)-1</f>
        <v>-3.543307086614178E-2</v>
      </c>
      <c r="G20" s="16">
        <f t="shared" si="3"/>
        <v>0.24897959183673479</v>
      </c>
      <c r="H20" s="16" t="e">
        <f t="shared" si="3"/>
        <v>#VALUE!</v>
      </c>
      <c r="I20" s="16" t="e">
        <f t="shared" si="3"/>
        <v>#VALUE!</v>
      </c>
      <c r="J20" s="16">
        <f t="shared" si="3"/>
        <v>0.2746431906095772</v>
      </c>
      <c r="K20" s="16">
        <f t="shared" si="3"/>
        <v>0.61552951025533686</v>
      </c>
      <c r="L20" s="16">
        <f t="shared" si="3"/>
        <v>0.44258323617048845</v>
      </c>
      <c r="M20" s="16">
        <f t="shared" si="3"/>
        <v>0.14313938555764105</v>
      </c>
      <c r="N20" s="16">
        <f t="shared" si="3"/>
        <v>0.32633629764635641</v>
      </c>
      <c r="O20" s="16">
        <f t="shared" si="3"/>
        <v>0.11130591357088693</v>
      </c>
      <c r="P20" s="16">
        <f t="shared" si="3"/>
        <v>9.8302988956636694E-2</v>
      </c>
      <c r="Q20" s="16">
        <f t="shared" si="3"/>
        <v>-4.7401828522623646E-2</v>
      </c>
      <c r="R20" s="16">
        <f t="shared" si="3"/>
        <v>0.27809984717269476</v>
      </c>
      <c r="S20" s="16">
        <f t="shared" si="3"/>
        <v>0.33931069667704294</v>
      </c>
      <c r="T20" s="16">
        <f t="shared" si="3"/>
        <v>0.27633689561069108</v>
      </c>
      <c r="U20" s="16">
        <f t="shared" si="3"/>
        <v>0.22591844729012589</v>
      </c>
      <c r="V20" s="16">
        <f t="shared" si="3"/>
        <v>0.16910152215715324</v>
      </c>
      <c r="W20" s="16">
        <f t="shared" si="3"/>
        <v>0.1454947736608776</v>
      </c>
      <c r="X20" s="16">
        <f t="shared" si="3"/>
        <v>9.9374100811382426E-2</v>
      </c>
      <c r="Y20" s="16">
        <f t="shared" si="3"/>
        <v>8.1336869587909311E-2</v>
      </c>
      <c r="Z20" s="16">
        <f t="shared" si="3"/>
        <v>1.813298798859786E-2</v>
      </c>
      <c r="AA20" s="16">
        <f t="shared" si="3"/>
        <v>3.153191209740247E-2</v>
      </c>
      <c r="AB20" s="16">
        <f t="shared" si="3"/>
        <v>6.8377682325319045E-2</v>
      </c>
      <c r="AC20" s="16">
        <f t="shared" si="3"/>
        <v>0.29264755674522314</v>
      </c>
      <c r="AD20" s="16">
        <f t="shared" si="3"/>
        <v>0.29883728209335358</v>
      </c>
      <c r="AE20" s="16">
        <f t="shared" si="3"/>
        <v>0.12756332854743868</v>
      </c>
      <c r="AF20" s="17">
        <f t="shared" si="3"/>
        <v>0.10179667661227043</v>
      </c>
      <c r="AG20" s="17">
        <f t="shared" si="3"/>
        <v>8.5758039816232756E-2</v>
      </c>
      <c r="AH20" s="17">
        <f t="shared" si="3"/>
        <v>6.6760695815702764E-2</v>
      </c>
      <c r="AI20" s="17">
        <f t="shared" si="3"/>
        <v>7.4922873512560662E-2</v>
      </c>
      <c r="AJ20" s="17">
        <f t="shared" si="3"/>
        <v>3.1980319803198043E-2</v>
      </c>
    </row>
    <row r="21" spans="1:40" ht="19" x14ac:dyDescent="0.25">
      <c r="A21" s="5" t="s">
        <v>15</v>
      </c>
      <c r="B21" s="2">
        <v>4.6899999999999997E-2</v>
      </c>
      <c r="C21" s="2">
        <v>6.2399999999999997E-2</v>
      </c>
      <c r="D21" s="2">
        <v>6.0699999999999997E-2</v>
      </c>
      <c r="E21" s="2">
        <v>5.6599999999999998E-2</v>
      </c>
      <c r="F21" s="2">
        <v>4.8099999999999997E-2</v>
      </c>
      <c r="G21" s="2">
        <v>5.0900000000000001E-2</v>
      </c>
      <c r="H21" s="2" t="s">
        <v>91</v>
      </c>
      <c r="I21" s="2">
        <v>4.9399999999999999E-2</v>
      </c>
      <c r="J21" s="2">
        <v>5.62E-2</v>
      </c>
      <c r="K21" s="2">
        <v>6.3799999999999996E-2</v>
      </c>
      <c r="L21" s="2">
        <v>7.5600000000000001E-2</v>
      </c>
      <c r="M21" s="2">
        <v>7.3200000000000001E-2</v>
      </c>
      <c r="N21" s="2">
        <v>8.1600000000000006E-2</v>
      </c>
      <c r="O21" s="2">
        <v>7.9200000000000007E-2</v>
      </c>
      <c r="P21" s="2">
        <v>7.6200000000000004E-2</v>
      </c>
      <c r="Q21" s="2">
        <v>6.5299999999999997E-2</v>
      </c>
      <c r="R21" s="2">
        <v>7.8200000000000006E-2</v>
      </c>
      <c r="S21" s="2">
        <v>9.2399999999999996E-2</v>
      </c>
      <c r="T21" s="2">
        <v>0.1013</v>
      </c>
      <c r="U21" s="2">
        <v>0.11269999999999999</v>
      </c>
      <c r="V21" s="2">
        <v>0.11899999999999999</v>
      </c>
      <c r="W21" s="2">
        <v>0.12330000000000001</v>
      </c>
      <c r="X21" s="2">
        <v>0.12429999999999999</v>
      </c>
      <c r="Y21" s="2">
        <v>0.1235</v>
      </c>
      <c r="Z21" s="2">
        <v>0.1174</v>
      </c>
      <c r="AA21" s="2">
        <v>0.1111</v>
      </c>
      <c r="AB21" s="2">
        <v>0.1125</v>
      </c>
      <c r="AC21" s="2">
        <v>0.1143</v>
      </c>
      <c r="AD21" s="2">
        <v>0.1239</v>
      </c>
      <c r="AE21" s="2">
        <v>0.12520000000000001</v>
      </c>
      <c r="AF21" s="40">
        <f>AF19/AF3</f>
        <v>0.12841691248770895</v>
      </c>
      <c r="AG21" s="40">
        <f t="shared" ref="AG21:AJ21" si="4">AG19/AG3</f>
        <v>0.13098097173471274</v>
      </c>
      <c r="AH21" s="40">
        <f t="shared" si="4"/>
        <v>0.13111059748064255</v>
      </c>
      <c r="AI21" s="40">
        <f t="shared" si="4"/>
        <v>0.13222378835519896</v>
      </c>
      <c r="AJ21" s="40">
        <f t="shared" si="4"/>
        <v>0.12817640169068595</v>
      </c>
    </row>
    <row r="22" spans="1:40" ht="19" x14ac:dyDescent="0.25">
      <c r="A22" s="6" t="s">
        <v>16</v>
      </c>
      <c r="B22" s="10">
        <v>15200000</v>
      </c>
      <c r="C22" s="10">
        <v>20600000</v>
      </c>
      <c r="D22" s="10">
        <v>22600000</v>
      </c>
      <c r="E22" s="10">
        <v>24400000</v>
      </c>
      <c r="F22" s="10">
        <v>22400000</v>
      </c>
      <c r="G22" s="10">
        <v>28700000</v>
      </c>
      <c r="H22" s="10" t="s">
        <v>91</v>
      </c>
      <c r="I22" s="10">
        <v>33983000</v>
      </c>
      <c r="J22" s="10">
        <v>38847000</v>
      </c>
      <c r="K22" s="10">
        <v>65440000</v>
      </c>
      <c r="L22" s="10">
        <v>96927000</v>
      </c>
      <c r="M22" s="10">
        <v>101546000</v>
      </c>
      <c r="N22" s="10">
        <v>136444000</v>
      </c>
      <c r="O22" s="10">
        <v>148020000</v>
      </c>
      <c r="P22" s="10">
        <v>160041000</v>
      </c>
      <c r="Q22" s="10">
        <v>135569000</v>
      </c>
      <c r="R22" s="10">
        <v>184633000</v>
      </c>
      <c r="S22" s="10">
        <v>266224000</v>
      </c>
      <c r="T22" s="10">
        <v>352703000</v>
      </c>
      <c r="U22" s="10">
        <v>436792000</v>
      </c>
      <c r="V22" s="10">
        <v>514650000</v>
      </c>
      <c r="W22" s="10">
        <v>589472000</v>
      </c>
      <c r="X22" s="10">
        <v>650508000</v>
      </c>
      <c r="Y22" s="10">
        <v>694080000</v>
      </c>
      <c r="Z22" s="10">
        <v>686382000</v>
      </c>
      <c r="AA22" s="10">
        <v>701737000</v>
      </c>
      <c r="AB22" s="10">
        <v>743220000</v>
      </c>
      <c r="AC22" s="10">
        <v>996928000</v>
      </c>
      <c r="AD22" s="10">
        <v>1306698000</v>
      </c>
      <c r="AE22" s="10">
        <v>1434943000</v>
      </c>
    </row>
    <row r="23" spans="1:40" ht="19" x14ac:dyDescent="0.25">
      <c r="A23" s="5" t="s">
        <v>17</v>
      </c>
      <c r="B23" s="2">
        <v>5.4399999999999997E-2</v>
      </c>
      <c r="C23" s="2">
        <v>6.2399999999999997E-2</v>
      </c>
      <c r="D23" s="2">
        <v>5.8900000000000001E-2</v>
      </c>
      <c r="E23" s="2">
        <v>5.4300000000000001E-2</v>
      </c>
      <c r="F23" s="2">
        <v>4.3999999999999997E-2</v>
      </c>
      <c r="G23" s="2">
        <v>4.7800000000000002E-2</v>
      </c>
      <c r="H23" s="2" t="s">
        <v>91</v>
      </c>
      <c r="I23" s="2">
        <v>4.48E-2</v>
      </c>
      <c r="J23" s="2">
        <v>4.5699999999999998E-2</v>
      </c>
      <c r="K23" s="2">
        <v>5.4100000000000002E-2</v>
      </c>
      <c r="L23" s="2">
        <v>6.5799999999999997E-2</v>
      </c>
      <c r="M23" s="2">
        <v>5.8400000000000001E-2</v>
      </c>
      <c r="N23" s="2">
        <v>6.6000000000000003E-2</v>
      </c>
      <c r="O23" s="2">
        <v>6.25E-2</v>
      </c>
      <c r="P23" s="2">
        <v>5.9200000000000003E-2</v>
      </c>
      <c r="Q23" s="2">
        <v>4.5100000000000001E-2</v>
      </c>
      <c r="R23" s="2">
        <v>5.7599999999999998E-2</v>
      </c>
      <c r="S23" s="2">
        <v>7.3200000000000001E-2</v>
      </c>
      <c r="T23" s="2">
        <v>8.3299999999999999E-2</v>
      </c>
      <c r="U23" s="2">
        <v>9.3600000000000003E-2</v>
      </c>
      <c r="V23" s="2">
        <v>9.9599999999999994E-2</v>
      </c>
      <c r="W23" s="2">
        <v>0.1032</v>
      </c>
      <c r="X23" s="2">
        <v>0.1045</v>
      </c>
      <c r="Y23" s="2">
        <v>0.1024</v>
      </c>
      <c r="Z23" s="2">
        <v>9.4600000000000004E-2</v>
      </c>
      <c r="AA23" s="2">
        <v>8.8700000000000001E-2</v>
      </c>
      <c r="AB23" s="2">
        <v>8.8999999999999996E-2</v>
      </c>
      <c r="AC23" s="2">
        <v>9.3899999999999997E-2</v>
      </c>
      <c r="AD23" s="2">
        <v>0.1026</v>
      </c>
      <c r="AE23" s="2">
        <v>0.10100000000000001</v>
      </c>
    </row>
    <row r="24" spans="1:40" ht="19" x14ac:dyDescent="0.25">
      <c r="A24" s="5" t="s">
        <v>18</v>
      </c>
      <c r="B24" s="1">
        <v>-3800000</v>
      </c>
      <c r="C24" s="1">
        <v>-1800000</v>
      </c>
      <c r="D24" s="1">
        <v>-1800000</v>
      </c>
      <c r="E24" s="1">
        <v>-2400000</v>
      </c>
      <c r="F24" s="1">
        <v>-2400000</v>
      </c>
      <c r="G24" s="1">
        <v>-3400000</v>
      </c>
      <c r="H24" s="1" t="s">
        <v>91</v>
      </c>
      <c r="I24" s="1">
        <v>-6387000</v>
      </c>
      <c r="J24" s="1">
        <v>-2321000</v>
      </c>
      <c r="K24" s="1">
        <v>-4707000</v>
      </c>
      <c r="L24" s="1">
        <v>-3444000</v>
      </c>
      <c r="M24" s="1">
        <v>-1440000</v>
      </c>
      <c r="N24" s="1">
        <v>-1632000</v>
      </c>
      <c r="O24" s="1">
        <v>-2688000</v>
      </c>
      <c r="P24" s="1">
        <v>-5037000</v>
      </c>
      <c r="Q24" s="1">
        <v>-2133000</v>
      </c>
      <c r="R24" s="1">
        <v>-1644000</v>
      </c>
      <c r="S24" s="1">
        <v>-1284000</v>
      </c>
      <c r="T24" s="1">
        <v>-2087000</v>
      </c>
      <c r="U24" s="1">
        <v>-1055000</v>
      </c>
      <c r="V24" s="1">
        <v>-557000</v>
      </c>
      <c r="W24" s="1">
        <v>-1885000</v>
      </c>
      <c r="X24" s="1">
        <v>-2891000</v>
      </c>
      <c r="Y24" s="1">
        <v>-5810000</v>
      </c>
      <c r="Z24" s="1">
        <v>-13859000</v>
      </c>
      <c r="AA24" s="1">
        <v>-18352000</v>
      </c>
      <c r="AB24" s="1">
        <v>-19843000</v>
      </c>
      <c r="AC24" s="1">
        <v>-28781000</v>
      </c>
      <c r="AD24" s="1">
        <v>-26610000</v>
      </c>
      <c r="AE24" s="1">
        <v>-30633000</v>
      </c>
    </row>
    <row r="25" spans="1:40" ht="19" x14ac:dyDescent="0.25">
      <c r="A25" s="6" t="s">
        <v>19</v>
      </c>
      <c r="B25" s="10">
        <v>11400000</v>
      </c>
      <c r="C25" s="10">
        <v>18800000</v>
      </c>
      <c r="D25" s="10">
        <v>20800000</v>
      </c>
      <c r="E25" s="10">
        <v>22000000</v>
      </c>
      <c r="F25" s="10">
        <v>20000000</v>
      </c>
      <c r="G25" s="10">
        <v>25300000</v>
      </c>
      <c r="H25" s="10" t="s">
        <v>91</v>
      </c>
      <c r="I25" s="10">
        <v>27596000</v>
      </c>
      <c r="J25" s="10">
        <v>36526000</v>
      </c>
      <c r="K25" s="10">
        <v>60733000</v>
      </c>
      <c r="L25" s="10">
        <v>93483000</v>
      </c>
      <c r="M25" s="10">
        <v>100106000</v>
      </c>
      <c r="N25" s="10">
        <v>134812000</v>
      </c>
      <c r="O25" s="10">
        <v>145332000</v>
      </c>
      <c r="P25" s="10">
        <v>155004000</v>
      </c>
      <c r="Q25" s="10">
        <v>133436000</v>
      </c>
      <c r="R25" s="10">
        <v>182989000</v>
      </c>
      <c r="S25" s="10">
        <v>264940000</v>
      </c>
      <c r="T25" s="10">
        <v>350616000</v>
      </c>
      <c r="U25" s="10">
        <v>435737000</v>
      </c>
      <c r="V25" s="10">
        <v>514093000</v>
      </c>
      <c r="W25" s="10">
        <v>587587000</v>
      </c>
      <c r="X25" s="10">
        <v>647617000</v>
      </c>
      <c r="Y25" s="10">
        <v>688270000</v>
      </c>
      <c r="Z25" s="10">
        <v>672523000</v>
      </c>
      <c r="AA25" s="10">
        <v>683385000</v>
      </c>
      <c r="AB25" s="10">
        <v>723377000</v>
      </c>
      <c r="AC25" s="10">
        <v>968147000</v>
      </c>
      <c r="AD25" s="10">
        <v>1280088000</v>
      </c>
      <c r="AE25" s="10">
        <v>1404310000</v>
      </c>
    </row>
    <row r="26" spans="1:40" ht="19" x14ac:dyDescent="0.25">
      <c r="A26" s="5" t="s">
        <v>20</v>
      </c>
      <c r="B26" s="2">
        <v>4.0800000000000003E-2</v>
      </c>
      <c r="C26" s="2">
        <v>5.7000000000000002E-2</v>
      </c>
      <c r="D26" s="2">
        <v>5.4199999999999998E-2</v>
      </c>
      <c r="E26" s="2">
        <v>4.9000000000000002E-2</v>
      </c>
      <c r="F26" s="2">
        <v>3.9300000000000002E-2</v>
      </c>
      <c r="G26" s="2">
        <v>4.2099999999999999E-2</v>
      </c>
      <c r="H26" s="2" t="s">
        <v>91</v>
      </c>
      <c r="I26" s="2">
        <v>3.6400000000000002E-2</v>
      </c>
      <c r="J26" s="2">
        <v>4.2999999999999997E-2</v>
      </c>
      <c r="K26" s="2">
        <v>5.0200000000000002E-2</v>
      </c>
      <c r="L26" s="2">
        <v>6.3500000000000001E-2</v>
      </c>
      <c r="M26" s="2">
        <v>5.7599999999999998E-2</v>
      </c>
      <c r="N26" s="2">
        <v>6.5199999999999994E-2</v>
      </c>
      <c r="O26" s="2">
        <v>6.13E-2</v>
      </c>
      <c r="P26" s="2">
        <v>5.7299999999999997E-2</v>
      </c>
      <c r="Q26" s="2">
        <v>4.4400000000000002E-2</v>
      </c>
      <c r="R26" s="2">
        <v>5.7099999999999998E-2</v>
      </c>
      <c r="S26" s="2">
        <v>7.2800000000000004E-2</v>
      </c>
      <c r="T26" s="2">
        <v>8.2799999999999999E-2</v>
      </c>
      <c r="U26" s="2">
        <v>9.3399999999999997E-2</v>
      </c>
      <c r="V26" s="2">
        <v>9.9500000000000005E-2</v>
      </c>
      <c r="W26" s="2">
        <v>0.10290000000000001</v>
      </c>
      <c r="X26" s="2">
        <v>0.104</v>
      </c>
      <c r="Y26" s="2">
        <v>0.10150000000000001</v>
      </c>
      <c r="Z26" s="2">
        <v>9.2700000000000005E-2</v>
      </c>
      <c r="AA26" s="2">
        <v>8.6400000000000005E-2</v>
      </c>
      <c r="AB26" s="2">
        <v>8.6599999999999996E-2</v>
      </c>
      <c r="AC26" s="2">
        <v>9.1200000000000003E-2</v>
      </c>
      <c r="AD26" s="2">
        <v>0.10050000000000001</v>
      </c>
      <c r="AE26" s="2">
        <v>9.8900000000000002E-2</v>
      </c>
    </row>
    <row r="27" spans="1:40" ht="19" x14ac:dyDescent="0.25">
      <c r="A27" s="5" t="s">
        <v>21</v>
      </c>
      <c r="B27" s="1">
        <v>4500000</v>
      </c>
      <c r="C27" s="1">
        <v>7500000</v>
      </c>
      <c r="D27" s="1">
        <v>8300000</v>
      </c>
      <c r="E27" s="1">
        <v>8800000</v>
      </c>
      <c r="F27" s="1">
        <v>8200000</v>
      </c>
      <c r="G27" s="1">
        <v>10500000</v>
      </c>
      <c r="H27" s="1" t="s">
        <v>91</v>
      </c>
      <c r="I27" s="1">
        <v>11206000</v>
      </c>
      <c r="J27" s="1">
        <v>10752000</v>
      </c>
      <c r="K27" s="1">
        <v>21963000</v>
      </c>
      <c r="L27" s="1">
        <v>35094000</v>
      </c>
      <c r="M27" s="1">
        <v>36037000</v>
      </c>
      <c r="N27" s="1">
        <v>49143000</v>
      </c>
      <c r="O27" s="1">
        <v>54324000</v>
      </c>
      <c r="P27" s="1">
        <v>58763000</v>
      </c>
      <c r="Q27" s="1">
        <v>51506000</v>
      </c>
      <c r="R27" s="1">
        <v>67523000</v>
      </c>
      <c r="S27" s="1">
        <v>96968000</v>
      </c>
      <c r="T27" s="1">
        <v>127876000</v>
      </c>
      <c r="U27" s="1">
        <v>159280000</v>
      </c>
      <c r="V27" s="1">
        <v>185859000</v>
      </c>
      <c r="W27" s="1">
        <v>216702000</v>
      </c>
      <c r="X27" s="1">
        <v>237222000</v>
      </c>
      <c r="Y27" s="1">
        <v>251150000</v>
      </c>
      <c r="Z27" s="1">
        <v>249924000</v>
      </c>
      <c r="AA27" s="1">
        <v>151028000</v>
      </c>
      <c r="AB27" s="1">
        <v>161023000</v>
      </c>
      <c r="AC27" s="1">
        <v>219189000</v>
      </c>
      <c r="AD27" s="1">
        <v>282974000</v>
      </c>
      <c r="AE27" s="1">
        <v>315598000</v>
      </c>
    </row>
    <row r="28" spans="1:40" ht="20" thickBot="1" x14ac:dyDescent="0.3">
      <c r="A28" s="7" t="s">
        <v>22</v>
      </c>
      <c r="B28" s="11">
        <v>6900000</v>
      </c>
      <c r="C28" s="11">
        <v>11300000</v>
      </c>
      <c r="D28" s="11">
        <v>12500000</v>
      </c>
      <c r="E28" s="11">
        <v>13200000</v>
      </c>
      <c r="F28" s="11">
        <v>11800000</v>
      </c>
      <c r="G28" s="11">
        <v>14800000</v>
      </c>
      <c r="H28" s="11" t="s">
        <v>91</v>
      </c>
      <c r="I28" s="11">
        <v>16390000</v>
      </c>
      <c r="J28" s="11">
        <v>25774000</v>
      </c>
      <c r="K28" s="11">
        <v>38770000</v>
      </c>
      <c r="L28" s="11">
        <v>56501000</v>
      </c>
      <c r="M28" s="11">
        <v>64069000</v>
      </c>
      <c r="N28" s="11">
        <v>85669000</v>
      </c>
      <c r="O28" s="11">
        <v>91008000</v>
      </c>
      <c r="P28" s="11">
        <v>96241000</v>
      </c>
      <c r="Q28" s="11">
        <v>81930000</v>
      </c>
      <c r="R28" s="11">
        <v>115466000</v>
      </c>
      <c r="S28" s="11">
        <v>167972000</v>
      </c>
      <c r="T28" s="11">
        <v>222740000</v>
      </c>
      <c r="U28" s="11">
        <v>276457000</v>
      </c>
      <c r="V28" s="11">
        <v>328234000</v>
      </c>
      <c r="W28" s="11">
        <v>370885000</v>
      </c>
      <c r="X28" s="11">
        <v>410395000</v>
      </c>
      <c r="Y28" s="11">
        <v>437120000</v>
      </c>
      <c r="Z28" s="11">
        <v>422599000</v>
      </c>
      <c r="AA28" s="11">
        <v>532357000</v>
      </c>
      <c r="AB28" s="11">
        <v>562354000</v>
      </c>
      <c r="AC28" s="11">
        <v>748958000</v>
      </c>
      <c r="AD28" s="11">
        <v>997114000</v>
      </c>
      <c r="AE28" s="11">
        <v>1088712000</v>
      </c>
      <c r="AF28" s="41">
        <v>1154000000</v>
      </c>
      <c r="AG28" s="41">
        <v>1243000000</v>
      </c>
      <c r="AH28" s="41">
        <v>1340000000</v>
      </c>
      <c r="AI28" s="41">
        <v>1437000000</v>
      </c>
      <c r="AJ28" s="41">
        <v>1572000000</v>
      </c>
    </row>
    <row r="29" spans="1:40" ht="20" customHeight="1" thickTop="1" x14ac:dyDescent="0.25">
      <c r="A29" s="15" t="s">
        <v>102</v>
      </c>
      <c r="B29" s="1"/>
      <c r="C29" s="16">
        <f>(C28/B28)-1</f>
        <v>0.6376811594202898</v>
      </c>
      <c r="D29" s="16">
        <f>(D28/C28)-1</f>
        <v>0.10619469026548667</v>
      </c>
      <c r="E29" s="16">
        <f>(E28/D28)-1</f>
        <v>5.600000000000005E-2</v>
      </c>
      <c r="F29" s="16">
        <f t="shared" ref="F29:AJ29" si="5">(F28/E28)-1</f>
        <v>-0.10606060606060608</v>
      </c>
      <c r="G29" s="16">
        <f t="shared" si="5"/>
        <v>0.25423728813559321</v>
      </c>
      <c r="H29" s="16" t="e">
        <f t="shared" si="5"/>
        <v>#VALUE!</v>
      </c>
      <c r="I29" s="16" t="e">
        <f t="shared" si="5"/>
        <v>#VALUE!</v>
      </c>
      <c r="J29" s="16">
        <f t="shared" si="5"/>
        <v>0.57254423428920065</v>
      </c>
      <c r="K29" s="16">
        <f t="shared" si="5"/>
        <v>0.50422906805307677</v>
      </c>
      <c r="L29" s="16">
        <f t="shared" si="5"/>
        <v>0.45733814805261797</v>
      </c>
      <c r="M29" s="16">
        <f t="shared" si="5"/>
        <v>0.13394453195518663</v>
      </c>
      <c r="N29" s="16">
        <f t="shared" si="5"/>
        <v>0.33713652468432476</v>
      </c>
      <c r="O29" s="16">
        <f t="shared" si="5"/>
        <v>6.2321259732225132E-2</v>
      </c>
      <c r="P29" s="16">
        <f t="shared" si="5"/>
        <v>5.7500439521800173E-2</v>
      </c>
      <c r="Q29" s="16">
        <f t="shared" si="5"/>
        <v>-0.14869961866564141</v>
      </c>
      <c r="R29" s="16">
        <f t="shared" si="5"/>
        <v>0.40932503356523853</v>
      </c>
      <c r="S29" s="16">
        <f t="shared" si="5"/>
        <v>0.45473126288258015</v>
      </c>
      <c r="T29" s="16">
        <f t="shared" si="5"/>
        <v>0.32605434239039832</v>
      </c>
      <c r="U29" s="16">
        <f t="shared" si="5"/>
        <v>0.24116458651342376</v>
      </c>
      <c r="V29" s="16">
        <f t="shared" si="5"/>
        <v>0.18728771563027879</v>
      </c>
      <c r="W29" s="16">
        <f t="shared" si="5"/>
        <v>0.12994083489218067</v>
      </c>
      <c r="X29" s="16">
        <f t="shared" si="5"/>
        <v>0.10652897798508976</v>
      </c>
      <c r="Y29" s="16">
        <f t="shared" si="5"/>
        <v>6.512018908612438E-2</v>
      </c>
      <c r="Z29" s="16">
        <f t="shared" si="5"/>
        <v>-3.321971083455344E-2</v>
      </c>
      <c r="AA29" s="16">
        <f t="shared" si="5"/>
        <v>0.25972139072737987</v>
      </c>
      <c r="AB29" s="16">
        <f t="shared" si="5"/>
        <v>5.6347526190131836E-2</v>
      </c>
      <c r="AC29" s="16">
        <f t="shared" si="5"/>
        <v>0.33182657187465536</v>
      </c>
      <c r="AD29" s="16">
        <f t="shared" si="5"/>
        <v>0.33133500142865158</v>
      </c>
      <c r="AE29" s="16">
        <f t="shared" si="5"/>
        <v>9.186311695553373E-2</v>
      </c>
      <c r="AF29" s="17">
        <f t="shared" si="5"/>
        <v>5.9968109105070999E-2</v>
      </c>
      <c r="AG29" s="17">
        <f t="shared" si="5"/>
        <v>7.7123050259965353E-2</v>
      </c>
      <c r="AH29" s="17">
        <f t="shared" si="5"/>
        <v>7.8037007240546963E-2</v>
      </c>
      <c r="AI29" s="17">
        <f t="shared" si="5"/>
        <v>7.2388059701492535E-2</v>
      </c>
      <c r="AJ29" s="17">
        <f t="shared" si="5"/>
        <v>9.3945720250521836E-2</v>
      </c>
    </row>
    <row r="30" spans="1:40" ht="19" x14ac:dyDescent="0.25">
      <c r="A30" s="5" t="s">
        <v>23</v>
      </c>
      <c r="B30" s="2">
        <v>2.47E-2</v>
      </c>
      <c r="C30" s="2">
        <v>3.4200000000000001E-2</v>
      </c>
      <c r="D30" s="2">
        <v>3.2599999999999997E-2</v>
      </c>
      <c r="E30" s="2">
        <v>2.9399999999999999E-2</v>
      </c>
      <c r="F30" s="2">
        <v>2.3199999999999998E-2</v>
      </c>
      <c r="G30" s="2">
        <v>2.46E-2</v>
      </c>
      <c r="H30" s="2" t="s">
        <v>91</v>
      </c>
      <c r="I30" s="2">
        <v>2.1600000000000001E-2</v>
      </c>
      <c r="J30" s="2">
        <v>3.0300000000000001E-2</v>
      </c>
      <c r="K30" s="2">
        <v>3.2000000000000001E-2</v>
      </c>
      <c r="L30" s="2">
        <v>3.8399999999999997E-2</v>
      </c>
      <c r="M30" s="2">
        <v>3.6799999999999999E-2</v>
      </c>
      <c r="N30" s="2">
        <v>4.1399999999999999E-2</v>
      </c>
      <c r="O30" s="2">
        <v>3.8399999999999997E-2</v>
      </c>
      <c r="P30" s="2">
        <v>3.56E-2</v>
      </c>
      <c r="Q30" s="2">
        <v>2.7199999999999998E-2</v>
      </c>
      <c r="R30" s="2">
        <v>3.5999999999999997E-2</v>
      </c>
      <c r="S30" s="2">
        <v>4.6199999999999998E-2</v>
      </c>
      <c r="T30" s="2">
        <v>5.2600000000000001E-2</v>
      </c>
      <c r="U30" s="2">
        <v>5.9299999999999999E-2</v>
      </c>
      <c r="V30" s="2">
        <v>6.3600000000000004E-2</v>
      </c>
      <c r="W30" s="2">
        <v>6.4899999999999999E-2</v>
      </c>
      <c r="X30" s="2">
        <v>6.59E-2</v>
      </c>
      <c r="Y30" s="2">
        <v>6.4500000000000002E-2</v>
      </c>
      <c r="Z30" s="2">
        <v>5.8200000000000002E-2</v>
      </c>
      <c r="AA30" s="2">
        <v>6.7299999999999999E-2</v>
      </c>
      <c r="AB30" s="2">
        <v>6.7299999999999999E-2</v>
      </c>
      <c r="AC30" s="2">
        <v>7.0499999999999993E-2</v>
      </c>
      <c r="AD30" s="2">
        <v>7.8299999999999995E-2</v>
      </c>
      <c r="AE30" s="2">
        <v>7.6600000000000001E-2</v>
      </c>
      <c r="AF30" s="42">
        <f>AF28/AF3</f>
        <v>7.5647328744673878E-2</v>
      </c>
      <c r="AG30" s="42">
        <f t="shared" ref="AG30:AJ30" si="6">AG28/AG3</f>
        <v>7.6544122175010776E-2</v>
      </c>
      <c r="AH30" s="42">
        <f t="shared" si="6"/>
        <v>7.7429793135328787E-2</v>
      </c>
      <c r="AI30" s="42">
        <f t="shared" si="6"/>
        <v>7.7903068415916724E-2</v>
      </c>
      <c r="AJ30" s="42">
        <f t="shared" si="6"/>
        <v>8.0052961246626267E-2</v>
      </c>
    </row>
    <row r="31" spans="1:40" ht="19" x14ac:dyDescent="0.25">
      <c r="A31" s="5" t="s">
        <v>24</v>
      </c>
      <c r="B31" s="12">
        <v>0.02</v>
      </c>
      <c r="C31" s="12">
        <v>0.02</v>
      </c>
      <c r="D31" s="12">
        <v>0.02</v>
      </c>
      <c r="E31" s="12">
        <v>0.09</v>
      </c>
      <c r="F31" s="12">
        <v>0.08</v>
      </c>
      <c r="G31" s="12">
        <v>0.11</v>
      </c>
      <c r="H31" s="12" t="s">
        <v>91</v>
      </c>
      <c r="I31" s="12">
        <v>0.12</v>
      </c>
      <c r="J31" s="12">
        <v>0.18</v>
      </c>
      <c r="K31" s="12">
        <v>0.27</v>
      </c>
      <c r="L31" s="12">
        <v>0.38</v>
      </c>
      <c r="M31" s="12">
        <v>0.42</v>
      </c>
      <c r="N31" s="12">
        <v>0.55000000000000004</v>
      </c>
      <c r="O31" s="12">
        <v>0.56999999999999995</v>
      </c>
      <c r="P31" s="12">
        <v>0.61</v>
      </c>
      <c r="Q31" s="12">
        <v>0.56000000000000005</v>
      </c>
      <c r="R31" s="12">
        <v>0.8</v>
      </c>
      <c r="S31" s="12">
        <v>1.1599999999999999</v>
      </c>
      <c r="T31" s="12">
        <v>1.55</v>
      </c>
      <c r="U31" s="12">
        <v>1.95</v>
      </c>
      <c r="V31" s="12">
        <v>2.35</v>
      </c>
      <c r="W31" s="12">
        <v>2.69</v>
      </c>
      <c r="X31" s="12">
        <v>3.03</v>
      </c>
      <c r="Y31" s="12">
        <v>3.29</v>
      </c>
      <c r="Z31" s="12">
        <v>3.31</v>
      </c>
      <c r="AA31" s="12">
        <v>4.34</v>
      </c>
      <c r="AB31" s="12">
        <v>4.7</v>
      </c>
      <c r="AC31" s="12">
        <v>6.44</v>
      </c>
      <c r="AD31" s="12">
        <v>8.69</v>
      </c>
      <c r="AE31" s="12">
        <v>9.7799999999999994</v>
      </c>
      <c r="AF31" s="43">
        <v>10.53</v>
      </c>
      <c r="AG31" s="43">
        <v>11.34</v>
      </c>
      <c r="AH31" s="43">
        <v>12.23</v>
      </c>
      <c r="AI31" s="43">
        <v>13.12</v>
      </c>
      <c r="AJ31" s="43">
        <v>14.35</v>
      </c>
    </row>
    <row r="32" spans="1:40" ht="19" x14ac:dyDescent="0.25">
      <c r="A32" s="5" t="s">
        <v>25</v>
      </c>
      <c r="B32" s="12">
        <v>0.02</v>
      </c>
      <c r="C32" s="12">
        <v>0.02</v>
      </c>
      <c r="D32" s="12">
        <v>0.02</v>
      </c>
      <c r="E32" s="12">
        <v>0.09</v>
      </c>
      <c r="F32" s="12">
        <v>0.08</v>
      </c>
      <c r="G32" s="12">
        <v>0.1</v>
      </c>
      <c r="H32" s="12" t="s">
        <v>91</v>
      </c>
      <c r="I32" s="12">
        <v>0.12</v>
      </c>
      <c r="J32" s="12">
        <v>0.18</v>
      </c>
      <c r="K32" s="12">
        <v>0.25</v>
      </c>
      <c r="L32" s="12">
        <v>0.35</v>
      </c>
      <c r="M32" s="12">
        <v>0.39</v>
      </c>
      <c r="N32" s="12">
        <v>0.52</v>
      </c>
      <c r="O32" s="12">
        <v>0.56000000000000005</v>
      </c>
      <c r="P32" s="12">
        <v>0.6</v>
      </c>
      <c r="Q32" s="12">
        <v>0.55000000000000004</v>
      </c>
      <c r="R32" s="12">
        <v>0.79</v>
      </c>
      <c r="S32" s="12">
        <v>1.1299999999999999</v>
      </c>
      <c r="T32" s="12">
        <v>1.5</v>
      </c>
      <c r="U32" s="12">
        <v>1.9</v>
      </c>
      <c r="V32" s="12">
        <v>2.3199999999999998</v>
      </c>
      <c r="W32" s="12">
        <v>2.66</v>
      </c>
      <c r="X32" s="12">
        <v>3</v>
      </c>
      <c r="Y32" s="12">
        <v>3.27</v>
      </c>
      <c r="Z32" s="12">
        <v>3.3</v>
      </c>
      <c r="AA32" s="12">
        <v>4.3099999999999996</v>
      </c>
      <c r="AB32" s="12">
        <v>4.66</v>
      </c>
      <c r="AC32" s="12">
        <v>6.38</v>
      </c>
      <c r="AD32" s="12">
        <v>8.61</v>
      </c>
      <c r="AE32" s="12">
        <v>9.7100000000000009</v>
      </c>
    </row>
    <row r="33" spans="1:31" ht="19" x14ac:dyDescent="0.25">
      <c r="A33" s="5" t="s">
        <v>26</v>
      </c>
      <c r="B33" s="1">
        <v>441081081</v>
      </c>
      <c r="C33" s="1">
        <v>139488000</v>
      </c>
      <c r="D33" s="1">
        <v>139488000</v>
      </c>
      <c r="E33" s="1">
        <v>140800000</v>
      </c>
      <c r="F33" s="1">
        <v>140895522</v>
      </c>
      <c r="G33" s="1">
        <v>140118343</v>
      </c>
      <c r="H33" s="1" t="s">
        <v>91</v>
      </c>
      <c r="I33" s="1">
        <v>140235294</v>
      </c>
      <c r="J33" s="1">
        <v>141227397</v>
      </c>
      <c r="K33" s="1">
        <v>144260465</v>
      </c>
      <c r="L33" s="1">
        <v>148686842</v>
      </c>
      <c r="M33" s="1">
        <v>152545238</v>
      </c>
      <c r="N33" s="1">
        <v>156473059</v>
      </c>
      <c r="O33" s="1">
        <v>160366520</v>
      </c>
      <c r="P33" s="1">
        <v>157128163</v>
      </c>
      <c r="Q33" s="1">
        <v>147320000</v>
      </c>
      <c r="R33" s="1">
        <v>143960000</v>
      </c>
      <c r="S33" s="1">
        <v>145194000</v>
      </c>
      <c r="T33" s="1">
        <v>143554000</v>
      </c>
      <c r="U33" s="1">
        <v>142184000</v>
      </c>
      <c r="V33" s="1">
        <v>139415000</v>
      </c>
      <c r="W33" s="1">
        <v>137769000</v>
      </c>
      <c r="X33" s="1">
        <v>135582000</v>
      </c>
      <c r="Y33" s="1">
        <v>132905000</v>
      </c>
      <c r="Z33" s="1">
        <v>127588000</v>
      </c>
      <c r="AA33" s="1">
        <v>122651000</v>
      </c>
      <c r="AB33" s="1">
        <v>119727000</v>
      </c>
      <c r="AC33" s="1">
        <v>116370000</v>
      </c>
      <c r="AD33" s="1">
        <v>114794000</v>
      </c>
      <c r="AE33" s="1">
        <v>111336000</v>
      </c>
    </row>
    <row r="34" spans="1:31" ht="19" x14ac:dyDescent="0.25">
      <c r="A34" s="5" t="s">
        <v>27</v>
      </c>
      <c r="B34" s="1">
        <v>441081081</v>
      </c>
      <c r="C34" s="1">
        <v>139488000</v>
      </c>
      <c r="D34" s="1">
        <v>139488000</v>
      </c>
      <c r="E34" s="1">
        <v>140800000</v>
      </c>
      <c r="F34" s="1">
        <v>140895522</v>
      </c>
      <c r="G34" s="1">
        <v>140952381</v>
      </c>
      <c r="H34" s="1" t="s">
        <v>91</v>
      </c>
      <c r="I34" s="1">
        <v>140235294</v>
      </c>
      <c r="J34" s="1">
        <v>144696140</v>
      </c>
      <c r="K34" s="1">
        <v>157441624</v>
      </c>
      <c r="L34" s="1">
        <v>161431429</v>
      </c>
      <c r="M34" s="1">
        <v>163233121</v>
      </c>
      <c r="N34" s="1">
        <v>163959809</v>
      </c>
      <c r="O34" s="1">
        <v>163978378</v>
      </c>
      <c r="P34" s="1">
        <v>160401667</v>
      </c>
      <c r="Q34" s="1">
        <v>149856000</v>
      </c>
      <c r="R34" s="1">
        <v>146596000</v>
      </c>
      <c r="S34" s="1">
        <v>149372000</v>
      </c>
      <c r="T34" s="1">
        <v>147842000</v>
      </c>
      <c r="U34" s="1">
        <v>145514000</v>
      </c>
      <c r="V34" s="1">
        <v>141723000</v>
      </c>
      <c r="W34" s="1">
        <v>139435000</v>
      </c>
      <c r="X34" s="1">
        <v>136845000</v>
      </c>
      <c r="Y34" s="1">
        <v>133813000</v>
      </c>
      <c r="Z34" s="1">
        <v>128204000</v>
      </c>
      <c r="AA34" s="1">
        <v>123471000</v>
      </c>
      <c r="AB34" s="1">
        <v>120743000</v>
      </c>
      <c r="AC34" s="1">
        <v>117436000</v>
      </c>
      <c r="AD34" s="1">
        <v>115824000</v>
      </c>
      <c r="AE34" s="1">
        <v>112149000</v>
      </c>
    </row>
    <row r="35" spans="1:31" ht="20" customHeight="1" x14ac:dyDescent="0.25">
      <c r="A35" s="15" t="s">
        <v>103</v>
      </c>
      <c r="B35" s="1"/>
      <c r="C35" s="23">
        <f>(C34-B34)/B34</f>
        <v>-0.68375882347127914</v>
      </c>
      <c r="D35" s="23">
        <f t="shared" ref="D35:AE35" si="7">(D34-C34)/C34</f>
        <v>0</v>
      </c>
      <c r="E35" s="23">
        <f t="shared" si="7"/>
        <v>9.4058270245469151E-3</v>
      </c>
      <c r="F35" s="23">
        <f t="shared" si="7"/>
        <v>6.7842329545454542E-4</v>
      </c>
      <c r="G35" s="23">
        <f t="shared" si="7"/>
        <v>4.035543443318234E-4</v>
      </c>
      <c r="H35" s="23" t="e">
        <f t="shared" si="7"/>
        <v>#VALUE!</v>
      </c>
      <c r="I35" s="23" t="e">
        <f t="shared" si="7"/>
        <v>#VALUE!</v>
      </c>
      <c r="J35" s="23">
        <f t="shared" si="7"/>
        <v>3.1809724019974603E-2</v>
      </c>
      <c r="K35" s="23">
        <f t="shared" si="7"/>
        <v>8.8084478272882752E-2</v>
      </c>
      <c r="L35" s="23">
        <f t="shared" si="7"/>
        <v>2.5341487839327673E-2</v>
      </c>
      <c r="M35" s="23">
        <f t="shared" si="7"/>
        <v>1.1160726329195785E-2</v>
      </c>
      <c r="N35" s="23">
        <f t="shared" si="7"/>
        <v>4.4518416087872261E-3</v>
      </c>
      <c r="O35" s="23">
        <f t="shared" si="7"/>
        <v>1.1325336442664433E-4</v>
      </c>
      <c r="P35" s="23">
        <f t="shared" si="7"/>
        <v>-2.1812089152388126E-2</v>
      </c>
      <c r="Q35" s="23">
        <f t="shared" si="7"/>
        <v>-6.5745370339573839E-2</v>
      </c>
      <c r="R35" s="23">
        <f t="shared" si="7"/>
        <v>-2.1754217382020071E-2</v>
      </c>
      <c r="S35" s="23">
        <f t="shared" si="7"/>
        <v>1.8936396627465962E-2</v>
      </c>
      <c r="T35" s="23">
        <f t="shared" si="7"/>
        <v>-1.024288353908363E-2</v>
      </c>
      <c r="U35" s="23">
        <f t="shared" si="7"/>
        <v>-1.5746540225375739E-2</v>
      </c>
      <c r="V35" s="23">
        <f t="shared" si="7"/>
        <v>-2.6052476050414393E-2</v>
      </c>
      <c r="W35" s="23">
        <f t="shared" si="7"/>
        <v>-1.6144168554151409E-2</v>
      </c>
      <c r="X35" s="23">
        <f t="shared" si="7"/>
        <v>-1.8574963244522538E-2</v>
      </c>
      <c r="Y35" s="23">
        <f t="shared" si="7"/>
        <v>-2.2156454382695749E-2</v>
      </c>
      <c r="Z35" s="23">
        <f t="shared" si="7"/>
        <v>-4.1916704655003627E-2</v>
      </c>
      <c r="AA35" s="23">
        <f t="shared" si="7"/>
        <v>-3.6917724875978906E-2</v>
      </c>
      <c r="AB35" s="23">
        <f t="shared" si="7"/>
        <v>-2.2094256951024936E-2</v>
      </c>
      <c r="AC35" s="23">
        <f t="shared" si="7"/>
        <v>-2.738875131477601E-2</v>
      </c>
      <c r="AD35" s="23">
        <f t="shared" si="7"/>
        <v>-1.3726625566265881E-2</v>
      </c>
      <c r="AE35" s="23">
        <f t="shared" si="7"/>
        <v>-3.1729175300455867E-2</v>
      </c>
    </row>
    <row r="36" spans="1:3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1" ht="19" x14ac:dyDescent="0.25">
      <c r="A38" s="5" t="s">
        <v>30</v>
      </c>
      <c r="B38" s="1" t="s">
        <v>91</v>
      </c>
      <c r="C38" s="1" t="s">
        <v>91</v>
      </c>
      <c r="D38" s="1" t="s">
        <v>91</v>
      </c>
      <c r="E38" s="1">
        <v>12900000</v>
      </c>
      <c r="F38" s="1">
        <v>8500000</v>
      </c>
      <c r="G38" s="1">
        <v>18200000</v>
      </c>
      <c r="H38" s="1" t="s">
        <v>91</v>
      </c>
      <c r="I38" s="1">
        <v>9100000</v>
      </c>
      <c r="J38" s="1">
        <v>8900000</v>
      </c>
      <c r="K38" s="1">
        <v>13773000</v>
      </c>
      <c r="L38" s="1">
        <v>19980000</v>
      </c>
      <c r="M38" s="1">
        <v>28941000</v>
      </c>
      <c r="N38" s="1">
        <v>21203000</v>
      </c>
      <c r="O38" s="1">
        <v>37605000</v>
      </c>
      <c r="P38" s="1">
        <v>13700000</v>
      </c>
      <c r="Q38" s="1">
        <v>37232000</v>
      </c>
      <c r="R38" s="1">
        <v>172851000</v>
      </c>
      <c r="S38" s="1">
        <v>257339000</v>
      </c>
      <c r="T38" s="1">
        <v>176965000</v>
      </c>
      <c r="U38" s="1">
        <v>138630000</v>
      </c>
      <c r="V38" s="1">
        <v>142743000</v>
      </c>
      <c r="W38" s="1">
        <v>51134000</v>
      </c>
      <c r="X38" s="1">
        <v>63813000</v>
      </c>
      <c r="Y38" s="1">
        <v>53916000</v>
      </c>
      <c r="Z38" s="1">
        <v>109148000</v>
      </c>
      <c r="AA38" s="1">
        <v>86299000</v>
      </c>
      <c r="AB38" s="1">
        <v>84241000</v>
      </c>
      <c r="AC38" s="1">
        <v>1341756000</v>
      </c>
      <c r="AD38" s="1">
        <v>878030000</v>
      </c>
      <c r="AE38" s="1">
        <v>202500000</v>
      </c>
    </row>
    <row r="39" spans="1:31"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v>15913000</v>
      </c>
      <c r="T39" s="1" t="s">
        <v>91</v>
      </c>
      <c r="U39" s="1" t="s">
        <v>91</v>
      </c>
      <c r="V39" s="1" t="s">
        <v>91</v>
      </c>
      <c r="W39" s="1" t="s">
        <v>91</v>
      </c>
      <c r="X39" s="1" t="s">
        <v>91</v>
      </c>
      <c r="Y39" s="1" t="s">
        <v>91</v>
      </c>
      <c r="Z39" s="1" t="s">
        <v>91</v>
      </c>
      <c r="AA39" s="1" t="s">
        <v>91</v>
      </c>
      <c r="AB39" s="1" t="s">
        <v>91</v>
      </c>
      <c r="AC39" s="1" t="s">
        <v>91</v>
      </c>
      <c r="AD39" s="1" t="s">
        <v>91</v>
      </c>
      <c r="AE39" s="1" t="s">
        <v>91</v>
      </c>
    </row>
    <row r="40" spans="1:31" ht="19" x14ac:dyDescent="0.25">
      <c r="A40" s="5" t="s">
        <v>32</v>
      </c>
      <c r="B40" s="1" t="s">
        <v>91</v>
      </c>
      <c r="C40" s="1" t="s">
        <v>91</v>
      </c>
      <c r="D40" s="1" t="s">
        <v>91</v>
      </c>
      <c r="E40" s="1">
        <v>12900000</v>
      </c>
      <c r="F40" s="1">
        <v>8500000</v>
      </c>
      <c r="G40" s="1">
        <v>18200000</v>
      </c>
      <c r="H40" s="1" t="s">
        <v>91</v>
      </c>
      <c r="I40" s="1">
        <v>9100000</v>
      </c>
      <c r="J40" s="1">
        <v>8900000</v>
      </c>
      <c r="K40" s="1">
        <v>13773000</v>
      </c>
      <c r="L40" s="1">
        <v>19980000</v>
      </c>
      <c r="M40" s="1">
        <v>28941000</v>
      </c>
      <c r="N40" s="1">
        <v>21203000</v>
      </c>
      <c r="O40" s="1">
        <v>37605000</v>
      </c>
      <c r="P40" s="1">
        <v>13700000</v>
      </c>
      <c r="Q40" s="1">
        <v>37232000</v>
      </c>
      <c r="R40" s="1">
        <v>172851000</v>
      </c>
      <c r="S40" s="1">
        <v>273252000</v>
      </c>
      <c r="T40" s="1">
        <v>176965000</v>
      </c>
      <c r="U40" s="1">
        <v>138630000</v>
      </c>
      <c r="V40" s="1">
        <v>142743000</v>
      </c>
      <c r="W40" s="1">
        <v>51134000</v>
      </c>
      <c r="X40" s="1">
        <v>63813000</v>
      </c>
      <c r="Y40" s="1">
        <v>53916000</v>
      </c>
      <c r="Z40" s="1">
        <v>109148000</v>
      </c>
      <c r="AA40" s="1">
        <v>86299000</v>
      </c>
      <c r="AB40" s="1">
        <v>84241000</v>
      </c>
      <c r="AC40" s="1">
        <v>1341756000</v>
      </c>
      <c r="AD40" s="1">
        <v>878030000</v>
      </c>
      <c r="AE40" s="1">
        <v>202500000</v>
      </c>
    </row>
    <row r="41" spans="1:31" ht="19" x14ac:dyDescent="0.25">
      <c r="A41" s="5" t="s">
        <v>33</v>
      </c>
      <c r="B41" s="1" t="s">
        <v>91</v>
      </c>
      <c r="C41" s="1" t="s">
        <v>91</v>
      </c>
      <c r="D41" s="1" t="s">
        <v>91</v>
      </c>
      <c r="E41" s="1">
        <v>4900000</v>
      </c>
      <c r="F41" s="1">
        <v>5200000</v>
      </c>
      <c r="G41" s="1">
        <v>5600000</v>
      </c>
      <c r="H41" s="1" t="s">
        <v>91</v>
      </c>
      <c r="I41" s="1">
        <v>7700000</v>
      </c>
      <c r="J41" s="1">
        <v>2200000</v>
      </c>
      <c r="K41" s="1">
        <v>102000</v>
      </c>
      <c r="L41" s="1" t="s">
        <v>91</v>
      </c>
      <c r="M41" s="1" t="s">
        <v>91</v>
      </c>
      <c r="N41" s="1" t="s">
        <v>91</v>
      </c>
      <c r="O41" s="1" t="s">
        <v>91</v>
      </c>
      <c r="P41" s="1" t="s">
        <v>91</v>
      </c>
      <c r="Q41" s="1" t="s">
        <v>91</v>
      </c>
      <c r="R41" s="1" t="s">
        <v>91</v>
      </c>
      <c r="S41" s="1" t="s">
        <v>91</v>
      </c>
      <c r="T41" s="1" t="s">
        <v>91</v>
      </c>
      <c r="U41" s="1" t="s">
        <v>91</v>
      </c>
      <c r="V41" s="1" t="s">
        <v>91</v>
      </c>
      <c r="W41" s="1" t="s">
        <v>91</v>
      </c>
      <c r="X41" s="1">
        <v>3763000</v>
      </c>
      <c r="Y41" s="1">
        <v>3680000</v>
      </c>
      <c r="Z41" s="1">
        <v>4760000</v>
      </c>
      <c r="AA41" s="1">
        <v>4111000</v>
      </c>
      <c r="AB41" s="1" t="s">
        <v>91</v>
      </c>
      <c r="AC41" s="1" t="s">
        <v>91</v>
      </c>
      <c r="AD41" s="1">
        <v>17100000</v>
      </c>
      <c r="AE41" s="1" t="s">
        <v>91</v>
      </c>
    </row>
    <row r="42" spans="1:31" ht="19" x14ac:dyDescent="0.25">
      <c r="A42" s="5" t="s">
        <v>34</v>
      </c>
      <c r="B42" s="1" t="s">
        <v>91</v>
      </c>
      <c r="C42" s="1" t="s">
        <v>91</v>
      </c>
      <c r="D42" s="1" t="s">
        <v>91</v>
      </c>
      <c r="E42" s="1">
        <v>124100000</v>
      </c>
      <c r="F42" s="1">
        <v>151700000</v>
      </c>
      <c r="G42" s="1">
        <v>171700000</v>
      </c>
      <c r="H42" s="1" t="s">
        <v>91</v>
      </c>
      <c r="I42" s="1">
        <v>222500000</v>
      </c>
      <c r="J42" s="1">
        <v>222000000</v>
      </c>
      <c r="K42" s="1">
        <v>289253000</v>
      </c>
      <c r="L42" s="1">
        <v>324518000</v>
      </c>
      <c r="M42" s="1">
        <v>385127000</v>
      </c>
      <c r="N42" s="1">
        <v>460751000</v>
      </c>
      <c r="O42" s="1">
        <v>593373000</v>
      </c>
      <c r="P42" s="1">
        <v>635988000</v>
      </c>
      <c r="Q42" s="1">
        <v>603435000</v>
      </c>
      <c r="R42" s="1">
        <v>601249000</v>
      </c>
      <c r="S42" s="1">
        <v>736520000</v>
      </c>
      <c r="T42" s="1">
        <v>830819000</v>
      </c>
      <c r="U42" s="1">
        <v>908116000</v>
      </c>
      <c r="V42" s="1">
        <v>979308000</v>
      </c>
      <c r="W42" s="1">
        <v>1115450000</v>
      </c>
      <c r="X42" s="1">
        <v>1284375000</v>
      </c>
      <c r="Y42" s="1">
        <v>1369656000</v>
      </c>
      <c r="Z42" s="1">
        <v>1453208000</v>
      </c>
      <c r="AA42" s="1">
        <v>1589542000</v>
      </c>
      <c r="AB42" s="1">
        <v>1602781000</v>
      </c>
      <c r="AC42" s="1">
        <v>1783270000</v>
      </c>
      <c r="AD42" s="1">
        <v>2191192000</v>
      </c>
      <c r="AE42" s="1">
        <v>2709597000</v>
      </c>
    </row>
    <row r="43" spans="1:31" ht="19" x14ac:dyDescent="0.25">
      <c r="A43" s="5" t="s">
        <v>35</v>
      </c>
      <c r="B43" s="1" t="s">
        <v>91</v>
      </c>
      <c r="C43" s="1" t="s">
        <v>91</v>
      </c>
      <c r="D43" s="1" t="s">
        <v>91</v>
      </c>
      <c r="E43" s="1">
        <v>1700000</v>
      </c>
      <c r="F43" s="1">
        <v>4200000</v>
      </c>
      <c r="G43" s="1">
        <v>6300000</v>
      </c>
      <c r="H43" s="1" t="s">
        <v>91</v>
      </c>
      <c r="I43" s="1">
        <v>7900000</v>
      </c>
      <c r="J43" s="1">
        <v>18900000</v>
      </c>
      <c r="K43" s="1">
        <v>29142000</v>
      </c>
      <c r="L43" s="1">
        <v>38828000</v>
      </c>
      <c r="M43" s="1">
        <v>44337000</v>
      </c>
      <c r="N43" s="1">
        <v>49459000</v>
      </c>
      <c r="O43" s="1">
        <v>48367000</v>
      </c>
      <c r="P43" s="1">
        <v>42236000</v>
      </c>
      <c r="Q43" s="1">
        <v>43636000</v>
      </c>
      <c r="R43" s="1">
        <v>60229000</v>
      </c>
      <c r="S43" s="1">
        <v>33945000</v>
      </c>
      <c r="T43" s="1">
        <v>82465000</v>
      </c>
      <c r="U43" s="1">
        <v>83306000</v>
      </c>
      <c r="V43" s="1">
        <v>87197000</v>
      </c>
      <c r="W43" s="1">
        <v>107406000</v>
      </c>
      <c r="X43" s="1">
        <v>133480000</v>
      </c>
      <c r="Y43" s="1">
        <v>90557000</v>
      </c>
      <c r="Z43" s="1">
        <v>88252000</v>
      </c>
      <c r="AA43" s="1">
        <v>114447000</v>
      </c>
      <c r="AB43" s="1">
        <v>100865000</v>
      </c>
      <c r="AC43" s="1">
        <v>133659000</v>
      </c>
      <c r="AD43" s="1">
        <v>164118000</v>
      </c>
      <c r="AE43" s="1">
        <v>448178000</v>
      </c>
    </row>
    <row r="44" spans="1:31" ht="19" x14ac:dyDescent="0.25">
      <c r="A44" s="6" t="s">
        <v>36</v>
      </c>
      <c r="B44" s="10" t="s">
        <v>91</v>
      </c>
      <c r="C44" s="10" t="s">
        <v>91</v>
      </c>
      <c r="D44" s="10" t="s">
        <v>91</v>
      </c>
      <c r="E44" s="10">
        <v>143600000</v>
      </c>
      <c r="F44" s="10">
        <v>169600000</v>
      </c>
      <c r="G44" s="10">
        <v>201800000</v>
      </c>
      <c r="H44" s="10" t="s">
        <v>91</v>
      </c>
      <c r="I44" s="10">
        <v>247200000</v>
      </c>
      <c r="J44" s="10">
        <v>252000000</v>
      </c>
      <c r="K44" s="10">
        <v>332270000</v>
      </c>
      <c r="L44" s="10">
        <v>383326000</v>
      </c>
      <c r="M44" s="10">
        <v>458405000</v>
      </c>
      <c r="N44" s="10">
        <v>531413000</v>
      </c>
      <c r="O44" s="10">
        <v>679345000</v>
      </c>
      <c r="P44" s="10">
        <v>691924000</v>
      </c>
      <c r="Q44" s="10">
        <v>684303000</v>
      </c>
      <c r="R44" s="10">
        <v>834329000</v>
      </c>
      <c r="S44" s="10">
        <v>1043717000</v>
      </c>
      <c r="T44" s="10">
        <v>1090249000</v>
      </c>
      <c r="U44" s="10">
        <v>1130052000</v>
      </c>
      <c r="V44" s="10">
        <v>1209248000</v>
      </c>
      <c r="W44" s="10">
        <v>1273990000</v>
      </c>
      <c r="X44" s="10">
        <v>1485431000</v>
      </c>
      <c r="Y44" s="10">
        <v>1517809000</v>
      </c>
      <c r="Z44" s="10">
        <v>1655368000</v>
      </c>
      <c r="AA44" s="10">
        <v>1794399000</v>
      </c>
      <c r="AB44" s="10">
        <v>1787887000</v>
      </c>
      <c r="AC44" s="10">
        <v>3258685000</v>
      </c>
      <c r="AD44" s="10">
        <v>3250440000</v>
      </c>
      <c r="AE44" s="10">
        <v>3157775000</v>
      </c>
    </row>
    <row r="45" spans="1:31" ht="19" x14ac:dyDescent="0.25">
      <c r="A45" s="5" t="s">
        <v>37</v>
      </c>
      <c r="B45" s="1" t="s">
        <v>91</v>
      </c>
      <c r="C45" s="1" t="s">
        <v>91</v>
      </c>
      <c r="D45" s="1" t="s">
        <v>91</v>
      </c>
      <c r="E45" s="1">
        <v>49500000</v>
      </c>
      <c r="F45" s="1">
        <v>52400000</v>
      </c>
      <c r="G45" s="1">
        <v>59900000</v>
      </c>
      <c r="H45" s="1" t="s">
        <v>91</v>
      </c>
      <c r="I45" s="1">
        <v>80500000</v>
      </c>
      <c r="J45" s="1">
        <v>82000000</v>
      </c>
      <c r="K45" s="1">
        <v>123545000</v>
      </c>
      <c r="L45" s="1">
        <v>148591000</v>
      </c>
      <c r="M45" s="1">
        <v>213634000</v>
      </c>
      <c r="N45" s="1">
        <v>258475000</v>
      </c>
      <c r="O45" s="1">
        <v>301604000</v>
      </c>
      <c r="P45" s="1">
        <v>332928000</v>
      </c>
      <c r="Q45" s="1">
        <v>362033000</v>
      </c>
      <c r="R45" s="1">
        <v>370245000</v>
      </c>
      <c r="S45" s="1">
        <v>395789000</v>
      </c>
      <c r="T45" s="1">
        <v>480855000</v>
      </c>
      <c r="U45" s="1">
        <v>549998000</v>
      </c>
      <c r="V45" s="1">
        <v>664932000</v>
      </c>
      <c r="W45" s="1">
        <v>721000000</v>
      </c>
      <c r="X45" s="1">
        <v>847576000</v>
      </c>
      <c r="Y45" s="1">
        <v>962308000</v>
      </c>
      <c r="Z45" s="1">
        <v>1044503000</v>
      </c>
      <c r="AA45" s="1">
        <v>1134464000</v>
      </c>
      <c r="AB45" s="1">
        <v>3352758000</v>
      </c>
      <c r="AC45" s="1">
        <v>3672841000</v>
      </c>
      <c r="AD45" s="1">
        <v>4403664000</v>
      </c>
      <c r="AE45" s="1">
        <v>5037417000</v>
      </c>
    </row>
    <row r="46" spans="1:31"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10258000</v>
      </c>
      <c r="Q46" s="1">
        <v>10258000</v>
      </c>
      <c r="R46" s="1">
        <v>10258000</v>
      </c>
      <c r="S46" s="1">
        <v>10258000</v>
      </c>
      <c r="T46" s="1">
        <v>10258000</v>
      </c>
      <c r="U46" s="1">
        <v>10258000</v>
      </c>
      <c r="V46" s="1">
        <v>10258000</v>
      </c>
      <c r="W46" s="1">
        <v>10258000</v>
      </c>
      <c r="X46" s="1">
        <v>10258000</v>
      </c>
      <c r="Y46" s="1" t="s">
        <v>91</v>
      </c>
      <c r="Z46" s="1" t="s">
        <v>91</v>
      </c>
      <c r="AA46" s="1" t="s">
        <v>91</v>
      </c>
      <c r="AB46" s="1">
        <v>93200000</v>
      </c>
      <c r="AC46" s="1">
        <v>32419000</v>
      </c>
      <c r="AD46" s="1">
        <v>32419000</v>
      </c>
      <c r="AE46" s="1" t="s">
        <v>91</v>
      </c>
    </row>
    <row r="47" spans="1:31"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12436000</v>
      </c>
      <c r="O47" s="1">
        <v>10288000</v>
      </c>
      <c r="P47" s="1" t="s">
        <v>91</v>
      </c>
      <c r="Q47" s="1" t="s">
        <v>91</v>
      </c>
      <c r="R47" s="1" t="s">
        <v>91</v>
      </c>
      <c r="S47" s="1" t="s">
        <v>91</v>
      </c>
      <c r="T47" s="1" t="s">
        <v>91</v>
      </c>
      <c r="U47" s="1" t="s">
        <v>91</v>
      </c>
      <c r="V47" s="1" t="s">
        <v>91</v>
      </c>
      <c r="W47" s="1" t="s">
        <v>91</v>
      </c>
      <c r="X47" s="1" t="s">
        <v>91</v>
      </c>
      <c r="Y47" s="1" t="s">
        <v>91</v>
      </c>
      <c r="Z47" s="1" t="s">
        <v>91</v>
      </c>
      <c r="AA47" s="1" t="s">
        <v>91</v>
      </c>
      <c r="AB47" s="1">
        <v>31292000</v>
      </c>
      <c r="AC47" s="1">
        <v>23101000</v>
      </c>
      <c r="AD47" s="1">
        <v>23101000</v>
      </c>
      <c r="AE47" s="1" t="s">
        <v>91</v>
      </c>
    </row>
    <row r="48" spans="1:31"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12436000</v>
      </c>
      <c r="O48" s="1">
        <v>10288000</v>
      </c>
      <c r="P48" s="1">
        <v>10258000</v>
      </c>
      <c r="Q48" s="1">
        <v>10258000</v>
      </c>
      <c r="R48" s="1">
        <v>10258000</v>
      </c>
      <c r="S48" s="1">
        <v>10258000</v>
      </c>
      <c r="T48" s="1">
        <v>10258000</v>
      </c>
      <c r="U48" s="1">
        <v>10258000</v>
      </c>
      <c r="V48" s="1">
        <v>10258000</v>
      </c>
      <c r="W48" s="1">
        <v>10258000</v>
      </c>
      <c r="X48" s="1">
        <v>10258000</v>
      </c>
      <c r="Y48" s="1">
        <v>125717000</v>
      </c>
      <c r="Z48" s="1">
        <v>124492000</v>
      </c>
      <c r="AA48" s="1">
        <v>124492000</v>
      </c>
      <c r="AB48" s="1">
        <v>124492000</v>
      </c>
      <c r="AC48" s="1">
        <v>55520000</v>
      </c>
      <c r="AD48" s="1">
        <v>55520000</v>
      </c>
      <c r="AE48" s="1">
        <v>253262000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7530000</v>
      </c>
      <c r="O50" s="1">
        <v>10779000</v>
      </c>
      <c r="P50" s="1">
        <v>16692000</v>
      </c>
      <c r="Q50" s="1">
        <v>13727000</v>
      </c>
      <c r="R50" s="1">
        <v>11091000</v>
      </c>
      <c r="S50" s="1">
        <v>5750000</v>
      </c>
      <c r="T50" s="1" t="s">
        <v>91</v>
      </c>
      <c r="U50" s="1" t="s">
        <v>91</v>
      </c>
      <c r="V50" s="1">
        <v>92000</v>
      </c>
      <c r="W50" s="1">
        <v>8782000</v>
      </c>
      <c r="X50" s="1">
        <v>9224000</v>
      </c>
      <c r="Y50" s="1">
        <v>45218000</v>
      </c>
      <c r="Z50" s="1">
        <v>18494000</v>
      </c>
      <c r="AA50" s="1">
        <v>6607000</v>
      </c>
      <c r="AB50" s="1" t="s">
        <v>91</v>
      </c>
      <c r="AC50" s="1">
        <v>31586000</v>
      </c>
      <c r="AD50" s="1">
        <v>2437000</v>
      </c>
      <c r="AE50" s="1" t="s">
        <v>91</v>
      </c>
    </row>
    <row r="51" spans="1:31" ht="19" x14ac:dyDescent="0.25">
      <c r="A51" s="5" t="s">
        <v>43</v>
      </c>
      <c r="B51" s="1" t="s">
        <v>91</v>
      </c>
      <c r="C51" s="1" t="s">
        <v>91</v>
      </c>
      <c r="D51" s="1" t="s">
        <v>91</v>
      </c>
      <c r="E51" s="1">
        <v>2500000</v>
      </c>
      <c r="F51" s="1">
        <v>2100000</v>
      </c>
      <c r="G51" s="1">
        <v>2900000</v>
      </c>
      <c r="H51" s="1" t="s">
        <v>91</v>
      </c>
      <c r="I51" s="1">
        <v>4600000</v>
      </c>
      <c r="J51" s="1">
        <v>4500000</v>
      </c>
      <c r="K51" s="1">
        <v>3104000</v>
      </c>
      <c r="L51" s="1">
        <v>4292000</v>
      </c>
      <c r="M51" s="1">
        <v>6446000</v>
      </c>
      <c r="N51" s="1">
        <v>4941000</v>
      </c>
      <c r="O51" s="1">
        <v>5976000</v>
      </c>
      <c r="P51" s="1">
        <v>6169000</v>
      </c>
      <c r="Q51" s="1">
        <v>5676000</v>
      </c>
      <c r="R51" s="1">
        <v>4922000</v>
      </c>
      <c r="S51" s="1">
        <v>7960000</v>
      </c>
      <c r="T51" s="1">
        <v>13470000</v>
      </c>
      <c r="U51" s="1">
        <v>16500000</v>
      </c>
      <c r="V51" s="1">
        <v>18861000</v>
      </c>
      <c r="W51" s="1">
        <v>20541000</v>
      </c>
      <c r="X51" s="1">
        <v>18337000</v>
      </c>
      <c r="Y51" s="1">
        <v>23890000</v>
      </c>
      <c r="Z51" s="1">
        <v>25912000</v>
      </c>
      <c r="AA51" s="1">
        <v>25300000</v>
      </c>
      <c r="AB51" s="1">
        <v>24131000</v>
      </c>
      <c r="AC51" s="1">
        <v>30484000</v>
      </c>
      <c r="AD51" s="1">
        <v>55406000</v>
      </c>
      <c r="AE51" s="1">
        <v>41536000</v>
      </c>
    </row>
    <row r="52" spans="1:31" ht="19" x14ac:dyDescent="0.25">
      <c r="A52" s="5" t="s">
        <v>44</v>
      </c>
      <c r="B52" s="1" t="s">
        <v>91</v>
      </c>
      <c r="C52" s="1" t="s">
        <v>91</v>
      </c>
      <c r="D52" s="1" t="s">
        <v>91</v>
      </c>
      <c r="E52" s="1">
        <v>52000000</v>
      </c>
      <c r="F52" s="1">
        <v>54500000</v>
      </c>
      <c r="G52" s="1">
        <v>62800000</v>
      </c>
      <c r="H52" s="1" t="s">
        <v>91</v>
      </c>
      <c r="I52" s="1">
        <v>85100000</v>
      </c>
      <c r="J52" s="1">
        <v>86500000</v>
      </c>
      <c r="K52" s="1">
        <v>126649000</v>
      </c>
      <c r="L52" s="1">
        <v>152883000</v>
      </c>
      <c r="M52" s="1">
        <v>220080000</v>
      </c>
      <c r="N52" s="1">
        <v>283382000</v>
      </c>
      <c r="O52" s="1">
        <v>328647000</v>
      </c>
      <c r="P52" s="1">
        <v>366047000</v>
      </c>
      <c r="Q52" s="1">
        <v>391694000</v>
      </c>
      <c r="R52" s="1">
        <v>396516000</v>
      </c>
      <c r="S52" s="1">
        <v>419757000</v>
      </c>
      <c r="T52" s="1">
        <v>504583000</v>
      </c>
      <c r="U52" s="1">
        <v>576756000</v>
      </c>
      <c r="V52" s="1">
        <v>694143000</v>
      </c>
      <c r="W52" s="1">
        <v>760581000</v>
      </c>
      <c r="X52" s="1">
        <v>885395000</v>
      </c>
      <c r="Y52" s="1">
        <v>1157133000</v>
      </c>
      <c r="Z52" s="1">
        <v>1213401000</v>
      </c>
      <c r="AA52" s="1">
        <v>1290863000</v>
      </c>
      <c r="AB52" s="1">
        <v>3501381000</v>
      </c>
      <c r="AC52" s="1">
        <v>3790431000</v>
      </c>
      <c r="AD52" s="1">
        <v>4517027000</v>
      </c>
      <c r="AE52" s="1">
        <v>5332215000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t="s">
        <v>91</v>
      </c>
      <c r="C54" s="11" t="s">
        <v>91</v>
      </c>
      <c r="D54" s="11" t="s">
        <v>91</v>
      </c>
      <c r="E54" s="11">
        <v>195600000</v>
      </c>
      <c r="F54" s="11">
        <v>224100000</v>
      </c>
      <c r="G54" s="11">
        <v>264600000</v>
      </c>
      <c r="H54" s="11" t="s">
        <v>91</v>
      </c>
      <c r="I54" s="11">
        <v>332300000</v>
      </c>
      <c r="J54" s="11">
        <v>338500000</v>
      </c>
      <c r="K54" s="11">
        <v>458919000</v>
      </c>
      <c r="L54" s="11">
        <v>536209000</v>
      </c>
      <c r="M54" s="11">
        <v>678485000</v>
      </c>
      <c r="N54" s="11">
        <v>814795000</v>
      </c>
      <c r="O54" s="11">
        <v>1007992000</v>
      </c>
      <c r="P54" s="11">
        <v>1057971000</v>
      </c>
      <c r="Q54" s="11">
        <v>1075997000</v>
      </c>
      <c r="R54" s="11">
        <v>1230845000</v>
      </c>
      <c r="S54" s="11">
        <v>1463474000</v>
      </c>
      <c r="T54" s="11">
        <v>1594832000</v>
      </c>
      <c r="U54" s="11">
        <v>1706808000</v>
      </c>
      <c r="V54" s="11">
        <v>1903391000</v>
      </c>
      <c r="W54" s="11">
        <v>2034571000</v>
      </c>
      <c r="X54" s="11">
        <v>2370826000</v>
      </c>
      <c r="Y54" s="11">
        <v>2674942000</v>
      </c>
      <c r="Z54" s="11">
        <v>2868769000</v>
      </c>
      <c r="AA54" s="11">
        <v>3085262000</v>
      </c>
      <c r="AB54" s="11">
        <v>5289268000</v>
      </c>
      <c r="AC54" s="11">
        <v>7049116000</v>
      </c>
      <c r="AD54" s="11">
        <v>7767467000</v>
      </c>
      <c r="AE54" s="11">
        <v>8489990000</v>
      </c>
    </row>
    <row r="55" spans="1:31" ht="20" thickTop="1" x14ac:dyDescent="0.25">
      <c r="A55" s="5" t="s">
        <v>47</v>
      </c>
      <c r="B55" s="1" t="s">
        <v>91</v>
      </c>
      <c r="C55" s="1" t="s">
        <v>91</v>
      </c>
      <c r="D55" s="1" t="s">
        <v>91</v>
      </c>
      <c r="E55" s="1">
        <v>47600000</v>
      </c>
      <c r="F55" s="1">
        <v>52700000</v>
      </c>
      <c r="G55" s="1">
        <v>60900000</v>
      </c>
      <c r="H55" s="1" t="s">
        <v>91</v>
      </c>
      <c r="I55" s="1">
        <v>70300000</v>
      </c>
      <c r="J55" s="1">
        <v>81000000</v>
      </c>
      <c r="K55" s="1">
        <v>114851000</v>
      </c>
      <c r="L55" s="1">
        <v>131564000</v>
      </c>
      <c r="M55" s="1">
        <v>147950000</v>
      </c>
      <c r="N55" s="1">
        <v>185397000</v>
      </c>
      <c r="O55" s="1">
        <v>238905000</v>
      </c>
      <c r="P55" s="1">
        <v>258346000</v>
      </c>
      <c r="Q55" s="1">
        <v>286828000</v>
      </c>
      <c r="R55" s="1">
        <v>273208000</v>
      </c>
      <c r="S55" s="1">
        <v>247388000</v>
      </c>
      <c r="T55" s="1">
        <v>266409000</v>
      </c>
      <c r="U55" s="1">
        <v>320392000</v>
      </c>
      <c r="V55" s="1">
        <v>316487000</v>
      </c>
      <c r="W55" s="1">
        <v>370823000</v>
      </c>
      <c r="X55" s="1">
        <v>427249000</v>
      </c>
      <c r="Y55" s="1">
        <v>519522000</v>
      </c>
      <c r="Z55" s="1">
        <v>576568000</v>
      </c>
      <c r="AA55" s="1">
        <v>619981000</v>
      </c>
      <c r="AB55" s="1">
        <v>643036000</v>
      </c>
      <c r="AC55" s="1">
        <v>976096000</v>
      </c>
      <c r="AD55" s="1">
        <v>1155630000</v>
      </c>
      <c r="AE55" s="1">
        <v>1398288000</v>
      </c>
    </row>
    <row r="56" spans="1:31" ht="19" x14ac:dyDescent="0.25">
      <c r="A56" s="5" t="s">
        <v>48</v>
      </c>
      <c r="B56" s="1" t="s">
        <v>91</v>
      </c>
      <c r="C56" s="1" t="s">
        <v>91</v>
      </c>
      <c r="D56" s="1" t="s">
        <v>91</v>
      </c>
      <c r="E56" s="1" t="s">
        <v>91</v>
      </c>
      <c r="F56" s="1" t="s">
        <v>91</v>
      </c>
      <c r="G56" s="1" t="s">
        <v>91</v>
      </c>
      <c r="H56" s="1" t="s">
        <v>91</v>
      </c>
      <c r="I56" s="1" t="s">
        <v>91</v>
      </c>
      <c r="J56" s="1" t="s">
        <v>91</v>
      </c>
      <c r="K56" s="1">
        <v>2482000</v>
      </c>
      <c r="L56" s="1" t="s">
        <v>91</v>
      </c>
      <c r="M56" s="1">
        <v>882000</v>
      </c>
      <c r="N56" s="1">
        <v>1049000</v>
      </c>
      <c r="O56" s="1">
        <v>1065000</v>
      </c>
      <c r="P56" s="1">
        <v>847000</v>
      </c>
      <c r="Q56" s="1">
        <v>550000</v>
      </c>
      <c r="R56" s="1">
        <v>392000</v>
      </c>
      <c r="S56" s="1">
        <v>91000</v>
      </c>
      <c r="T56" s="1">
        <v>33000</v>
      </c>
      <c r="U56" s="1">
        <v>38000</v>
      </c>
      <c r="V56" s="1">
        <v>42000</v>
      </c>
      <c r="W56" s="1">
        <v>213000</v>
      </c>
      <c r="X56" s="1">
        <v>878000</v>
      </c>
      <c r="Y56" s="1">
        <v>11294000</v>
      </c>
      <c r="Z56" s="1">
        <v>28545000</v>
      </c>
      <c r="AA56" s="1">
        <v>29896000</v>
      </c>
      <c r="AB56" s="1">
        <v>311135000</v>
      </c>
      <c r="AC56" s="1">
        <v>303250000</v>
      </c>
      <c r="AD56" s="1">
        <v>325182000</v>
      </c>
      <c r="AE56" s="1">
        <v>349576000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v>7605000</v>
      </c>
      <c r="S57" s="1">
        <v>8269000</v>
      </c>
      <c r="T57" s="1">
        <v>11874000</v>
      </c>
      <c r="U57" s="1">
        <v>43359000</v>
      </c>
      <c r="V57" s="1">
        <v>9424000</v>
      </c>
      <c r="W57" s="1">
        <v>12436000</v>
      </c>
      <c r="X57" s="1">
        <v>5449000</v>
      </c>
      <c r="Y57" s="1">
        <v>5482000</v>
      </c>
      <c r="Z57" s="1">
        <v>10772000</v>
      </c>
      <c r="AA57" s="1">
        <v>1768000</v>
      </c>
      <c r="AB57" s="1">
        <v>5984000</v>
      </c>
      <c r="AC57" s="1">
        <v>19938000</v>
      </c>
      <c r="AD57" s="1" t="s">
        <v>91</v>
      </c>
      <c r="AE57" s="1">
        <v>9471000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t="s">
        <v>91</v>
      </c>
      <c r="C59" s="1" t="s">
        <v>91</v>
      </c>
      <c r="D59" s="1" t="s">
        <v>91</v>
      </c>
      <c r="E59" s="1">
        <v>30100000</v>
      </c>
      <c r="F59" s="1">
        <v>34000000</v>
      </c>
      <c r="G59" s="1">
        <v>45400000</v>
      </c>
      <c r="H59" s="1" t="s">
        <v>91</v>
      </c>
      <c r="I59" s="1">
        <v>43200000</v>
      </c>
      <c r="J59" s="1">
        <v>48700000</v>
      </c>
      <c r="K59" s="1">
        <v>71102000</v>
      </c>
      <c r="L59" s="1">
        <v>74263000</v>
      </c>
      <c r="M59" s="1">
        <v>92764000</v>
      </c>
      <c r="N59" s="1">
        <v>104235000</v>
      </c>
      <c r="O59" s="1">
        <v>123271000</v>
      </c>
      <c r="P59" s="1">
        <v>120663000</v>
      </c>
      <c r="Q59" s="1">
        <v>113465000</v>
      </c>
      <c r="R59" s="1">
        <v>137375000</v>
      </c>
      <c r="S59" s="1">
        <v>170816000</v>
      </c>
      <c r="T59" s="1">
        <v>182309000</v>
      </c>
      <c r="U59" s="1">
        <v>196716000</v>
      </c>
      <c r="V59" s="1">
        <v>206188000</v>
      </c>
      <c r="W59" s="1">
        <v>219621000</v>
      </c>
      <c r="X59" s="1">
        <v>237708000</v>
      </c>
      <c r="Y59" s="1">
        <v>240896000</v>
      </c>
      <c r="Z59" s="1">
        <v>233329000</v>
      </c>
      <c r="AA59" s="1">
        <v>286462000</v>
      </c>
      <c r="AB59" s="1">
        <v>287445000</v>
      </c>
      <c r="AC59" s="1">
        <v>444514000</v>
      </c>
      <c r="AD59" s="1">
        <v>584030000</v>
      </c>
      <c r="AE59" s="1">
        <v>618877000</v>
      </c>
    </row>
    <row r="60" spans="1:31" ht="19" x14ac:dyDescent="0.25">
      <c r="A60" s="6" t="s">
        <v>52</v>
      </c>
      <c r="B60" s="10" t="s">
        <v>91</v>
      </c>
      <c r="C60" s="10" t="s">
        <v>91</v>
      </c>
      <c r="D60" s="10" t="s">
        <v>91</v>
      </c>
      <c r="E60" s="10">
        <v>77700000</v>
      </c>
      <c r="F60" s="10">
        <v>86700000</v>
      </c>
      <c r="G60" s="10">
        <v>106300000</v>
      </c>
      <c r="H60" s="10" t="s">
        <v>91</v>
      </c>
      <c r="I60" s="10">
        <v>113500000</v>
      </c>
      <c r="J60" s="10">
        <v>129700000</v>
      </c>
      <c r="K60" s="10">
        <v>188435000</v>
      </c>
      <c r="L60" s="10">
        <v>205827000</v>
      </c>
      <c r="M60" s="10">
        <v>241596000</v>
      </c>
      <c r="N60" s="10">
        <v>290681000</v>
      </c>
      <c r="O60" s="10">
        <v>363241000</v>
      </c>
      <c r="P60" s="10">
        <v>379856000</v>
      </c>
      <c r="Q60" s="10">
        <v>400843000</v>
      </c>
      <c r="R60" s="10">
        <v>418580000</v>
      </c>
      <c r="S60" s="10">
        <v>426564000</v>
      </c>
      <c r="T60" s="10">
        <v>460625000</v>
      </c>
      <c r="U60" s="10">
        <v>560505000</v>
      </c>
      <c r="V60" s="10">
        <v>532141000</v>
      </c>
      <c r="W60" s="10">
        <v>603093000</v>
      </c>
      <c r="X60" s="10">
        <v>671284000</v>
      </c>
      <c r="Y60" s="10">
        <v>777194000</v>
      </c>
      <c r="Z60" s="10">
        <v>849214000</v>
      </c>
      <c r="AA60" s="10">
        <v>938107000</v>
      </c>
      <c r="AB60" s="10">
        <v>1247600000</v>
      </c>
      <c r="AC60" s="10">
        <v>1743798000</v>
      </c>
      <c r="AD60" s="10">
        <v>2064842000</v>
      </c>
      <c r="AE60" s="10">
        <v>2376212000</v>
      </c>
    </row>
    <row r="61" spans="1:31" ht="19" x14ac:dyDescent="0.25">
      <c r="A61" s="5" t="s">
        <v>53</v>
      </c>
      <c r="B61" s="1" t="s">
        <v>91</v>
      </c>
      <c r="C61" s="1" t="s">
        <v>91</v>
      </c>
      <c r="D61" s="1" t="s">
        <v>91</v>
      </c>
      <c r="E61" s="1">
        <v>21200000</v>
      </c>
      <c r="F61" s="1">
        <v>31100000</v>
      </c>
      <c r="G61" s="1">
        <v>37100000</v>
      </c>
      <c r="H61" s="1" t="s">
        <v>91</v>
      </c>
      <c r="I61" s="1">
        <v>63000000</v>
      </c>
      <c r="J61" s="1">
        <v>23200000</v>
      </c>
      <c r="K61" s="1">
        <v>39100000</v>
      </c>
      <c r="L61" s="1">
        <v>21210000</v>
      </c>
      <c r="M61" s="1">
        <v>34744000</v>
      </c>
      <c r="N61" s="1">
        <v>10739000</v>
      </c>
      <c r="O61" s="1">
        <v>2808000</v>
      </c>
      <c r="P61" s="1">
        <v>57351000</v>
      </c>
      <c r="Q61" s="1">
        <v>1797000</v>
      </c>
      <c r="R61" s="1">
        <v>1407000</v>
      </c>
      <c r="S61" s="1">
        <v>1316000</v>
      </c>
      <c r="T61" s="1">
        <v>1284000</v>
      </c>
      <c r="U61" s="1">
        <v>1242000</v>
      </c>
      <c r="V61" s="1">
        <v>1200000</v>
      </c>
      <c r="W61" s="1">
        <v>4957000</v>
      </c>
      <c r="X61" s="1">
        <v>166992000</v>
      </c>
      <c r="Y61" s="1">
        <v>289769000</v>
      </c>
      <c r="Z61" s="1">
        <v>433686000</v>
      </c>
      <c r="AA61" s="1">
        <v>410370000</v>
      </c>
      <c r="AB61" s="1">
        <v>2398031000</v>
      </c>
      <c r="AC61" s="1">
        <v>3238300000</v>
      </c>
      <c r="AD61" s="1">
        <v>3594130000</v>
      </c>
      <c r="AE61" s="1">
        <v>3920584000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v>70697000</v>
      </c>
      <c r="T62" s="1">
        <v>75731000</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t="s">
        <v>91</v>
      </c>
      <c r="G63" s="1" t="s">
        <v>91</v>
      </c>
      <c r="H63" s="1" t="s">
        <v>91</v>
      </c>
      <c r="I63" s="1" t="s">
        <v>91</v>
      </c>
      <c r="J63" s="1" t="s">
        <v>91</v>
      </c>
      <c r="K63" s="1">
        <v>1584000</v>
      </c>
      <c r="L63" s="1">
        <v>8879000</v>
      </c>
      <c r="M63" s="1">
        <v>5710000</v>
      </c>
      <c r="N63" s="1" t="s">
        <v>91</v>
      </c>
      <c r="O63" s="1" t="s">
        <v>91</v>
      </c>
      <c r="P63" s="1" t="s">
        <v>91</v>
      </c>
      <c r="Q63" s="1" t="s">
        <v>91</v>
      </c>
      <c r="R63" s="1" t="s">
        <v>91</v>
      </c>
      <c r="S63" s="1" t="s">
        <v>91</v>
      </c>
      <c r="T63" s="1">
        <v>13827000</v>
      </c>
      <c r="U63" s="1">
        <v>1477000</v>
      </c>
      <c r="V63" s="1" t="s">
        <v>91</v>
      </c>
      <c r="W63" s="1" t="s">
        <v>91</v>
      </c>
      <c r="X63" s="1" t="s">
        <v>91</v>
      </c>
      <c r="Y63" s="1" t="s">
        <v>91</v>
      </c>
      <c r="Z63" s="1" t="s">
        <v>91</v>
      </c>
      <c r="AA63" s="1" t="s">
        <v>91</v>
      </c>
      <c r="AB63" s="1">
        <v>153000</v>
      </c>
      <c r="AC63" s="1" t="s">
        <v>91</v>
      </c>
      <c r="AD63" s="1" t="s">
        <v>91</v>
      </c>
      <c r="AE63" s="1">
        <v>30775000</v>
      </c>
    </row>
    <row r="64" spans="1:31" ht="19" x14ac:dyDescent="0.25">
      <c r="A64" s="5" t="s">
        <v>55</v>
      </c>
      <c r="B64" s="1" t="s">
        <v>91</v>
      </c>
      <c r="C64" s="1" t="s">
        <v>91</v>
      </c>
      <c r="D64" s="1" t="s">
        <v>91</v>
      </c>
      <c r="E64" s="1">
        <v>2000000</v>
      </c>
      <c r="F64" s="1">
        <v>1400000</v>
      </c>
      <c r="G64" s="1">
        <v>1300000</v>
      </c>
      <c r="H64" s="1" t="s">
        <v>91</v>
      </c>
      <c r="I64" s="1">
        <v>800000</v>
      </c>
      <c r="J64" s="1">
        <v>4300000</v>
      </c>
      <c r="K64" s="1">
        <v>1952000</v>
      </c>
      <c r="L64" s="1">
        <v>4909000</v>
      </c>
      <c r="M64" s="1">
        <v>25851000</v>
      </c>
      <c r="N64" s="1">
        <v>35677000</v>
      </c>
      <c r="O64" s="1">
        <v>43039000</v>
      </c>
      <c r="P64" s="1">
        <v>55427000</v>
      </c>
      <c r="Q64" s="1">
        <v>63227000</v>
      </c>
      <c r="R64" s="1">
        <v>77655000</v>
      </c>
      <c r="S64" s="1">
        <v>31655000</v>
      </c>
      <c r="T64" s="1">
        <v>35075000</v>
      </c>
      <c r="U64" s="1">
        <v>118610000</v>
      </c>
      <c r="V64" s="1">
        <v>123156000</v>
      </c>
      <c r="W64" s="1">
        <v>132960000</v>
      </c>
      <c r="X64" s="1">
        <v>139256000</v>
      </c>
      <c r="Y64" s="1">
        <v>154761000</v>
      </c>
      <c r="Z64" s="1">
        <v>167196000</v>
      </c>
      <c r="AA64" s="1">
        <v>174965000</v>
      </c>
      <c r="AB64" s="1">
        <v>76361000</v>
      </c>
      <c r="AC64" s="1">
        <v>143178000</v>
      </c>
      <c r="AD64" s="1">
        <v>105830000</v>
      </c>
      <c r="AE64" s="1">
        <v>120003000</v>
      </c>
    </row>
    <row r="65" spans="1:31" ht="19" x14ac:dyDescent="0.25">
      <c r="A65" s="5" t="s">
        <v>56</v>
      </c>
      <c r="B65" s="1" t="s">
        <v>91</v>
      </c>
      <c r="C65" s="1" t="s">
        <v>91</v>
      </c>
      <c r="D65" s="1" t="s">
        <v>91</v>
      </c>
      <c r="E65" s="1">
        <v>23200000</v>
      </c>
      <c r="F65" s="1">
        <v>32500000</v>
      </c>
      <c r="G65" s="1">
        <v>38400000</v>
      </c>
      <c r="H65" s="1" t="s">
        <v>91</v>
      </c>
      <c r="I65" s="1">
        <v>63800000</v>
      </c>
      <c r="J65" s="1">
        <v>27500000</v>
      </c>
      <c r="K65" s="1">
        <v>42636000</v>
      </c>
      <c r="L65" s="1">
        <v>34998000</v>
      </c>
      <c r="M65" s="1">
        <v>66305000</v>
      </c>
      <c r="N65" s="1">
        <v>46416000</v>
      </c>
      <c r="O65" s="1">
        <v>45847000</v>
      </c>
      <c r="P65" s="1">
        <v>112778000</v>
      </c>
      <c r="Q65" s="1">
        <v>65024000</v>
      </c>
      <c r="R65" s="1">
        <v>79062000</v>
      </c>
      <c r="S65" s="1">
        <v>103668000</v>
      </c>
      <c r="T65" s="1">
        <v>125917000</v>
      </c>
      <c r="U65" s="1">
        <v>121329000</v>
      </c>
      <c r="V65" s="1">
        <v>124356000</v>
      </c>
      <c r="W65" s="1">
        <v>137917000</v>
      </c>
      <c r="X65" s="1">
        <v>306248000</v>
      </c>
      <c r="Y65" s="1">
        <v>444530000</v>
      </c>
      <c r="Z65" s="1">
        <v>600882000</v>
      </c>
      <c r="AA65" s="1">
        <v>585335000</v>
      </c>
      <c r="AB65" s="1">
        <v>2474545000</v>
      </c>
      <c r="AC65" s="1">
        <v>3381478000</v>
      </c>
      <c r="AD65" s="1">
        <v>3699960000</v>
      </c>
      <c r="AE65" s="1">
        <v>4071362000</v>
      </c>
    </row>
    <row r="66" spans="1:31"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t="s">
        <v>91</v>
      </c>
      <c r="C67" s="10" t="s">
        <v>91</v>
      </c>
      <c r="D67" s="10" t="s">
        <v>91</v>
      </c>
      <c r="E67" s="10">
        <v>100900000</v>
      </c>
      <c r="F67" s="10">
        <v>119200000</v>
      </c>
      <c r="G67" s="10">
        <v>144700000</v>
      </c>
      <c r="H67" s="10" t="s">
        <v>91</v>
      </c>
      <c r="I67" s="10">
        <v>177300000</v>
      </c>
      <c r="J67" s="10">
        <v>157200000</v>
      </c>
      <c r="K67" s="10">
        <v>231071000</v>
      </c>
      <c r="L67" s="10">
        <v>240825000</v>
      </c>
      <c r="M67" s="10">
        <v>307901000</v>
      </c>
      <c r="N67" s="10">
        <v>337097000</v>
      </c>
      <c r="O67" s="10">
        <v>409088000</v>
      </c>
      <c r="P67" s="10">
        <v>492634000</v>
      </c>
      <c r="Q67" s="10">
        <v>465867000</v>
      </c>
      <c r="R67" s="10">
        <v>497642000</v>
      </c>
      <c r="S67" s="10">
        <v>530232000</v>
      </c>
      <c r="T67" s="10">
        <v>586542000</v>
      </c>
      <c r="U67" s="10">
        <v>681834000</v>
      </c>
      <c r="V67" s="10">
        <v>656497000</v>
      </c>
      <c r="W67" s="10">
        <v>741010000</v>
      </c>
      <c r="X67" s="10">
        <v>977532000</v>
      </c>
      <c r="Y67" s="10">
        <v>1221724000</v>
      </c>
      <c r="Z67" s="10">
        <v>1450096000</v>
      </c>
      <c r="AA67" s="10">
        <v>1523442000</v>
      </c>
      <c r="AB67" s="10">
        <v>3722145000</v>
      </c>
      <c r="AC67" s="10">
        <v>5125276000</v>
      </c>
      <c r="AD67" s="10">
        <v>5764802000</v>
      </c>
      <c r="AE67" s="10">
        <v>6447574000</v>
      </c>
    </row>
    <row r="68" spans="1:31" ht="19" x14ac:dyDescent="0.25">
      <c r="A68" s="5" t="s">
        <v>59</v>
      </c>
      <c r="B68" s="1" t="s">
        <v>91</v>
      </c>
      <c r="C68" s="1" t="s">
        <v>91</v>
      </c>
      <c r="D68" s="1" t="s">
        <v>91</v>
      </c>
      <c r="E68" s="1">
        <v>100000</v>
      </c>
      <c r="F68" s="1">
        <v>100000</v>
      </c>
      <c r="G68" s="1">
        <v>100000</v>
      </c>
      <c r="H68" s="1" t="s">
        <v>91</v>
      </c>
      <c r="I68" s="1">
        <v>100000</v>
      </c>
      <c r="J68" s="1">
        <v>100000</v>
      </c>
      <c r="K68" s="1">
        <v>146000</v>
      </c>
      <c r="L68" s="1">
        <v>299000</v>
      </c>
      <c r="M68" s="1">
        <v>306000</v>
      </c>
      <c r="N68" s="1">
        <v>315000</v>
      </c>
      <c r="O68" s="1">
        <v>322000</v>
      </c>
      <c r="P68" s="1">
        <v>326000</v>
      </c>
      <c r="Q68" s="1">
        <v>327000</v>
      </c>
      <c r="R68" s="1">
        <v>330000</v>
      </c>
      <c r="S68" s="1">
        <v>631000</v>
      </c>
      <c r="T68" s="1">
        <v>643000</v>
      </c>
      <c r="U68" s="1">
        <v>654000</v>
      </c>
      <c r="V68" s="1">
        <v>1331000</v>
      </c>
      <c r="W68" s="1">
        <v>1342000</v>
      </c>
      <c r="X68" s="1">
        <v>1352000</v>
      </c>
      <c r="Y68" s="1">
        <v>1360000</v>
      </c>
      <c r="Z68" s="1">
        <v>1363000</v>
      </c>
      <c r="AA68" s="1">
        <v>1375000</v>
      </c>
      <c r="AB68" s="1">
        <v>1389000</v>
      </c>
      <c r="AC68" s="1">
        <v>1401000</v>
      </c>
      <c r="AD68" s="1">
        <v>1411000</v>
      </c>
      <c r="AE68" s="1">
        <v>1415000</v>
      </c>
    </row>
    <row r="69" spans="1:31" ht="19" x14ac:dyDescent="0.25">
      <c r="A69" s="5" t="s">
        <v>60</v>
      </c>
      <c r="B69" s="1" t="s">
        <v>91</v>
      </c>
      <c r="C69" s="1" t="s">
        <v>91</v>
      </c>
      <c r="D69" s="1" t="s">
        <v>91</v>
      </c>
      <c r="E69" s="1">
        <v>51200000</v>
      </c>
      <c r="F69" s="1">
        <v>62900000</v>
      </c>
      <c r="G69" s="1">
        <v>77700000</v>
      </c>
      <c r="H69" s="1" t="s">
        <v>91</v>
      </c>
      <c r="I69" s="1">
        <v>112000000</v>
      </c>
      <c r="J69" s="1">
        <v>137700000</v>
      </c>
      <c r="K69" s="1">
        <v>176501000</v>
      </c>
      <c r="L69" s="1">
        <v>233002000</v>
      </c>
      <c r="M69" s="1">
        <v>292678000</v>
      </c>
      <c r="N69" s="1">
        <v>378347000</v>
      </c>
      <c r="O69" s="1">
        <v>469355000</v>
      </c>
      <c r="P69" s="1">
        <v>563743000</v>
      </c>
      <c r="Q69" s="1">
        <v>645673000</v>
      </c>
      <c r="R69" s="1">
        <v>761139000</v>
      </c>
      <c r="S69" s="1">
        <v>954704000</v>
      </c>
      <c r="T69" s="1">
        <v>1146594000</v>
      </c>
      <c r="U69" s="1">
        <v>1371733000</v>
      </c>
      <c r="V69" s="1">
        <v>1631483000</v>
      </c>
      <c r="W69" s="1">
        <v>1918307000</v>
      </c>
      <c r="X69" s="1">
        <v>2225601000</v>
      </c>
      <c r="Y69" s="1">
        <v>2540449000</v>
      </c>
      <c r="Z69" s="1">
        <v>2829220000</v>
      </c>
      <c r="AA69" s="1">
        <v>3213895000</v>
      </c>
      <c r="AB69" s="1">
        <v>3612833000</v>
      </c>
      <c r="AC69" s="1">
        <v>4187135000</v>
      </c>
      <c r="AD69" s="1">
        <v>4945243000</v>
      </c>
      <c r="AE69" s="1">
        <v>5624352000</v>
      </c>
    </row>
    <row r="70" spans="1:31" ht="19" x14ac:dyDescent="0.25">
      <c r="A70" s="5" t="s">
        <v>61</v>
      </c>
      <c r="B70" s="1" t="s">
        <v>91</v>
      </c>
      <c r="C70" s="1" t="s">
        <v>91</v>
      </c>
      <c r="D70" s="1" t="s">
        <v>91</v>
      </c>
      <c r="E70" s="1">
        <v>-18900000</v>
      </c>
      <c r="F70" s="1">
        <v>-23600000</v>
      </c>
      <c r="G70" s="1">
        <v>-28300000</v>
      </c>
      <c r="H70" s="1" t="s">
        <v>91</v>
      </c>
      <c r="I70" s="1">
        <v>-44900000</v>
      </c>
      <c r="J70" s="1">
        <v>-2800000</v>
      </c>
      <c r="K70" s="1">
        <v>-973000</v>
      </c>
      <c r="L70" s="1">
        <v>-91500000</v>
      </c>
      <c r="M70" s="1">
        <v>-112900000</v>
      </c>
      <c r="N70" s="1">
        <v>-11000</v>
      </c>
      <c r="O70" s="1">
        <v>-22000</v>
      </c>
      <c r="P70" s="1">
        <v>-217200000</v>
      </c>
      <c r="Q70" s="1">
        <v>-274500000</v>
      </c>
      <c r="R70" s="1">
        <v>-335100000</v>
      </c>
      <c r="S70" s="1">
        <v>-387000000</v>
      </c>
      <c r="T70" s="1" t="s">
        <v>91</v>
      </c>
      <c r="U70" s="1" t="s">
        <v>91</v>
      </c>
      <c r="V70" s="1">
        <v>-603900000</v>
      </c>
      <c r="W70" s="1" t="s">
        <v>91</v>
      </c>
      <c r="X70" s="1" t="s">
        <v>91</v>
      </c>
      <c r="Y70" s="1">
        <v>1392000</v>
      </c>
      <c r="Z70" s="1">
        <v>2763000</v>
      </c>
      <c r="AA70" s="1">
        <v>3814000</v>
      </c>
      <c r="AB70" s="1">
        <v>199000</v>
      </c>
      <c r="AC70" s="1">
        <v>-3243000</v>
      </c>
      <c r="AD70" s="1">
        <v>1345000</v>
      </c>
      <c r="AE70" s="1">
        <v>11275000</v>
      </c>
    </row>
    <row r="71" spans="1:31" ht="19" x14ac:dyDescent="0.25">
      <c r="A71" s="5" t="s">
        <v>62</v>
      </c>
      <c r="B71" s="1" t="s">
        <v>91</v>
      </c>
      <c r="C71" s="1" t="s">
        <v>91</v>
      </c>
      <c r="D71" s="1" t="s">
        <v>91</v>
      </c>
      <c r="E71" s="1">
        <v>62300000</v>
      </c>
      <c r="F71" s="1">
        <v>65500000</v>
      </c>
      <c r="G71" s="1">
        <v>70500000</v>
      </c>
      <c r="H71" s="1" t="s">
        <v>91</v>
      </c>
      <c r="I71" s="1">
        <v>87800000</v>
      </c>
      <c r="J71" s="1">
        <v>46300000</v>
      </c>
      <c r="K71" s="1">
        <v>52174000</v>
      </c>
      <c r="L71" s="1">
        <v>153583000</v>
      </c>
      <c r="M71" s="1">
        <v>190500000</v>
      </c>
      <c r="N71" s="1">
        <v>99047000</v>
      </c>
      <c r="O71" s="1">
        <v>129249000</v>
      </c>
      <c r="P71" s="1">
        <v>218468000</v>
      </c>
      <c r="Q71" s="1">
        <v>238630000</v>
      </c>
      <c r="R71" s="1">
        <v>306834000</v>
      </c>
      <c r="S71" s="1">
        <v>364907000</v>
      </c>
      <c r="T71" s="1">
        <v>-138947000</v>
      </c>
      <c r="U71" s="1">
        <v>-347413000</v>
      </c>
      <c r="V71" s="1">
        <v>217980000</v>
      </c>
      <c r="W71" s="1">
        <v>-626088000</v>
      </c>
      <c r="X71" s="1">
        <v>-833659000</v>
      </c>
      <c r="Y71" s="1">
        <v>-1089983000</v>
      </c>
      <c r="Z71" s="1">
        <v>-1414673000</v>
      </c>
      <c r="AA71" s="1">
        <v>-1657264000</v>
      </c>
      <c r="AB71" s="1">
        <v>-2047298000</v>
      </c>
      <c r="AC71" s="1">
        <v>-2261453000</v>
      </c>
      <c r="AD71" s="1">
        <v>-2945334000</v>
      </c>
      <c r="AE71" s="1" t="s">
        <v>91</v>
      </c>
    </row>
    <row r="72" spans="1:31" ht="19" x14ac:dyDescent="0.25">
      <c r="A72" s="6" t="s">
        <v>63</v>
      </c>
      <c r="B72" s="10" t="s">
        <v>91</v>
      </c>
      <c r="C72" s="10" t="s">
        <v>91</v>
      </c>
      <c r="D72" s="10" t="s">
        <v>91</v>
      </c>
      <c r="E72" s="10">
        <v>94700000</v>
      </c>
      <c r="F72" s="10">
        <v>104900000</v>
      </c>
      <c r="G72" s="10">
        <v>120000000</v>
      </c>
      <c r="H72" s="10" t="s">
        <v>91</v>
      </c>
      <c r="I72" s="10">
        <v>155000000</v>
      </c>
      <c r="J72" s="10">
        <v>181300000</v>
      </c>
      <c r="K72" s="10">
        <v>227848000</v>
      </c>
      <c r="L72" s="10">
        <v>295384000</v>
      </c>
      <c r="M72" s="10">
        <v>370584000</v>
      </c>
      <c r="N72" s="10">
        <v>477698000</v>
      </c>
      <c r="O72" s="10">
        <v>598904000</v>
      </c>
      <c r="P72" s="10">
        <v>565337000</v>
      </c>
      <c r="Q72" s="10">
        <v>610130000</v>
      </c>
      <c r="R72" s="10">
        <v>733203000</v>
      </c>
      <c r="S72" s="10">
        <v>933242000</v>
      </c>
      <c r="T72" s="10">
        <v>1008290000</v>
      </c>
      <c r="U72" s="10">
        <v>1024974000</v>
      </c>
      <c r="V72" s="10">
        <v>1246894000</v>
      </c>
      <c r="W72" s="10">
        <v>1293561000</v>
      </c>
      <c r="X72" s="10">
        <v>1393294000</v>
      </c>
      <c r="Y72" s="10">
        <v>1453218000</v>
      </c>
      <c r="Z72" s="10">
        <v>1418673000</v>
      </c>
      <c r="AA72" s="10">
        <v>1561820000</v>
      </c>
      <c r="AB72" s="10">
        <v>1567123000</v>
      </c>
      <c r="AC72" s="10">
        <v>1923840000</v>
      </c>
      <c r="AD72" s="10">
        <v>2002665000</v>
      </c>
      <c r="AE72" s="10">
        <v>2042416000</v>
      </c>
    </row>
    <row r="73" spans="1:31" ht="20" thickBot="1" x14ac:dyDescent="0.3">
      <c r="A73" s="7" t="s">
        <v>64</v>
      </c>
      <c r="B73" s="11" t="s">
        <v>91</v>
      </c>
      <c r="C73" s="11" t="s">
        <v>91</v>
      </c>
      <c r="D73" s="11" t="s">
        <v>91</v>
      </c>
      <c r="E73" s="11">
        <v>195600000</v>
      </c>
      <c r="F73" s="11">
        <v>224100000</v>
      </c>
      <c r="G73" s="11">
        <v>264700000</v>
      </c>
      <c r="H73" s="11" t="s">
        <v>91</v>
      </c>
      <c r="I73" s="11">
        <v>332300000</v>
      </c>
      <c r="J73" s="11">
        <v>338500000</v>
      </c>
      <c r="K73" s="11">
        <v>458919000</v>
      </c>
      <c r="L73" s="11">
        <v>536209000</v>
      </c>
      <c r="M73" s="11">
        <v>678485000</v>
      </c>
      <c r="N73" s="11">
        <v>814795000</v>
      </c>
      <c r="O73" s="11">
        <v>1007992000</v>
      </c>
      <c r="P73" s="11">
        <v>1057971000</v>
      </c>
      <c r="Q73" s="11">
        <v>1075997000</v>
      </c>
      <c r="R73" s="11">
        <v>1230845000</v>
      </c>
      <c r="S73" s="11">
        <v>1463474000</v>
      </c>
      <c r="T73" s="11">
        <v>1594832000</v>
      </c>
      <c r="U73" s="11">
        <v>1706808000</v>
      </c>
      <c r="V73" s="11">
        <v>1903391000</v>
      </c>
      <c r="W73" s="11">
        <v>2034571000</v>
      </c>
      <c r="X73" s="11">
        <v>2370826000</v>
      </c>
      <c r="Y73" s="11">
        <v>2674942000</v>
      </c>
      <c r="Z73" s="11">
        <v>2868769000</v>
      </c>
      <c r="AA73" s="11">
        <v>3085262000</v>
      </c>
      <c r="AB73" s="11">
        <v>5289268000</v>
      </c>
      <c r="AC73" s="11">
        <v>7049116000</v>
      </c>
      <c r="AD73" s="11">
        <v>7767467000</v>
      </c>
      <c r="AE73" s="11">
        <v>8489990000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6900000</v>
      </c>
      <c r="C76" s="1">
        <v>11300000</v>
      </c>
      <c r="D76" s="1">
        <v>12500000</v>
      </c>
      <c r="E76" s="1">
        <v>13200000</v>
      </c>
      <c r="F76" s="1">
        <v>11800000</v>
      </c>
      <c r="G76" s="1">
        <v>14800000</v>
      </c>
      <c r="H76" s="1" t="s">
        <v>91</v>
      </c>
      <c r="I76" s="1">
        <v>16390000</v>
      </c>
      <c r="J76" s="1">
        <v>25774000</v>
      </c>
      <c r="K76" s="1">
        <v>38770000</v>
      </c>
      <c r="L76" s="1">
        <v>56501000</v>
      </c>
      <c r="M76" s="1">
        <v>64069000</v>
      </c>
      <c r="N76" s="1">
        <v>85669000</v>
      </c>
      <c r="O76" s="1">
        <v>91008000</v>
      </c>
      <c r="P76" s="1">
        <v>96241000</v>
      </c>
      <c r="Q76" s="1">
        <v>81930000</v>
      </c>
      <c r="R76" s="1">
        <v>115466000</v>
      </c>
      <c r="S76" s="1">
        <v>167972000</v>
      </c>
      <c r="T76" s="1" t="s">
        <v>91</v>
      </c>
      <c r="U76" s="1">
        <v>276457000</v>
      </c>
      <c r="V76" s="1">
        <v>328234000</v>
      </c>
      <c r="W76" s="1">
        <v>370885000</v>
      </c>
      <c r="X76" s="1">
        <v>410395000</v>
      </c>
      <c r="Y76" s="1">
        <v>437120000</v>
      </c>
      <c r="Z76" s="1">
        <v>422599000</v>
      </c>
      <c r="AA76" s="1">
        <v>532357000</v>
      </c>
      <c r="AB76" s="1">
        <v>562354000</v>
      </c>
      <c r="AC76" s="1">
        <v>748958000</v>
      </c>
      <c r="AD76" s="1">
        <v>997114000</v>
      </c>
      <c r="AE76" s="1">
        <v>1088712000</v>
      </c>
    </row>
    <row r="77" spans="1:31" ht="19" x14ac:dyDescent="0.25">
      <c r="A77" s="5" t="s">
        <v>13</v>
      </c>
      <c r="B77" s="1">
        <v>1700000</v>
      </c>
      <c r="C77" s="1">
        <v>1800000</v>
      </c>
      <c r="D77" s="1">
        <v>2500000</v>
      </c>
      <c r="E77" s="1">
        <v>3400000</v>
      </c>
      <c r="F77" s="1">
        <v>4500000</v>
      </c>
      <c r="G77" s="1">
        <v>5300000</v>
      </c>
      <c r="H77" s="1" t="s">
        <v>91</v>
      </c>
      <c r="I77" s="1">
        <v>9889000</v>
      </c>
      <c r="J77" s="1">
        <v>11254000</v>
      </c>
      <c r="K77" s="1">
        <v>16457000</v>
      </c>
      <c r="L77" s="1">
        <v>19758000</v>
      </c>
      <c r="M77" s="1">
        <v>27186000</v>
      </c>
      <c r="N77" s="1">
        <v>34020000</v>
      </c>
      <c r="O77" s="1">
        <v>42292000</v>
      </c>
      <c r="P77" s="1">
        <v>51064000</v>
      </c>
      <c r="Q77" s="1">
        <v>60731000</v>
      </c>
      <c r="R77" s="1">
        <v>66258000</v>
      </c>
      <c r="S77" s="1">
        <v>69797000</v>
      </c>
      <c r="T77" s="1">
        <v>80347000</v>
      </c>
      <c r="U77" s="1">
        <v>88975000</v>
      </c>
      <c r="V77" s="1">
        <v>100025000</v>
      </c>
      <c r="W77" s="1">
        <v>114635000</v>
      </c>
      <c r="X77" s="1">
        <v>123569000</v>
      </c>
      <c r="Y77" s="1">
        <v>142958000</v>
      </c>
      <c r="Z77" s="1">
        <v>165834000</v>
      </c>
      <c r="AA77" s="1">
        <v>177351000</v>
      </c>
      <c r="AB77" s="1">
        <v>195978000</v>
      </c>
      <c r="AC77" s="1">
        <v>217124000</v>
      </c>
      <c r="AD77" s="1">
        <v>270158000</v>
      </c>
      <c r="AE77" s="1">
        <v>343062000</v>
      </c>
    </row>
    <row r="78" spans="1:31" ht="19" x14ac:dyDescent="0.25">
      <c r="A78" s="5" t="s">
        <v>67</v>
      </c>
      <c r="B78" s="1">
        <v>-500000</v>
      </c>
      <c r="C78" s="1">
        <v>200000</v>
      </c>
      <c r="D78" s="1">
        <v>-300000</v>
      </c>
      <c r="E78" s="1">
        <v>-300000</v>
      </c>
      <c r="F78" s="1">
        <v>-100000</v>
      </c>
      <c r="G78" s="1">
        <v>-1800000</v>
      </c>
      <c r="H78" s="1" t="s">
        <v>91</v>
      </c>
      <c r="I78" s="1">
        <v>-3258000</v>
      </c>
      <c r="J78" s="1">
        <v>-5667000</v>
      </c>
      <c r="K78" s="1">
        <v>-3932000</v>
      </c>
      <c r="L78" s="1">
        <v>7122000</v>
      </c>
      <c r="M78" s="1">
        <v>-4642000</v>
      </c>
      <c r="N78" s="1">
        <v>-12735000</v>
      </c>
      <c r="O78" s="1">
        <v>-3530000</v>
      </c>
      <c r="P78" s="1">
        <v>7047000</v>
      </c>
      <c r="Q78" s="1">
        <v>1566000</v>
      </c>
      <c r="R78" s="1">
        <v>-13597000</v>
      </c>
      <c r="S78" s="1">
        <v>2690000</v>
      </c>
      <c r="T78" s="1">
        <v>1856000</v>
      </c>
      <c r="U78" s="1">
        <v>-26581000</v>
      </c>
      <c r="V78" s="1">
        <v>-8309000</v>
      </c>
      <c r="W78" s="1">
        <v>-19814000</v>
      </c>
      <c r="X78" s="1">
        <v>-5450000</v>
      </c>
      <c r="Y78" s="1">
        <v>9976000</v>
      </c>
      <c r="Z78" s="1">
        <v>26724000</v>
      </c>
      <c r="AA78" s="1">
        <v>11887000</v>
      </c>
      <c r="AB78" s="1">
        <v>6760000</v>
      </c>
      <c r="AC78" s="1">
        <v>-31739000</v>
      </c>
      <c r="AD78" s="1">
        <v>29149000</v>
      </c>
      <c r="AE78" s="1">
        <v>51693000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12257000</v>
      </c>
      <c r="R79" s="1">
        <v>12130000</v>
      </c>
      <c r="S79" s="1">
        <v>11771000</v>
      </c>
      <c r="T79" s="1">
        <v>15041000</v>
      </c>
      <c r="U79" s="1">
        <v>17641000</v>
      </c>
      <c r="V79" s="1">
        <v>13893000</v>
      </c>
      <c r="W79" s="1">
        <v>16173000</v>
      </c>
      <c r="X79" s="1">
        <v>19420000</v>
      </c>
      <c r="Y79" s="1">
        <v>23554000</v>
      </c>
      <c r="Z79" s="1">
        <v>29202000</v>
      </c>
      <c r="AA79" s="1">
        <v>28921000</v>
      </c>
      <c r="AB79" s="1">
        <v>31136000</v>
      </c>
      <c r="AC79" s="1">
        <v>37273000</v>
      </c>
      <c r="AD79" s="1">
        <v>47649000</v>
      </c>
      <c r="AE79" s="1">
        <v>53832000</v>
      </c>
    </row>
    <row r="80" spans="1:31" ht="19" x14ac:dyDescent="0.25">
      <c r="A80" s="15" t="s">
        <v>104</v>
      </c>
      <c r="B80" s="16" t="e">
        <f t="shared" ref="B80:AE80" si="8">B79/B3</f>
        <v>#VALUE!</v>
      </c>
      <c r="C80" s="16" t="e">
        <f t="shared" si="8"/>
        <v>#VALUE!</v>
      </c>
      <c r="D80" s="16" t="e">
        <f t="shared" si="8"/>
        <v>#VALUE!</v>
      </c>
      <c r="E80" s="16" t="e">
        <f t="shared" si="8"/>
        <v>#VALUE!</v>
      </c>
      <c r="F80" s="16" t="e">
        <f t="shared" si="8"/>
        <v>#VALUE!</v>
      </c>
      <c r="G80" s="16" t="e">
        <f t="shared" si="8"/>
        <v>#VALUE!</v>
      </c>
      <c r="H80" s="16" t="e">
        <f t="shared" si="8"/>
        <v>#VALUE!</v>
      </c>
      <c r="I80" s="16" t="e">
        <f t="shared" si="8"/>
        <v>#VALUE!</v>
      </c>
      <c r="J80" s="16" t="e">
        <f t="shared" si="8"/>
        <v>#VALUE!</v>
      </c>
      <c r="K80" s="16" t="e">
        <f t="shared" si="8"/>
        <v>#VALUE!</v>
      </c>
      <c r="L80" s="16" t="e">
        <f t="shared" si="8"/>
        <v>#VALUE!</v>
      </c>
      <c r="M80" s="16" t="e">
        <f t="shared" si="8"/>
        <v>#VALUE!</v>
      </c>
      <c r="N80" s="16" t="e">
        <f t="shared" si="8"/>
        <v>#VALUE!</v>
      </c>
      <c r="O80" s="16" t="e">
        <f t="shared" si="8"/>
        <v>#VALUE!</v>
      </c>
      <c r="P80" s="16" t="e">
        <f t="shared" si="8"/>
        <v>#VALUE!</v>
      </c>
      <c r="Q80" s="16">
        <f t="shared" si="8"/>
        <v>4.0748696204623153E-3</v>
      </c>
      <c r="R80" s="16">
        <f t="shared" si="8"/>
        <v>3.782425410913903E-3</v>
      </c>
      <c r="S80" s="16">
        <f t="shared" si="8"/>
        <v>3.2352701894492429E-3</v>
      </c>
      <c r="T80" s="16">
        <f t="shared" si="8"/>
        <v>3.5534876556407983E-3</v>
      </c>
      <c r="U80" s="16">
        <f t="shared" si="8"/>
        <v>3.7822783290309856E-3</v>
      </c>
      <c r="V80" s="16">
        <f t="shared" si="8"/>
        <v>2.6899479242500752E-3</v>
      </c>
      <c r="W80" s="16">
        <f t="shared" si="8"/>
        <v>2.8315488430357607E-3</v>
      </c>
      <c r="X80" s="16">
        <f t="shared" si="8"/>
        <v>3.1189236597662221E-3</v>
      </c>
      <c r="Y80" s="16">
        <f t="shared" si="8"/>
        <v>3.4742570298244182E-3</v>
      </c>
      <c r="Z80" s="16">
        <f t="shared" si="8"/>
        <v>4.0243195575977121E-3</v>
      </c>
      <c r="AA80" s="16">
        <f t="shared" si="8"/>
        <v>3.655774470278646E-3</v>
      </c>
      <c r="AB80" s="16">
        <f t="shared" si="8"/>
        <v>3.7280001475107974E-3</v>
      </c>
      <c r="AC80" s="16">
        <f t="shared" si="8"/>
        <v>3.5095823565923241E-3</v>
      </c>
      <c r="AD80" s="16">
        <f t="shared" si="8"/>
        <v>3.7427230393591131E-3</v>
      </c>
      <c r="AE80" s="16">
        <f t="shared" si="8"/>
        <v>3.7897270322245773E-3</v>
      </c>
    </row>
    <row r="81" spans="1:39" ht="19" x14ac:dyDescent="0.25">
      <c r="A81" s="5" t="s">
        <v>69</v>
      </c>
      <c r="B81" s="1">
        <v>-7100000</v>
      </c>
      <c r="C81" s="1">
        <v>-5200000</v>
      </c>
      <c r="D81" s="1">
        <v>-27100000</v>
      </c>
      <c r="E81" s="1">
        <v>6400000</v>
      </c>
      <c r="F81" s="1">
        <v>-20800000</v>
      </c>
      <c r="G81" s="1">
        <v>-4200000</v>
      </c>
      <c r="H81" s="1" t="s">
        <v>91</v>
      </c>
      <c r="I81" s="1">
        <v>-12607000</v>
      </c>
      <c r="J81" s="1">
        <v>17677000</v>
      </c>
      <c r="K81" s="1">
        <v>-6613000</v>
      </c>
      <c r="L81" s="1">
        <v>-25085000</v>
      </c>
      <c r="M81" s="1">
        <v>-23655000</v>
      </c>
      <c r="N81" s="1">
        <v>-27748000</v>
      </c>
      <c r="O81" s="1">
        <v>-50685000</v>
      </c>
      <c r="P81" s="1">
        <v>-9981000</v>
      </c>
      <c r="Q81" s="1">
        <v>61390000</v>
      </c>
      <c r="R81" s="1">
        <v>34847000</v>
      </c>
      <c r="S81" s="1">
        <v>-30684000</v>
      </c>
      <c r="T81" s="1">
        <v>-66795000</v>
      </c>
      <c r="U81" s="1">
        <v>47570000</v>
      </c>
      <c r="V81" s="1">
        <v>-56680000</v>
      </c>
      <c r="W81" s="1">
        <v>-54240000</v>
      </c>
      <c r="X81" s="1">
        <v>-92037000</v>
      </c>
      <c r="Y81" s="1">
        <v>36524000</v>
      </c>
      <c r="Z81" s="1">
        <v>-13369000</v>
      </c>
      <c r="AA81" s="1">
        <v>-55555000</v>
      </c>
      <c r="AB81" s="1">
        <v>15785000</v>
      </c>
      <c r="AC81" s="1">
        <v>350005000</v>
      </c>
      <c r="AD81" s="1">
        <v>-209395000</v>
      </c>
      <c r="AE81" s="1">
        <v>-180320000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row>
    <row r="83" spans="1:39" ht="21" x14ac:dyDescent="0.25">
      <c r="A83" s="5" t="s">
        <v>34</v>
      </c>
      <c r="B83" s="1">
        <v>-9400000</v>
      </c>
      <c r="C83" s="1">
        <v>-16500000</v>
      </c>
      <c r="D83" s="1">
        <v>-26400000</v>
      </c>
      <c r="E83" s="1">
        <v>-11400000</v>
      </c>
      <c r="F83" s="1">
        <v>-27700000</v>
      </c>
      <c r="G83" s="1">
        <v>-20000000</v>
      </c>
      <c r="H83" s="1" t="s">
        <v>91</v>
      </c>
      <c r="I83" s="1">
        <v>-15210000</v>
      </c>
      <c r="J83" s="1">
        <v>556000</v>
      </c>
      <c r="K83" s="1">
        <v>-67274000</v>
      </c>
      <c r="L83" s="1">
        <v>-38318000</v>
      </c>
      <c r="M83" s="1">
        <v>-60609000</v>
      </c>
      <c r="N83" s="1">
        <v>-71302000</v>
      </c>
      <c r="O83" s="1">
        <v>-132622000</v>
      </c>
      <c r="P83" s="1">
        <v>-41137000</v>
      </c>
      <c r="Q83" s="1">
        <v>32553000</v>
      </c>
      <c r="R83" s="1">
        <v>2186000</v>
      </c>
      <c r="S83" s="1">
        <v>-60054000</v>
      </c>
      <c r="T83" s="1">
        <v>-94299000</v>
      </c>
      <c r="U83" s="1">
        <v>-77297000</v>
      </c>
      <c r="V83" s="1">
        <v>-71192000</v>
      </c>
      <c r="W83" s="1">
        <v>-136142000</v>
      </c>
      <c r="X83" s="1">
        <v>-168925000</v>
      </c>
      <c r="Y83" s="1">
        <v>-67650000</v>
      </c>
      <c r="Z83" s="1">
        <v>-83552000</v>
      </c>
      <c r="AA83" s="1">
        <v>-136334000</v>
      </c>
      <c r="AB83" s="1">
        <v>-13239000</v>
      </c>
      <c r="AC83" s="1">
        <v>-180489000</v>
      </c>
      <c r="AD83" s="1">
        <v>-407922000</v>
      </c>
      <c r="AE83" s="1">
        <v>-349742000</v>
      </c>
      <c r="AL83" s="67" t="s">
        <v>133</v>
      </c>
      <c r="AM83" s="68"/>
    </row>
    <row r="84" spans="1:39"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v>28482000</v>
      </c>
      <c r="R84" s="1">
        <v>-13620000</v>
      </c>
      <c r="S84" s="1">
        <v>-14247000</v>
      </c>
      <c r="T84" s="1">
        <v>19021000</v>
      </c>
      <c r="U84" s="1">
        <v>53983000</v>
      </c>
      <c r="V84" s="1">
        <v>-3905000</v>
      </c>
      <c r="W84" s="1">
        <v>54336000</v>
      </c>
      <c r="X84" s="1">
        <v>56426000</v>
      </c>
      <c r="Y84" s="1">
        <v>82477000</v>
      </c>
      <c r="Z84" s="1">
        <v>57046000</v>
      </c>
      <c r="AA84" s="1">
        <v>43413000</v>
      </c>
      <c r="AB84" s="1">
        <v>23055000</v>
      </c>
      <c r="AC84" s="1">
        <v>333060000</v>
      </c>
      <c r="AD84" s="1">
        <v>179534000</v>
      </c>
      <c r="AE84" s="1">
        <v>162335000</v>
      </c>
      <c r="AL84" s="69" t="s">
        <v>134</v>
      </c>
      <c r="AM84" s="70"/>
    </row>
    <row r="85" spans="1:39"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v>9486000</v>
      </c>
      <c r="P85" s="1">
        <v>8687000</v>
      </c>
      <c r="Q85" s="1">
        <v>7990000</v>
      </c>
      <c r="R85" s="1">
        <v>15175000</v>
      </c>
      <c r="S85" s="1">
        <v>7272000</v>
      </c>
      <c r="T85" s="1">
        <v>2664000</v>
      </c>
      <c r="U85" s="1">
        <v>4815000</v>
      </c>
      <c r="V85" s="1">
        <v>4448000</v>
      </c>
      <c r="W85" s="1">
        <v>-5576000</v>
      </c>
      <c r="X85" s="1">
        <v>30276000</v>
      </c>
      <c r="Y85" s="1">
        <v>-453000</v>
      </c>
      <c r="Z85" s="1">
        <v>21170000</v>
      </c>
      <c r="AA85" s="1">
        <v>27155000</v>
      </c>
      <c r="AB85" s="1">
        <v>-17964000</v>
      </c>
      <c r="AC85" s="1">
        <v>157823000</v>
      </c>
      <c r="AD85" s="1">
        <v>-88381000</v>
      </c>
      <c r="AE85" s="1" t="s">
        <v>91</v>
      </c>
      <c r="AL85" s="24" t="s">
        <v>135</v>
      </c>
      <c r="AM85" s="25">
        <f>AE17</f>
        <v>30633000</v>
      </c>
    </row>
    <row r="86" spans="1:39" ht="20" x14ac:dyDescent="0.25">
      <c r="A86" s="5" t="s">
        <v>72</v>
      </c>
      <c r="B86" s="1" t="s">
        <v>91</v>
      </c>
      <c r="C86" s="1">
        <v>-300000</v>
      </c>
      <c r="D86" s="1">
        <v>1100000</v>
      </c>
      <c r="E86" s="1">
        <v>-1500000</v>
      </c>
      <c r="F86" s="1">
        <v>-500000</v>
      </c>
      <c r="G86" s="1">
        <v>1400000</v>
      </c>
      <c r="H86" s="1" t="s">
        <v>91</v>
      </c>
      <c r="I86" s="1">
        <v>-241000</v>
      </c>
      <c r="J86" s="1">
        <v>-2233000</v>
      </c>
      <c r="K86" s="1">
        <v>1975000</v>
      </c>
      <c r="L86" s="1">
        <v>3752000</v>
      </c>
      <c r="M86" s="1">
        <v>14108000</v>
      </c>
      <c r="N86" s="1">
        <v>19975000</v>
      </c>
      <c r="O86" s="1">
        <v>8058000</v>
      </c>
      <c r="P86" s="1">
        <v>10650000</v>
      </c>
      <c r="Q86" s="1">
        <v>-425000</v>
      </c>
      <c r="R86" s="1">
        <v>213000</v>
      </c>
      <c r="S86" s="1">
        <v>1062000</v>
      </c>
      <c r="T86" s="1">
        <v>223695000</v>
      </c>
      <c r="U86" s="1">
        <v>-25760000</v>
      </c>
      <c r="V86" s="1">
        <v>-43482000</v>
      </c>
      <c r="W86" s="1">
        <v>-18461000</v>
      </c>
      <c r="X86" s="1">
        <v>-26717000</v>
      </c>
      <c r="Y86" s="1">
        <v>-11092000</v>
      </c>
      <c r="Z86" s="1">
        <v>460000</v>
      </c>
      <c r="AA86" s="1">
        <v>-567000</v>
      </c>
      <c r="AB86" s="1">
        <v>-297000</v>
      </c>
      <c r="AC86" s="1">
        <v>72894000</v>
      </c>
      <c r="AD86" s="1">
        <v>4045000</v>
      </c>
      <c r="AE86" s="1" t="s">
        <v>91</v>
      </c>
      <c r="AL86" s="24" t="s">
        <v>136</v>
      </c>
      <c r="AM86" s="25">
        <f>AE56</f>
        <v>349576000</v>
      </c>
    </row>
    <row r="87" spans="1:39" ht="20" x14ac:dyDescent="0.25">
      <c r="A87" s="6" t="s">
        <v>73</v>
      </c>
      <c r="B87" s="10">
        <v>1000000</v>
      </c>
      <c r="C87" s="10">
        <v>7800000</v>
      </c>
      <c r="D87" s="10">
        <v>-11300000</v>
      </c>
      <c r="E87" s="10">
        <v>21200000</v>
      </c>
      <c r="F87" s="10">
        <v>-5100000</v>
      </c>
      <c r="G87" s="10">
        <v>15500000</v>
      </c>
      <c r="H87" s="10" t="s">
        <v>91</v>
      </c>
      <c r="I87" s="10">
        <v>10173000</v>
      </c>
      <c r="J87" s="10">
        <v>46805000</v>
      </c>
      <c r="K87" s="10">
        <v>46657000</v>
      </c>
      <c r="L87" s="10">
        <v>62048000</v>
      </c>
      <c r="M87" s="10">
        <v>77066000</v>
      </c>
      <c r="N87" s="10">
        <v>99181000</v>
      </c>
      <c r="O87" s="10">
        <v>87143000</v>
      </c>
      <c r="P87" s="10">
        <v>155021000</v>
      </c>
      <c r="Q87" s="10">
        <v>217449000</v>
      </c>
      <c r="R87" s="10">
        <v>215317000</v>
      </c>
      <c r="S87" s="10">
        <v>222608000</v>
      </c>
      <c r="T87" s="10">
        <v>254144000</v>
      </c>
      <c r="U87" s="10">
        <v>378302000</v>
      </c>
      <c r="V87" s="10">
        <v>333681000</v>
      </c>
      <c r="W87" s="10">
        <v>409178000</v>
      </c>
      <c r="X87" s="10">
        <v>429180000</v>
      </c>
      <c r="Y87" s="10">
        <v>639040000</v>
      </c>
      <c r="Z87" s="10">
        <v>631450000</v>
      </c>
      <c r="AA87" s="10">
        <v>694394000</v>
      </c>
      <c r="AB87" s="10">
        <v>811716000</v>
      </c>
      <c r="AC87" s="10">
        <v>1394515000</v>
      </c>
      <c r="AD87" s="10">
        <v>1138720000</v>
      </c>
      <c r="AE87" s="10">
        <v>1356979000</v>
      </c>
      <c r="AL87" s="24" t="s">
        <v>137</v>
      </c>
      <c r="AM87" s="25">
        <f>AE61</f>
        <v>3920584000</v>
      </c>
    </row>
    <row r="88" spans="1:39" ht="20" x14ac:dyDescent="0.25">
      <c r="A88" s="5" t="s">
        <v>74</v>
      </c>
      <c r="B88" s="1">
        <v>-3500000</v>
      </c>
      <c r="C88" s="1">
        <v>-6700000</v>
      </c>
      <c r="D88" s="1">
        <v>-10100000</v>
      </c>
      <c r="E88" s="1">
        <v>-9600000</v>
      </c>
      <c r="F88" s="1">
        <v>-9100000</v>
      </c>
      <c r="G88" s="1">
        <v>-14500000</v>
      </c>
      <c r="H88" s="1" t="s">
        <v>91</v>
      </c>
      <c r="I88" s="1">
        <v>-17358000</v>
      </c>
      <c r="J88" s="1">
        <v>-13569000</v>
      </c>
      <c r="K88" s="1">
        <v>-66544000</v>
      </c>
      <c r="L88" s="1">
        <v>-48122000</v>
      </c>
      <c r="M88" s="1">
        <v>-91313000</v>
      </c>
      <c r="N88" s="1">
        <v>-77507000</v>
      </c>
      <c r="O88" s="1">
        <v>-88894000</v>
      </c>
      <c r="P88" s="1">
        <v>-83547000</v>
      </c>
      <c r="Q88" s="1">
        <v>-88435000</v>
      </c>
      <c r="R88" s="1">
        <v>-73877000</v>
      </c>
      <c r="S88" s="1">
        <v>-96198000</v>
      </c>
      <c r="T88" s="1">
        <v>-187274000</v>
      </c>
      <c r="U88" s="1">
        <v>-139075000</v>
      </c>
      <c r="V88" s="1">
        <v>-209323000</v>
      </c>
      <c r="W88" s="1">
        <v>-160282000</v>
      </c>
      <c r="X88" s="1">
        <v>-235912000</v>
      </c>
      <c r="Y88" s="1">
        <v>-225655000</v>
      </c>
      <c r="Z88" s="1">
        <v>-239181000</v>
      </c>
      <c r="AA88" s="1">
        <v>-276314000</v>
      </c>
      <c r="AB88" s="1">
        <v>-214961000</v>
      </c>
      <c r="AC88" s="1">
        <v>-292210000</v>
      </c>
      <c r="AD88" s="1">
        <v>-627340000</v>
      </c>
      <c r="AE88" s="1">
        <v>-773400000</v>
      </c>
      <c r="AL88" s="44" t="s">
        <v>138</v>
      </c>
      <c r="AM88" s="45">
        <f>AM85/(AM86+AM87)</f>
        <v>7.1737358787492744E-3</v>
      </c>
    </row>
    <row r="89" spans="1:39" ht="20" customHeight="1" x14ac:dyDescent="0.25">
      <c r="A89" s="15" t="s">
        <v>105</v>
      </c>
      <c r="B89" s="16">
        <f t="shared" ref="B89:AE89" si="9">(-1*B88)/B3</f>
        <v>1.2535816618911174E-2</v>
      </c>
      <c r="C89" s="16">
        <f t="shared" si="9"/>
        <v>2.0303030303030302E-2</v>
      </c>
      <c r="D89" s="16">
        <f t="shared" si="9"/>
        <v>2.6308934618390206E-2</v>
      </c>
      <c r="E89" s="16">
        <f t="shared" si="9"/>
        <v>2.1380846325167038E-2</v>
      </c>
      <c r="F89" s="16">
        <f t="shared" si="9"/>
        <v>1.7874680809271262E-2</v>
      </c>
      <c r="G89" s="16">
        <f t="shared" si="9"/>
        <v>2.4138505077409687E-2</v>
      </c>
      <c r="H89" s="16" t="e">
        <f t="shared" si="9"/>
        <v>#VALUE!</v>
      </c>
      <c r="I89" s="16">
        <f t="shared" si="9"/>
        <v>2.286845041809556E-2</v>
      </c>
      <c r="J89" s="16">
        <f t="shared" si="9"/>
        <v>1.5967305209820204E-2</v>
      </c>
      <c r="K89" s="16">
        <f t="shared" si="9"/>
        <v>5.4995495830544056E-2</v>
      </c>
      <c r="L89" s="16">
        <f t="shared" si="9"/>
        <v>3.2671932975079518E-2</v>
      </c>
      <c r="M89" s="16">
        <f t="shared" si="9"/>
        <v>5.2513654194196943E-2</v>
      </c>
      <c r="N89" s="16">
        <f t="shared" si="9"/>
        <v>3.7479587558674435E-2</v>
      </c>
      <c r="O89" s="16">
        <f t="shared" si="9"/>
        <v>3.7514158436064642E-2</v>
      </c>
      <c r="P89" s="16">
        <f t="shared" si="9"/>
        <v>3.0906565966709234E-2</v>
      </c>
      <c r="Q89" s="16">
        <f t="shared" si="9"/>
        <v>2.9400431988707256E-2</v>
      </c>
      <c r="R89" s="16">
        <f t="shared" si="9"/>
        <v>2.303662341979278E-2</v>
      </c>
      <c r="S89" s="16">
        <f t="shared" si="9"/>
        <v>2.6440108884940808E-2</v>
      </c>
      <c r="T89" s="16">
        <f t="shared" si="9"/>
        <v>4.4244122546537791E-2</v>
      </c>
      <c r="U89" s="16">
        <f t="shared" si="9"/>
        <v>2.981805785442913E-2</v>
      </c>
      <c r="V89" s="16">
        <f t="shared" si="9"/>
        <v>4.0528897239458614E-2</v>
      </c>
      <c r="W89" s="16">
        <f t="shared" si="9"/>
        <v>2.8061974380724528E-2</v>
      </c>
      <c r="X89" s="16">
        <f t="shared" si="9"/>
        <v>3.7888337714869672E-2</v>
      </c>
      <c r="Y89" s="16">
        <f t="shared" si="9"/>
        <v>3.3284515159422143E-2</v>
      </c>
      <c r="Z89" s="16">
        <f t="shared" si="9"/>
        <v>3.2961467574336635E-2</v>
      </c>
      <c r="AA89" s="16">
        <f t="shared" si="9"/>
        <v>3.492761892675128E-2</v>
      </c>
      <c r="AB89" s="16">
        <f t="shared" si="9"/>
        <v>2.5737880257870903E-2</v>
      </c>
      <c r="AC89" s="16">
        <f t="shared" si="9"/>
        <v>2.7514153956479031E-2</v>
      </c>
      <c r="AD89" s="16">
        <f t="shared" si="9"/>
        <v>4.9276162595469915E-2</v>
      </c>
      <c r="AE89" s="16">
        <f t="shared" si="9"/>
        <v>5.4446702458063753E-2</v>
      </c>
      <c r="AL89" s="24" t="s">
        <v>106</v>
      </c>
      <c r="AM89" s="25">
        <f>AE27</f>
        <v>315598000</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-17603000</v>
      </c>
      <c r="O90" s="1" t="s">
        <v>91</v>
      </c>
      <c r="P90" s="1" t="s">
        <v>91</v>
      </c>
      <c r="Q90" s="1" t="s">
        <v>91</v>
      </c>
      <c r="R90" s="1" t="s">
        <v>91</v>
      </c>
      <c r="S90" s="1" t="s">
        <v>91</v>
      </c>
      <c r="T90" s="1" t="s">
        <v>91</v>
      </c>
      <c r="U90" s="1" t="s">
        <v>91</v>
      </c>
      <c r="V90" s="1" t="s">
        <v>91</v>
      </c>
      <c r="W90" s="1" t="s">
        <v>91</v>
      </c>
      <c r="X90" s="1" t="s">
        <v>91</v>
      </c>
      <c r="Y90" s="1">
        <v>-143610000</v>
      </c>
      <c r="Z90" s="1">
        <v>1225000</v>
      </c>
      <c r="AA90" s="1" t="s">
        <v>91</v>
      </c>
      <c r="AB90" s="1" t="s">
        <v>91</v>
      </c>
      <c r="AC90" s="1" t="s">
        <v>91</v>
      </c>
      <c r="AD90" s="1" t="s">
        <v>91</v>
      </c>
      <c r="AE90" s="1">
        <v>-321401000</v>
      </c>
      <c r="AL90" s="24" t="s">
        <v>19</v>
      </c>
      <c r="AM90" s="25">
        <f>AE25</f>
        <v>1404310000</v>
      </c>
    </row>
    <row r="91" spans="1:39"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v>-15913000</v>
      </c>
      <c r="T91" s="1" t="s">
        <v>91</v>
      </c>
      <c r="U91" s="1" t="s">
        <v>91</v>
      </c>
      <c r="V91" s="1" t="s">
        <v>91</v>
      </c>
      <c r="W91" s="1" t="s">
        <v>91</v>
      </c>
      <c r="X91" s="1" t="s">
        <v>91</v>
      </c>
      <c r="Y91" s="1" t="s">
        <v>91</v>
      </c>
      <c r="Z91" s="1" t="s">
        <v>91</v>
      </c>
      <c r="AA91" s="1" t="s">
        <v>91</v>
      </c>
      <c r="AB91" s="1" t="s">
        <v>91</v>
      </c>
      <c r="AC91" s="1" t="s">
        <v>91</v>
      </c>
      <c r="AD91" s="1" t="s">
        <v>91</v>
      </c>
      <c r="AE91" s="1" t="s">
        <v>91</v>
      </c>
      <c r="AL91" s="44" t="s">
        <v>139</v>
      </c>
      <c r="AM91" s="45">
        <f>AM89/AM90</f>
        <v>0.22473527924745962</v>
      </c>
    </row>
    <row r="92" spans="1:39"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v>15913000</v>
      </c>
      <c r="U92" s="1" t="s">
        <v>91</v>
      </c>
      <c r="V92" s="1" t="s">
        <v>91</v>
      </c>
      <c r="W92" s="1" t="s">
        <v>91</v>
      </c>
      <c r="X92" s="1" t="s">
        <v>91</v>
      </c>
      <c r="Y92" s="1" t="s">
        <v>91</v>
      </c>
      <c r="Z92" s="1" t="s">
        <v>91</v>
      </c>
      <c r="AA92" s="1" t="s">
        <v>91</v>
      </c>
      <c r="AB92" s="1" t="s">
        <v>91</v>
      </c>
      <c r="AC92" s="1" t="s">
        <v>91</v>
      </c>
      <c r="AD92" s="1" t="s">
        <v>91</v>
      </c>
      <c r="AE92" s="1" t="s">
        <v>91</v>
      </c>
      <c r="AL92" s="46" t="s">
        <v>140</v>
      </c>
      <c r="AM92" s="47">
        <f>AM88*(1-AM91)</f>
        <v>5.5615443427910359E-3</v>
      </c>
    </row>
    <row r="93" spans="1:39" ht="19" x14ac:dyDescent="0.25">
      <c r="A93" s="5" t="s">
        <v>78</v>
      </c>
      <c r="B93" s="1">
        <v>3100000</v>
      </c>
      <c r="C93" s="1">
        <v>900000</v>
      </c>
      <c r="D93" s="1">
        <v>1600000</v>
      </c>
      <c r="E93" s="1">
        <v>2800000</v>
      </c>
      <c r="F93" s="1">
        <v>1600000</v>
      </c>
      <c r="G93" s="1">
        <v>200000</v>
      </c>
      <c r="H93" s="1" t="s">
        <v>91</v>
      </c>
      <c r="I93" s="1">
        <v>634000</v>
      </c>
      <c r="J93" s="1">
        <v>2874000</v>
      </c>
      <c r="K93" s="1">
        <v>3924000</v>
      </c>
      <c r="L93" s="1">
        <v>6539000</v>
      </c>
      <c r="M93" s="1">
        <v>3966000</v>
      </c>
      <c r="N93" s="1">
        <v>4413000</v>
      </c>
      <c r="O93" s="1">
        <v>8064000</v>
      </c>
      <c r="P93" s="1">
        <v>974000</v>
      </c>
      <c r="Q93" s="1">
        <v>-88435000</v>
      </c>
      <c r="R93" s="1">
        <v>-73877000</v>
      </c>
      <c r="S93" s="1">
        <v>-96198000</v>
      </c>
      <c r="T93" s="1">
        <v>-187274000</v>
      </c>
      <c r="U93" s="1">
        <v>-139075000</v>
      </c>
      <c r="V93" s="1">
        <v>-209323000</v>
      </c>
      <c r="W93" s="1">
        <v>-160282000</v>
      </c>
      <c r="X93" s="1">
        <v>-235912000</v>
      </c>
      <c r="Y93" s="1">
        <v>-225655000</v>
      </c>
      <c r="Z93" s="1">
        <v>-239181000</v>
      </c>
      <c r="AA93" s="1">
        <v>-276314000</v>
      </c>
      <c r="AB93" s="1">
        <v>-214961000</v>
      </c>
      <c r="AC93" s="1">
        <v>-292210000</v>
      </c>
      <c r="AD93" s="1">
        <v>-627340000</v>
      </c>
      <c r="AE93" s="1">
        <v>-818067000</v>
      </c>
      <c r="AL93" s="69" t="s">
        <v>141</v>
      </c>
      <c r="AM93" s="70"/>
    </row>
    <row r="94" spans="1:39" ht="20" x14ac:dyDescent="0.25">
      <c r="A94" s="6" t="s">
        <v>79</v>
      </c>
      <c r="B94" s="10">
        <v>-400000</v>
      </c>
      <c r="C94" s="10">
        <v>-5800000</v>
      </c>
      <c r="D94" s="10">
        <v>-8500000</v>
      </c>
      <c r="E94" s="10">
        <v>-6800000</v>
      </c>
      <c r="F94" s="10">
        <v>-7500000</v>
      </c>
      <c r="G94" s="10">
        <v>-14300000</v>
      </c>
      <c r="H94" s="10" t="s">
        <v>91</v>
      </c>
      <c r="I94" s="10">
        <v>-16724000</v>
      </c>
      <c r="J94" s="10">
        <v>-10695000</v>
      </c>
      <c r="K94" s="10">
        <v>-62620000</v>
      </c>
      <c r="L94" s="10">
        <v>-41583000</v>
      </c>
      <c r="M94" s="10">
        <v>-87347000</v>
      </c>
      <c r="N94" s="10">
        <v>-90697000</v>
      </c>
      <c r="O94" s="10">
        <v>-80830000</v>
      </c>
      <c r="P94" s="10">
        <v>-82573000</v>
      </c>
      <c r="Q94" s="10">
        <v>-88435000</v>
      </c>
      <c r="R94" s="10">
        <v>-73877000</v>
      </c>
      <c r="S94" s="10">
        <v>-112111000</v>
      </c>
      <c r="T94" s="10">
        <v>-171361000</v>
      </c>
      <c r="U94" s="10">
        <v>-139075000</v>
      </c>
      <c r="V94" s="10">
        <v>-209323000</v>
      </c>
      <c r="W94" s="10">
        <v>-160282000</v>
      </c>
      <c r="X94" s="10">
        <v>-235912000</v>
      </c>
      <c r="Y94" s="10">
        <v>-369265000</v>
      </c>
      <c r="Z94" s="10">
        <v>-237956000</v>
      </c>
      <c r="AA94" s="10">
        <v>-276314000</v>
      </c>
      <c r="AB94" s="10">
        <v>-214961000</v>
      </c>
      <c r="AC94" s="10">
        <v>-292210000</v>
      </c>
      <c r="AD94" s="10">
        <v>-627340000</v>
      </c>
      <c r="AE94" s="10">
        <v>-1093726000</v>
      </c>
      <c r="AL94" s="24" t="s">
        <v>142</v>
      </c>
      <c r="AM94" s="48">
        <f>[1]Treasuries!$C$8</f>
        <v>3.7450000000000004E-2</v>
      </c>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v>-909754000</v>
      </c>
      <c r="R95" s="1">
        <v>-274581000</v>
      </c>
      <c r="S95" s="1">
        <v>-392000</v>
      </c>
      <c r="T95" s="1">
        <v>-90000</v>
      </c>
      <c r="U95" s="1">
        <v>-37000</v>
      </c>
      <c r="V95" s="1">
        <v>-185038000</v>
      </c>
      <c r="W95" s="1">
        <v>-355114000</v>
      </c>
      <c r="X95" s="1">
        <v>-530507000</v>
      </c>
      <c r="Y95" s="1">
        <v>-821150000</v>
      </c>
      <c r="Z95" s="1">
        <v>-1029946000</v>
      </c>
      <c r="AA95" s="1">
        <v>-1215496000</v>
      </c>
      <c r="AB95" s="1">
        <v>-1016958000</v>
      </c>
      <c r="AC95" s="1">
        <v>-1410670000</v>
      </c>
      <c r="AD95" s="1">
        <v>-4580000</v>
      </c>
      <c r="AE95" s="1">
        <v>-832000000</v>
      </c>
      <c r="AL95" s="49" t="s">
        <v>143</v>
      </c>
      <c r="AM95" s="50" cm="1">
        <f t="array" ref="AM95">_FV(A1,"Beta")</f>
        <v>0.81910000000000005</v>
      </c>
    </row>
    <row r="96" spans="1:39" ht="20" x14ac:dyDescent="0.25">
      <c r="A96" s="5" t="s">
        <v>81</v>
      </c>
      <c r="B96" s="1" t="s">
        <v>91</v>
      </c>
      <c r="C96" s="1">
        <v>39800000</v>
      </c>
      <c r="D96" s="1" t="s">
        <v>91</v>
      </c>
      <c r="E96" s="1" t="s">
        <v>91</v>
      </c>
      <c r="F96" s="1">
        <v>200000</v>
      </c>
      <c r="G96" s="1">
        <v>300000</v>
      </c>
      <c r="H96" s="1" t="s">
        <v>91</v>
      </c>
      <c r="I96" s="1">
        <v>341000</v>
      </c>
      <c r="J96" s="1">
        <v>1908000</v>
      </c>
      <c r="K96" s="1">
        <v>4835000</v>
      </c>
      <c r="L96" s="1">
        <v>5774000</v>
      </c>
      <c r="M96" s="1">
        <v>6841000</v>
      </c>
      <c r="N96" s="1">
        <v>8939000</v>
      </c>
      <c r="O96" s="1">
        <v>10073000</v>
      </c>
      <c r="P96" s="1">
        <v>7434000</v>
      </c>
      <c r="Q96" s="1">
        <v>3150000</v>
      </c>
      <c r="R96" s="1">
        <v>5979000</v>
      </c>
      <c r="S96" s="1">
        <v>23878000</v>
      </c>
      <c r="T96" s="1">
        <v>31460000</v>
      </c>
      <c r="U96" s="1">
        <v>26577000</v>
      </c>
      <c r="V96" s="1">
        <v>38318000</v>
      </c>
      <c r="W96" s="1">
        <v>28083000</v>
      </c>
      <c r="X96" s="1">
        <v>41689000</v>
      </c>
      <c r="Y96" s="1">
        <v>41010000</v>
      </c>
      <c r="Z96" s="1">
        <v>16330000</v>
      </c>
      <c r="AA96" s="1">
        <v>79643000</v>
      </c>
      <c r="AB96" s="1">
        <v>115981000</v>
      </c>
      <c r="AC96" s="1">
        <v>99340000</v>
      </c>
      <c r="AD96" s="1">
        <v>82249000</v>
      </c>
      <c r="AE96" s="1">
        <v>25535000</v>
      </c>
      <c r="AL96" s="24" t="s">
        <v>144</v>
      </c>
      <c r="AM96" s="48">
        <v>8.4000000000000005E-2</v>
      </c>
    </row>
    <row r="97" spans="1:39" ht="20" x14ac:dyDescent="0.25">
      <c r="A97" s="5" t="s">
        <v>82</v>
      </c>
      <c r="B97" s="1" t="s">
        <v>91</v>
      </c>
      <c r="C97" s="1" t="s">
        <v>91</v>
      </c>
      <c r="D97" s="1">
        <v>-2400000</v>
      </c>
      <c r="E97" s="1">
        <v>-1800000</v>
      </c>
      <c r="F97" s="1">
        <v>-1800000</v>
      </c>
      <c r="G97" s="1" t="s">
        <v>91</v>
      </c>
      <c r="H97" s="1" t="s">
        <v>91</v>
      </c>
      <c r="I97" s="1" t="s">
        <v>91</v>
      </c>
      <c r="J97" s="1" t="s">
        <v>91</v>
      </c>
      <c r="K97" s="1" t="s">
        <v>91</v>
      </c>
      <c r="L97" s="1" t="s">
        <v>91</v>
      </c>
      <c r="M97" s="1" t="s">
        <v>91</v>
      </c>
      <c r="N97" s="1" t="s">
        <v>91</v>
      </c>
      <c r="O97" s="1" t="s">
        <v>91</v>
      </c>
      <c r="P97" s="1">
        <v>-150049000</v>
      </c>
      <c r="Q97" s="1">
        <v>-53866000</v>
      </c>
      <c r="R97" s="1">
        <v>-15289000</v>
      </c>
      <c r="S97" s="1">
        <v>-38172000</v>
      </c>
      <c r="T97" s="1">
        <v>-179997000</v>
      </c>
      <c r="U97" s="1">
        <v>-278620000</v>
      </c>
      <c r="V97" s="1">
        <v>-133558000</v>
      </c>
      <c r="W97" s="1">
        <v>-303263000</v>
      </c>
      <c r="X97" s="1">
        <v>-295702000</v>
      </c>
      <c r="Y97" s="1">
        <v>-332551000</v>
      </c>
      <c r="Z97" s="1">
        <v>-370219000</v>
      </c>
      <c r="AA97" s="1">
        <v>-351143000</v>
      </c>
      <c r="AB97" s="1">
        <v>-537137000</v>
      </c>
      <c r="AC97" s="1">
        <v>-350756000</v>
      </c>
      <c r="AD97" s="1">
        <v>-813769000</v>
      </c>
      <c r="AE97" s="1">
        <v>-700063000</v>
      </c>
      <c r="AL97" s="46" t="s">
        <v>145</v>
      </c>
      <c r="AM97" s="47">
        <f>(AM94)+((AM95)*(AM96-AM94))</f>
        <v>7.5579105000000008E-2</v>
      </c>
    </row>
    <row r="98" spans="1:39" ht="19" x14ac:dyDescent="0.25">
      <c r="A98" s="5" t="s">
        <v>83</v>
      </c>
      <c r="B98" s="1">
        <v>-500000</v>
      </c>
      <c r="C98" s="1">
        <v>-500000</v>
      </c>
      <c r="D98" s="1">
        <v>-400000</v>
      </c>
      <c r="E98" s="1">
        <v>-200000</v>
      </c>
      <c r="F98" s="1">
        <v>-100000</v>
      </c>
      <c r="G98" s="1" t="s">
        <v>91</v>
      </c>
      <c r="H98" s="1" t="s">
        <v>91</v>
      </c>
      <c r="I98" s="1" t="s">
        <v>91</v>
      </c>
      <c r="J98" s="1" t="s">
        <v>91</v>
      </c>
      <c r="K98" s="1" t="s">
        <v>91</v>
      </c>
      <c r="L98" s="1" t="s">
        <v>91</v>
      </c>
      <c r="M98" s="1" t="s">
        <v>91</v>
      </c>
      <c r="N98" s="1" t="s">
        <v>91</v>
      </c>
      <c r="O98" s="1" t="s">
        <v>91</v>
      </c>
      <c r="P98" s="1" t="s">
        <v>91</v>
      </c>
      <c r="Q98" s="1" t="s">
        <v>91</v>
      </c>
      <c r="R98" s="1" t="s">
        <v>91</v>
      </c>
      <c r="S98" s="1">
        <v>-20355000</v>
      </c>
      <c r="T98" s="1">
        <v>-30850000</v>
      </c>
      <c r="U98" s="1">
        <v>-51318000</v>
      </c>
      <c r="V98" s="1">
        <v>-68484000</v>
      </c>
      <c r="W98" s="1">
        <v>-84061000</v>
      </c>
      <c r="X98" s="1">
        <v>-103101000</v>
      </c>
      <c r="Y98" s="1">
        <v>-122272000</v>
      </c>
      <c r="Z98" s="1">
        <v>-133828000</v>
      </c>
      <c r="AA98" s="1">
        <v>-147087000</v>
      </c>
      <c r="AB98" s="1">
        <v>-162699000</v>
      </c>
      <c r="AC98" s="1">
        <v>-174656000</v>
      </c>
      <c r="AD98" s="1">
        <v>-239006000</v>
      </c>
      <c r="AE98" s="1">
        <v>-409603000</v>
      </c>
      <c r="AL98" s="69" t="s">
        <v>146</v>
      </c>
      <c r="AM98" s="70"/>
    </row>
    <row r="99" spans="1:39" ht="20" x14ac:dyDescent="0.25">
      <c r="A99" s="5" t="s">
        <v>84</v>
      </c>
      <c r="B99" s="1">
        <v>-1600000</v>
      </c>
      <c r="C99" s="1">
        <v>-30700000</v>
      </c>
      <c r="D99" s="1">
        <v>13800000</v>
      </c>
      <c r="E99" s="1">
        <v>-4600000</v>
      </c>
      <c r="F99" s="1">
        <v>9900000</v>
      </c>
      <c r="G99" s="1">
        <v>8200000</v>
      </c>
      <c r="H99" s="1" t="s">
        <v>91</v>
      </c>
      <c r="I99" s="1">
        <v>8364000</v>
      </c>
      <c r="J99" s="1">
        <v>-38237000</v>
      </c>
      <c r="K99" s="1">
        <v>15974000</v>
      </c>
      <c r="L99" s="1">
        <v>-20032000</v>
      </c>
      <c r="M99" s="1">
        <v>12401000</v>
      </c>
      <c r="N99" s="1">
        <v>-25161000</v>
      </c>
      <c r="O99" s="1">
        <v>16000</v>
      </c>
      <c r="P99" s="1">
        <v>57474000</v>
      </c>
      <c r="Q99" s="1">
        <v>854988000</v>
      </c>
      <c r="R99" s="1">
        <v>278313000</v>
      </c>
      <c r="S99" s="1">
        <v>9032000</v>
      </c>
      <c r="T99" s="1">
        <v>16320000</v>
      </c>
      <c r="U99" s="1">
        <v>25836000</v>
      </c>
      <c r="V99" s="1">
        <v>228517000</v>
      </c>
      <c r="W99" s="1">
        <v>373850000</v>
      </c>
      <c r="X99" s="1">
        <v>707032000</v>
      </c>
      <c r="Y99" s="1">
        <v>955291000</v>
      </c>
      <c r="Z99" s="1">
        <v>1179401000</v>
      </c>
      <c r="AA99" s="1">
        <v>1193154000</v>
      </c>
      <c r="AB99" s="1">
        <v>1002000000</v>
      </c>
      <c r="AC99" s="1">
        <v>1991952000</v>
      </c>
      <c r="AD99" s="1" t="s">
        <v>91</v>
      </c>
      <c r="AE99" s="1">
        <v>977350000</v>
      </c>
      <c r="AL99" s="24" t="s">
        <v>147</v>
      </c>
      <c r="AM99" s="25">
        <f>AM86+AM87</f>
        <v>4270160000</v>
      </c>
    </row>
    <row r="100" spans="1:39" ht="20" x14ac:dyDescent="0.25">
      <c r="A100" s="6" t="s">
        <v>85</v>
      </c>
      <c r="B100" s="10">
        <v>-2100000</v>
      </c>
      <c r="C100" s="10">
        <v>8600000</v>
      </c>
      <c r="D100" s="10">
        <v>11000000</v>
      </c>
      <c r="E100" s="10">
        <v>-6600000</v>
      </c>
      <c r="F100" s="10">
        <v>8200000</v>
      </c>
      <c r="G100" s="10">
        <v>8500000</v>
      </c>
      <c r="H100" s="10" t="s">
        <v>91</v>
      </c>
      <c r="I100" s="10">
        <v>8705000</v>
      </c>
      <c r="J100" s="10">
        <v>-36329000</v>
      </c>
      <c r="K100" s="10">
        <v>20809000</v>
      </c>
      <c r="L100" s="10">
        <v>-14258000</v>
      </c>
      <c r="M100" s="10">
        <v>19242000</v>
      </c>
      <c r="N100" s="10">
        <v>-16222000</v>
      </c>
      <c r="O100" s="10">
        <v>10089000</v>
      </c>
      <c r="P100" s="10">
        <v>-85141000</v>
      </c>
      <c r="Q100" s="10">
        <v>-105482000</v>
      </c>
      <c r="R100" s="10">
        <v>-5578000</v>
      </c>
      <c r="S100" s="10">
        <v>-26009000</v>
      </c>
      <c r="T100" s="10">
        <v>-163157000</v>
      </c>
      <c r="U100" s="10">
        <v>-277562000</v>
      </c>
      <c r="V100" s="10">
        <v>-120245000</v>
      </c>
      <c r="W100" s="10">
        <v>-340505000</v>
      </c>
      <c r="X100" s="10">
        <v>-180589000</v>
      </c>
      <c r="Y100" s="10">
        <v>-279672000</v>
      </c>
      <c r="Z100" s="10">
        <v>-338262000</v>
      </c>
      <c r="AA100" s="10">
        <v>-440929000</v>
      </c>
      <c r="AB100" s="10">
        <v>-598813000</v>
      </c>
      <c r="AC100" s="10">
        <v>155210000</v>
      </c>
      <c r="AD100" s="10">
        <v>-975106000</v>
      </c>
      <c r="AE100" s="10">
        <v>-938781000</v>
      </c>
      <c r="AL100" s="44" t="s">
        <v>148</v>
      </c>
      <c r="AM100" s="45">
        <f>AM99/AM103</f>
        <v>0.15079196361918229</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L101" s="49" t="s">
        <v>149</v>
      </c>
      <c r="AM101" s="51" cm="1">
        <f t="array" ref="AM101">_FV(A1,"Market cap",TRUE)</f>
        <v>24048060000</v>
      </c>
    </row>
    <row r="102" spans="1:39" ht="20" x14ac:dyDescent="0.25">
      <c r="A102" s="6" t="s">
        <v>87</v>
      </c>
      <c r="B102" s="10">
        <v>-2100000</v>
      </c>
      <c r="C102" s="10">
        <v>8600000</v>
      </c>
      <c r="D102" s="10">
        <v>11000000</v>
      </c>
      <c r="E102" s="10">
        <v>-6600000</v>
      </c>
      <c r="F102" s="10">
        <v>8200000</v>
      </c>
      <c r="G102" s="10">
        <v>8500000</v>
      </c>
      <c r="H102" s="10" t="s">
        <v>91</v>
      </c>
      <c r="I102" s="10">
        <v>2154000</v>
      </c>
      <c r="J102" s="10">
        <v>-218000</v>
      </c>
      <c r="K102" s="10">
        <v>4846000</v>
      </c>
      <c r="L102" s="10">
        <v>6207000</v>
      </c>
      <c r="M102" s="10">
        <v>8961000</v>
      </c>
      <c r="N102" s="10">
        <v>-7738000</v>
      </c>
      <c r="O102" s="10">
        <v>16402000</v>
      </c>
      <c r="P102" s="10">
        <v>-12693000</v>
      </c>
      <c r="Q102" s="10">
        <v>23532000</v>
      </c>
      <c r="R102" s="10">
        <v>135862000</v>
      </c>
      <c r="S102" s="10">
        <v>84488000</v>
      </c>
      <c r="T102" s="10">
        <v>-80374000</v>
      </c>
      <c r="U102" s="10">
        <v>-38335000</v>
      </c>
      <c r="V102" s="10">
        <v>4113000</v>
      </c>
      <c r="W102" s="10">
        <v>-91609000</v>
      </c>
      <c r="X102" s="10">
        <v>12679000</v>
      </c>
      <c r="Y102" s="10">
        <v>-9897000</v>
      </c>
      <c r="Z102" s="10">
        <v>55232000</v>
      </c>
      <c r="AA102" s="10">
        <v>-22849000</v>
      </c>
      <c r="AB102" s="10">
        <v>-2058000</v>
      </c>
      <c r="AC102" s="10">
        <v>1257515000</v>
      </c>
      <c r="AD102" s="10">
        <v>-463726000</v>
      </c>
      <c r="AE102" s="10">
        <v>-675528000</v>
      </c>
      <c r="AL102" s="44" t="s">
        <v>150</v>
      </c>
      <c r="AM102" s="45">
        <f>AM101/AM103</f>
        <v>0.84920803638081777</v>
      </c>
    </row>
    <row r="103" spans="1:39" ht="20" x14ac:dyDescent="0.25">
      <c r="A103" s="5" t="s">
        <v>88</v>
      </c>
      <c r="B103" s="1">
        <v>5000000</v>
      </c>
      <c r="C103" s="1">
        <v>3500000</v>
      </c>
      <c r="D103" s="1">
        <v>14000000</v>
      </c>
      <c r="E103" s="1">
        <v>5100000</v>
      </c>
      <c r="F103" s="1">
        <v>12900000</v>
      </c>
      <c r="G103" s="1">
        <v>8500000</v>
      </c>
      <c r="H103" s="1" t="s">
        <v>91</v>
      </c>
      <c r="I103" s="1">
        <v>6991000</v>
      </c>
      <c r="J103" s="1">
        <v>9145000</v>
      </c>
      <c r="K103" s="1">
        <v>8927000</v>
      </c>
      <c r="L103" s="1">
        <v>13773000</v>
      </c>
      <c r="M103" s="1">
        <v>19980000</v>
      </c>
      <c r="N103" s="1">
        <v>28941000</v>
      </c>
      <c r="O103" s="1">
        <v>21203000</v>
      </c>
      <c r="P103" s="1">
        <v>26393000</v>
      </c>
      <c r="Q103" s="1">
        <v>13700000</v>
      </c>
      <c r="R103" s="1">
        <v>36989000</v>
      </c>
      <c r="S103" s="1">
        <v>172851000</v>
      </c>
      <c r="T103" s="1">
        <v>257339000</v>
      </c>
      <c r="U103" s="1">
        <v>176965000</v>
      </c>
      <c r="V103" s="1">
        <v>138630000</v>
      </c>
      <c r="W103" s="1">
        <v>142743000</v>
      </c>
      <c r="X103" s="1">
        <v>51134000</v>
      </c>
      <c r="Y103" s="1">
        <v>63813000</v>
      </c>
      <c r="Z103" s="1">
        <v>53916000</v>
      </c>
      <c r="AA103" s="1">
        <v>109148000</v>
      </c>
      <c r="AB103" s="1">
        <v>86299000</v>
      </c>
      <c r="AC103" s="1">
        <v>84241000</v>
      </c>
      <c r="AD103" s="1">
        <v>1341756000</v>
      </c>
      <c r="AE103" s="1">
        <v>878030000</v>
      </c>
      <c r="AL103" s="46" t="s">
        <v>151</v>
      </c>
      <c r="AM103" s="52">
        <f>AM99+AM101</f>
        <v>28318220000</v>
      </c>
    </row>
    <row r="104" spans="1:39" ht="20" thickBot="1" x14ac:dyDescent="0.3">
      <c r="A104" s="7" t="s">
        <v>89</v>
      </c>
      <c r="B104" s="11" t="s">
        <v>91</v>
      </c>
      <c r="C104" s="11" t="s">
        <v>91</v>
      </c>
      <c r="D104" s="11" t="s">
        <v>91</v>
      </c>
      <c r="E104" s="11" t="s">
        <v>91</v>
      </c>
      <c r="F104" s="11" t="s">
        <v>91</v>
      </c>
      <c r="G104" s="11" t="s">
        <v>91</v>
      </c>
      <c r="H104" s="11" t="s">
        <v>91</v>
      </c>
      <c r="I104" s="11">
        <v>9145000</v>
      </c>
      <c r="J104" s="11">
        <v>8927000</v>
      </c>
      <c r="K104" s="11">
        <v>13773000</v>
      </c>
      <c r="L104" s="11">
        <v>19980000</v>
      </c>
      <c r="M104" s="11">
        <v>28941000</v>
      </c>
      <c r="N104" s="11">
        <v>21203000</v>
      </c>
      <c r="O104" s="11">
        <v>37605000</v>
      </c>
      <c r="P104" s="11">
        <v>13700000</v>
      </c>
      <c r="Q104" s="11">
        <v>37232000</v>
      </c>
      <c r="R104" s="11">
        <v>172851000</v>
      </c>
      <c r="S104" s="11">
        <v>257339000</v>
      </c>
      <c r="T104" s="11">
        <v>176965000</v>
      </c>
      <c r="U104" s="11">
        <v>138630000</v>
      </c>
      <c r="V104" s="11">
        <v>142743000</v>
      </c>
      <c r="W104" s="11">
        <v>51134000</v>
      </c>
      <c r="X104" s="11">
        <v>63813000</v>
      </c>
      <c r="Y104" s="11">
        <v>53916000</v>
      </c>
      <c r="Z104" s="11">
        <v>109148000</v>
      </c>
      <c r="AA104" s="11">
        <v>86299000</v>
      </c>
      <c r="AB104" s="11">
        <v>84241000</v>
      </c>
      <c r="AC104" s="11">
        <v>1341756000</v>
      </c>
      <c r="AD104" s="11">
        <v>878030000</v>
      </c>
      <c r="AE104" s="11">
        <v>202502000</v>
      </c>
      <c r="AL104" s="69" t="s">
        <v>152</v>
      </c>
      <c r="AM104" s="70"/>
    </row>
    <row r="105" spans="1:39" ht="21" thickTop="1" x14ac:dyDescent="0.25">
      <c r="A105" s="15" t="s">
        <v>107</v>
      </c>
      <c r="B105" s="1">
        <f t="shared" ref="B105:AD105" si="10">(B22*(1-$AM$91))+B77+B88+B81</f>
        <v>2884023.7554386146</v>
      </c>
      <c r="C105" s="1">
        <f t="shared" si="10"/>
        <v>5870453.2475023344</v>
      </c>
      <c r="D105" s="1">
        <f t="shared" si="10"/>
        <v>-17179017.310992587</v>
      </c>
      <c r="E105" s="1">
        <f t="shared" si="10"/>
        <v>19116459.186361987</v>
      </c>
      <c r="F105" s="1">
        <f t="shared" si="10"/>
        <v>-8034070.2551430948</v>
      </c>
      <c r="G105" s="1">
        <f t="shared" si="10"/>
        <v>8850097.4855979085</v>
      </c>
      <c r="H105" s="1" t="e">
        <f t="shared" si="10"/>
        <v>#VALUE!</v>
      </c>
      <c r="I105" s="1">
        <f t="shared" si="10"/>
        <v>6269821.0053335801</v>
      </c>
      <c r="J105" s="1">
        <f t="shared" si="10"/>
        <v>45478708.607073933</v>
      </c>
      <c r="K105" s="1">
        <f t="shared" si="10"/>
        <v>-5966676.6739537567</v>
      </c>
      <c r="L105" s="1">
        <f t="shared" si="10"/>
        <v>21695083.588381484</v>
      </c>
      <c r="M105" s="1">
        <f t="shared" si="10"/>
        <v>-9056968.6664625406</v>
      </c>
      <c r="N105" s="1">
        <f t="shared" si="10"/>
        <v>34545219.558359623</v>
      </c>
      <c r="O105" s="1">
        <f t="shared" si="10"/>
        <v>17467683.965791047</v>
      </c>
      <c r="P105" s="1">
        <f t="shared" si="10"/>
        <v>81610141.173957318</v>
      </c>
      <c r="Q105" s="1">
        <f t="shared" si="10"/>
        <v>138787862.92770115</v>
      </c>
      <c r="R105" s="1">
        <f t="shared" si="10"/>
        <v>170367451.1867038</v>
      </c>
      <c r="S105" s="1">
        <f t="shared" si="10"/>
        <v>149309075.01762432</v>
      </c>
      <c r="T105" s="1">
        <f t="shared" si="10"/>
        <v>99716192.803583264</v>
      </c>
      <c r="U105" s="1">
        <f t="shared" si="10"/>
        <v>336099427.90694362</v>
      </c>
      <c r="V105" s="1">
        <f t="shared" si="10"/>
        <v>233011988.53529489</v>
      </c>
      <c r="W105" s="1">
        <f t="shared" si="10"/>
        <v>357109845.47144151</v>
      </c>
      <c r="X105" s="1">
        <f t="shared" si="10"/>
        <v>299935902.9672935</v>
      </c>
      <c r="Y105" s="1">
        <f t="shared" si="10"/>
        <v>491922737.37992322</v>
      </c>
      <c r="Z105" s="1">
        <f t="shared" si="10"/>
        <v>445411749.55957019</v>
      </c>
      <c r="AA105" s="1">
        <f t="shared" si="10"/>
        <v>389513939.34672546</v>
      </c>
      <c r="AB105" s="1">
        <f t="shared" si="10"/>
        <v>572994245.75770307</v>
      </c>
      <c r="AC105" s="1">
        <f t="shared" si="10"/>
        <v>1047802107.5303886</v>
      </c>
      <c r="AD105" s="1">
        <f t="shared" si="10"/>
        <v>446459860.07790303</v>
      </c>
      <c r="AE105" s="1">
        <f>(AE22*(1-$AM$91))+AE77+AE88+AE81</f>
        <v>501802684.19081259</v>
      </c>
      <c r="AF105" s="26">
        <f>AE105*(1+$AM$106)</f>
        <v>535382159.59696251</v>
      </c>
      <c r="AG105" s="26">
        <f t="shared" ref="AG105:AJ105" si="11">AF105*(1+$AM$106)</f>
        <v>571208695.85805893</v>
      </c>
      <c r="AH105" s="26">
        <f t="shared" si="11"/>
        <v>609432661.09107673</v>
      </c>
      <c r="AI105" s="26">
        <f t="shared" si="11"/>
        <v>650214485.6997124</v>
      </c>
      <c r="AJ105" s="26">
        <f t="shared" si="11"/>
        <v>693725335.71934581</v>
      </c>
      <c r="AK105" s="27" t="s">
        <v>108</v>
      </c>
      <c r="AL105" s="28" t="s">
        <v>109</v>
      </c>
      <c r="AM105" s="29">
        <f>(AM100*AM92)+(AM102*AM97)</f>
        <v>6.5021019540674269E-2</v>
      </c>
    </row>
    <row r="106" spans="1:39" ht="21" customHeight="1" x14ac:dyDescent="0.25">
      <c r="A106" s="15" t="s">
        <v>110</v>
      </c>
      <c r="B106" s="1"/>
      <c r="C106" s="16">
        <f t="shared" ref="C106:AE106" si="12">(C107/B107)-1</f>
        <v>-1.44</v>
      </c>
      <c r="D106" s="16">
        <f t="shared" si="12"/>
        <v>-20.454545454545453</v>
      </c>
      <c r="E106" s="16">
        <f t="shared" si="12"/>
        <v>-1.542056074766355</v>
      </c>
      <c r="F106" s="16">
        <f t="shared" si="12"/>
        <v>-2.2241379310344827</v>
      </c>
      <c r="G106" s="16">
        <f t="shared" si="12"/>
        <v>-1.0704225352112675</v>
      </c>
      <c r="H106" s="16" t="e">
        <f t="shared" si="12"/>
        <v>#VALUE!</v>
      </c>
      <c r="I106" s="16" t="e">
        <f t="shared" si="12"/>
        <v>#VALUE!</v>
      </c>
      <c r="J106" s="16">
        <f t="shared" si="12"/>
        <v>-5.6257480862908835</v>
      </c>
      <c r="K106" s="16">
        <f t="shared" si="12"/>
        <v>-1.5983572030328559</v>
      </c>
      <c r="L106" s="16">
        <f t="shared" si="12"/>
        <v>-1.7002564489364911</v>
      </c>
      <c r="M106" s="16">
        <f t="shared" si="12"/>
        <v>-2.0230504093063333</v>
      </c>
      <c r="N106" s="16">
        <f t="shared" si="12"/>
        <v>-2.5213027303993822</v>
      </c>
      <c r="O106" s="16">
        <f t="shared" si="12"/>
        <v>-1.0807880409707484</v>
      </c>
      <c r="P106" s="16">
        <f t="shared" si="12"/>
        <v>-41.818960593946315</v>
      </c>
      <c r="Q106" s="16">
        <f t="shared" si="12"/>
        <v>0.75854156756302982</v>
      </c>
      <c r="R106" s="16">
        <f t="shared" si="12"/>
        <v>0.12453655819874299</v>
      </c>
      <c r="S106" s="16">
        <f t="shared" si="12"/>
        <v>-0.10786526393241969</v>
      </c>
      <c r="T106" s="16">
        <f t="shared" si="12"/>
        <v>-0.30221971973956552</v>
      </c>
      <c r="U106" s="16">
        <f t="shared" si="12"/>
        <v>1.5614629267627405</v>
      </c>
      <c r="V106" s="16">
        <f t="shared" si="12"/>
        <v>-0.48761192308033618</v>
      </c>
      <c r="W106" s="16">
        <f t="shared" si="12"/>
        <v>1.152432001801162</v>
      </c>
      <c r="X106" s="16">
        <f t="shared" si="12"/>
        <v>-0.22481443485607389</v>
      </c>
      <c r="Y106" s="16">
        <f t="shared" si="12"/>
        <v>1.1435251499865062</v>
      </c>
      <c r="Z106" s="16">
        <f t="shared" si="12"/>
        <v>-7.7414574975243511E-2</v>
      </c>
      <c r="AA106" s="16">
        <f t="shared" si="12"/>
        <v>9.1366202246955019E-2</v>
      </c>
      <c r="AB106" s="16">
        <f t="shared" si="12"/>
        <v>0.42899120866437102</v>
      </c>
      <c r="AC106" s="16">
        <f t="shared" si="12"/>
        <v>0.85188619237849728</v>
      </c>
      <c r="AD106" s="16">
        <f t="shared" si="12"/>
        <v>-0.53631715390913148</v>
      </c>
      <c r="AE106" s="16">
        <f t="shared" si="12"/>
        <v>0.14368524502781765</v>
      </c>
      <c r="AF106" s="30">
        <v>804300000</v>
      </c>
      <c r="AG106" s="30">
        <v>1037000000</v>
      </c>
      <c r="AH106" s="30">
        <v>1186000000</v>
      </c>
      <c r="AI106" s="30">
        <v>1308000000</v>
      </c>
      <c r="AJ106" s="30">
        <v>1338000000</v>
      </c>
      <c r="AK106" s="27" t="s">
        <v>111</v>
      </c>
      <c r="AL106" s="31" t="s">
        <v>112</v>
      </c>
      <c r="AM106" s="32">
        <f>(SUM(AF4:AJ4)/5)</f>
        <v>6.6917687896187503E-2</v>
      </c>
    </row>
    <row r="107" spans="1:39" ht="19" x14ac:dyDescent="0.25">
      <c r="A107" s="14" t="s">
        <v>93</v>
      </c>
      <c r="B107" s="1">
        <v>-2500000</v>
      </c>
      <c r="C107" s="1">
        <v>1100000</v>
      </c>
      <c r="D107" s="1">
        <v>-21400000</v>
      </c>
      <c r="E107" s="1">
        <v>11600000</v>
      </c>
      <c r="F107" s="1">
        <v>-14200000</v>
      </c>
      <c r="G107" s="1">
        <v>1000000</v>
      </c>
      <c r="H107" s="1" t="s">
        <v>91</v>
      </c>
      <c r="I107" s="1">
        <v>-7185000</v>
      </c>
      <c r="J107" s="1">
        <v>33236000</v>
      </c>
      <c r="K107" s="1">
        <v>-19887000</v>
      </c>
      <c r="L107" s="1">
        <v>13926000</v>
      </c>
      <c r="M107" s="1">
        <v>-14247000</v>
      </c>
      <c r="N107" s="1">
        <v>21674000</v>
      </c>
      <c r="O107" s="1">
        <v>-1751000</v>
      </c>
      <c r="P107" s="1">
        <v>71474000</v>
      </c>
      <c r="Q107" s="1">
        <v>125690000</v>
      </c>
      <c r="R107" s="1">
        <v>141343000</v>
      </c>
      <c r="S107" s="1">
        <v>126097000</v>
      </c>
      <c r="T107" s="1">
        <v>87988000</v>
      </c>
      <c r="U107" s="1">
        <v>225378000</v>
      </c>
      <c r="V107" s="1">
        <v>115481000</v>
      </c>
      <c r="W107" s="1">
        <v>248565000</v>
      </c>
      <c r="X107" s="1">
        <v>192684000</v>
      </c>
      <c r="Y107" s="1">
        <v>413023000</v>
      </c>
      <c r="Z107" s="1">
        <v>381049000</v>
      </c>
      <c r="AA107" s="1">
        <v>415864000</v>
      </c>
      <c r="AB107" s="1">
        <v>594266000</v>
      </c>
      <c r="AC107" s="1">
        <v>1100513000</v>
      </c>
      <c r="AD107" s="1">
        <v>510289000</v>
      </c>
      <c r="AE107" s="1">
        <v>583610000</v>
      </c>
      <c r="AF107" s="27"/>
      <c r="AG107" s="27"/>
      <c r="AH107" s="27"/>
      <c r="AI107" s="27"/>
      <c r="AJ107" s="53">
        <f>AJ106*(1+AM107)/(AM108-AM107)</f>
        <v>34268242432.109066</v>
      </c>
      <c r="AK107" s="54" t="s">
        <v>153</v>
      </c>
      <c r="AL107" s="55" t="s">
        <v>154</v>
      </c>
      <c r="AM107" s="56">
        <v>2.5000000000000001E-2</v>
      </c>
    </row>
    <row r="108" spans="1:39" ht="19" x14ac:dyDescent="0.25">
      <c r="A108" s="5"/>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53">
        <f t="shared" ref="AF108:AI108" si="13">AF107+AF106</f>
        <v>804300000</v>
      </c>
      <c r="AG108" s="53">
        <f t="shared" si="13"/>
        <v>1037000000</v>
      </c>
      <c r="AH108" s="53">
        <f t="shared" si="13"/>
        <v>1186000000</v>
      </c>
      <c r="AI108" s="53">
        <f t="shared" si="13"/>
        <v>1308000000</v>
      </c>
      <c r="AJ108" s="53">
        <f>AJ107+AJ106</f>
        <v>35606242432.10907</v>
      </c>
      <c r="AK108" s="54" t="s">
        <v>151</v>
      </c>
      <c r="AL108" s="57" t="s">
        <v>155</v>
      </c>
      <c r="AM108" s="58">
        <f>AM105</f>
        <v>6.5021019540674269E-2</v>
      </c>
    </row>
    <row r="109" spans="1:39" ht="19" x14ac:dyDescent="0.25">
      <c r="AF109" s="71" t="s">
        <v>156</v>
      </c>
      <c r="AG109" s="72"/>
    </row>
    <row r="110" spans="1:39" ht="20" x14ac:dyDescent="0.25">
      <c r="AF110" s="59" t="s">
        <v>157</v>
      </c>
      <c r="AG110" s="51">
        <f>NPV(AM108,AF108,AG108,AH108,AI108,AJ108)</f>
        <v>29653619731.27256</v>
      </c>
    </row>
    <row r="111" spans="1:39" ht="20" x14ac:dyDescent="0.25">
      <c r="AF111" s="59" t="s">
        <v>158</v>
      </c>
      <c r="AG111" s="51">
        <f>AE40</f>
        <v>202500000</v>
      </c>
    </row>
    <row r="112" spans="1:39" ht="20" x14ac:dyDescent="0.25">
      <c r="AF112" s="59" t="s">
        <v>147</v>
      </c>
      <c r="AG112" s="51">
        <f>AM99</f>
        <v>4270160000</v>
      </c>
    </row>
    <row r="113" spans="32:33" ht="20" x14ac:dyDescent="0.25">
      <c r="AF113" s="59" t="s">
        <v>159</v>
      </c>
      <c r="AG113" s="51">
        <f>AG110+AG111-AG112</f>
        <v>25585959731.27256</v>
      </c>
    </row>
    <row r="114" spans="32:33" ht="20" x14ac:dyDescent="0.25">
      <c r="AF114" s="59" t="s">
        <v>160</v>
      </c>
      <c r="AG114" s="60">
        <f>AE34*(1+(AK16*5))</f>
        <v>97361421.567480549</v>
      </c>
    </row>
    <row r="115" spans="32:33" ht="20" x14ac:dyDescent="0.25">
      <c r="AF115" s="61" t="s">
        <v>161</v>
      </c>
      <c r="AG115" s="62">
        <f>AG113/AG114</f>
        <v>262.79361290487219</v>
      </c>
    </row>
    <row r="116" spans="32:33" ht="20" x14ac:dyDescent="0.25">
      <c r="AF116" s="59" t="s">
        <v>162</v>
      </c>
      <c r="AG116" s="63" cm="1">
        <f t="array" ref="AG116">_FV(A1,"Price")</f>
        <v>217.49</v>
      </c>
    </row>
    <row r="117" spans="32:33" ht="20" x14ac:dyDescent="0.25">
      <c r="AF117" s="64" t="s">
        <v>163</v>
      </c>
      <c r="AG117" s="65">
        <f>AG115/AG116-1</f>
        <v>0.20830205023160686</v>
      </c>
    </row>
    <row r="118" spans="32:33" ht="20" x14ac:dyDescent="0.25">
      <c r="AF118" s="64" t="s">
        <v>164</v>
      </c>
      <c r="AG118" s="66" t="str">
        <f>IF(AG115&gt;AG116,"BUY","SELL")</f>
        <v>BUY</v>
      </c>
    </row>
  </sheetData>
  <mergeCells count="6">
    <mergeCell ref="AF109:AG109"/>
    <mergeCell ref="AL83:AM83"/>
    <mergeCell ref="AL84:AM84"/>
    <mergeCell ref="AL93:AM93"/>
    <mergeCell ref="AL98:AM98"/>
    <mergeCell ref="AL104:AM104"/>
  </mergeCells>
  <hyperlinks>
    <hyperlink ref="A1" r:id="rId1" tooltip="https://roic.ai/company/TSCO" display="ROIC.AI | TS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916365/000095014401003865/0000950144-01-003865-index.htm" xr:uid="{00000000-0004-0000-0000-000016000000}"/>
    <hyperlink ref="I74" r:id="rId17" tooltip="https://www.sec.gov/Archives/edgar/data/916365/000095014401003865/0000950144-01-003865-index.htm" xr:uid="{00000000-0004-0000-0000-000017000000}"/>
    <hyperlink ref="J36" r:id="rId18" tooltip="https://www.sec.gov/Archives/edgar/data/916365/000095014402002982/0000950144-02-002982-index.htm" xr:uid="{00000000-0004-0000-0000-000019000000}"/>
    <hyperlink ref="J74" r:id="rId19" tooltip="https://www.sec.gov/Archives/edgar/data/916365/000095014402002982/0000950144-02-002982-index.htm" xr:uid="{00000000-0004-0000-0000-00001A000000}"/>
    <hyperlink ref="K36" r:id="rId20" tooltip="https://www.sec.gov/Archives/edgar/data/916365/000095014403003161/0000950144-03-003161-index.htm" xr:uid="{00000000-0004-0000-0000-00001C000000}"/>
    <hyperlink ref="K74" r:id="rId21" tooltip="https://www.sec.gov/Archives/edgar/data/916365/000095014403003161/0000950144-03-003161-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916365/000136231008001146/0001362310-08-001146-index.htm" xr:uid="{00000000-0004-0000-0000-00002B000000}"/>
    <hyperlink ref="P74" r:id="rId31" tooltip="https://www.sec.gov/Archives/edgar/data/916365/000136231008001146/0001362310-08-001146-index.htm" xr:uid="{00000000-0004-0000-0000-00002C000000}"/>
    <hyperlink ref="Q36" r:id="rId32" tooltip="https://www.sec.gov/Archives/edgar/data/916365/000136231009002757/0001362310-09-002757-index.htm" xr:uid="{00000000-0004-0000-0000-00002E000000}"/>
    <hyperlink ref="Q74" r:id="rId33" tooltip="https://www.sec.gov/Archives/edgar/data/916365/000136231009002757/0001362310-09-002757-index.htm" xr:uid="{00000000-0004-0000-0000-00002F000000}"/>
    <hyperlink ref="R36" r:id="rId34" tooltip="https://www.sec.gov/Archives/edgar/data/916365/000095012310016345/0000950123-10-016345-index.htm" xr:uid="{00000000-0004-0000-0000-000031000000}"/>
    <hyperlink ref="R74" r:id="rId35" tooltip="https://www.sec.gov/Archives/edgar/data/916365/000095012310016345/0000950123-10-016345-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sec.gov" xr:uid="{00000000-0004-0000-0000-000043000000}"/>
    <hyperlink ref="X74" r:id="rId47" tooltip="https://sec.gov" xr:uid="{00000000-0004-0000-0000-000044000000}"/>
    <hyperlink ref="Y36" r:id="rId48" tooltip="https://www.sec.gov/Archives/edgar/data/916365/000091636517000031/0000916365-17-000031-index.htm" xr:uid="{00000000-0004-0000-0000-000046000000}"/>
    <hyperlink ref="Y74" r:id="rId49" tooltip="https://www.sec.gov/Archives/edgar/data/916365/000091636517000031/0000916365-17-000031-index.htm" xr:uid="{00000000-0004-0000-0000-000047000000}"/>
    <hyperlink ref="Z36" r:id="rId50" tooltip="https://www.sec.gov/Archives/edgar/data/916365/000091636518000031/0000916365-18-000031-index.htm" xr:uid="{00000000-0004-0000-0000-000049000000}"/>
    <hyperlink ref="Z74" r:id="rId51" tooltip="https://www.sec.gov/Archives/edgar/data/916365/000091636518000031/0000916365-18-000031-index.htm" xr:uid="{00000000-0004-0000-0000-00004A000000}"/>
    <hyperlink ref="AA36" r:id="rId52" tooltip="https://www.sec.gov/Archives/edgar/data/916365/000091636519000035/0000916365-19-000035-index.htm" xr:uid="{00000000-0004-0000-0000-00004C000000}"/>
    <hyperlink ref="AA74" r:id="rId53" tooltip="https://www.sec.gov/Archives/edgar/data/916365/000091636519000035/0000916365-19-000035-index.htm" xr:uid="{00000000-0004-0000-0000-00004D000000}"/>
    <hyperlink ref="AB36" r:id="rId54" tooltip="https://www.sec.gov/Archives/edgar/data/916365/000091636520000050/0000916365-20-000050-index.htm" xr:uid="{00000000-0004-0000-0000-00004F000000}"/>
    <hyperlink ref="AB74" r:id="rId55" tooltip="https://www.sec.gov/Archives/edgar/data/916365/000091636520000050/0000916365-20-000050-index.htm" xr:uid="{00000000-0004-0000-0000-000050000000}"/>
    <hyperlink ref="AC36" r:id="rId56" tooltip="https://www.sec.gov/Archives/edgar/data/916365/000091636521000052/0000916365-21-000052-index.htm" xr:uid="{00000000-0004-0000-0000-000052000000}"/>
    <hyperlink ref="AC74" r:id="rId57" tooltip="https://www.sec.gov/Archives/edgar/data/916365/000091636521000052/0000916365-21-000052-index.htm" xr:uid="{00000000-0004-0000-0000-000053000000}"/>
    <hyperlink ref="AD36" r:id="rId58" tooltip="https://www.sec.gov/Archives/edgar/data/916365/000091636522000049/0000916365-22-000049-index.htm" xr:uid="{00000000-0004-0000-0000-000055000000}"/>
    <hyperlink ref="AD74" r:id="rId59" tooltip="https://www.sec.gov/Archives/edgar/data/916365/000091636522000049/0000916365-22-000049-index.htm" xr:uid="{00000000-0004-0000-0000-000056000000}"/>
    <hyperlink ref="AE36" r:id="rId60" tooltip="https://www.sec.gov/Archives/edgar/data/916365/000091636523000045/0000916365-23-000045-index.htm" xr:uid="{00000000-0004-0000-0000-000058000000}"/>
    <hyperlink ref="AE74" r:id="rId61" tooltip="https://www.sec.gov/Archives/edgar/data/916365/000091636523000045/0000916365-23-000045-index.htm" xr:uid="{00000000-0004-0000-0000-000059000000}"/>
    <hyperlink ref="AF1" r:id="rId62" display="https://finbox.com/NASDAQGS:TSCO/explorer/revenue_proj" xr:uid="{5E7C5D81-9156-904E-9BCE-8F97557480D4}"/>
    <hyperlink ref="AK106" r:id="rId63" xr:uid="{552E062C-8393-7642-887C-00EEF7D88D77}"/>
  </hyperlinks>
  <pageMargins left="0.7" right="0.7" top="0.75" bottom="0.75" header="0.3" footer="0.3"/>
  <drawing r:id="rId6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2023-05-04T07:26:02Z</dcterms:created>
  <dcterms:modified xsi:type="dcterms:W3CDTF">2023-06-14T04:27:47Z</dcterms:modified>
</cp:coreProperties>
</file>