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760FEBEC-E1AC-A24B-8C38-447C50B13F6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G16" i="1" s="1"/>
  <c r="AF95" i="1" a="1"/>
  <c r="AF95" i="1" s="1"/>
  <c r="AF97" i="1" s="1"/>
  <c r="Z106" i="1"/>
  <c r="AA106" i="1"/>
  <c r="AB106" i="1" s="1"/>
  <c r="AC106" i="1" s="1"/>
  <c r="Y106" i="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G4" i="1"/>
  <c r="AF4" i="1"/>
  <c r="AE4" i="1"/>
  <c r="AD4" i="1"/>
  <c r="AC4" i="1"/>
  <c r="AB4" i="1"/>
  <c r="AA4" i="1"/>
  <c r="Z4" i="1"/>
  <c r="Y4" i="1"/>
  <c r="X9" i="1"/>
  <c r="X13"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E16" i="1" l="1"/>
  <c r="AF16" i="1"/>
  <c r="AF106" i="1"/>
  <c r="Z108" i="1"/>
  <c r="AF103" i="1"/>
  <c r="AF102" i="1" s="1"/>
  <c r="Z112" i="1"/>
  <c r="Y108" i="1"/>
  <c r="AF100" i="1" l="1"/>
  <c r="AF105" i="1" s="1"/>
  <c r="AF108" i="1" s="1"/>
  <c r="AA108" i="1"/>
  <c r="AC107" i="1" l="1"/>
  <c r="AC108" i="1" s="1"/>
  <c r="AB108" i="1"/>
  <c r="Z110" i="1" s="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<sst xmlns="http://schemas.openxmlformats.org/spreadsheetml/2006/main" count="670" uniqueCount="160">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</sst>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4"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GOOG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990522819577154E-2"/>
          <c:y val="0.12704907054144005"/>
          <c:w val="0.83896682224080044"/>
          <c:h val="0.713491557756311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6226-E34D-BC55-0079408A0EA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-14690000</c:v>
                </c:pt>
                <c:pt idx="1">
                  <c:v>10068000</c:v>
                </c:pt>
                <c:pt idx="2">
                  <c:v>213898000</c:v>
                </c:pt>
                <c:pt idx="3">
                  <c:v>401703000</c:v>
                </c:pt>
                <c:pt idx="4">
                  <c:v>798707000</c:v>
                </c:pt>
                <c:pt idx="5">
                  <c:v>2435489000</c:v>
                </c:pt>
                <c:pt idx="6">
                  <c:v>4582979000</c:v>
                </c:pt>
                <c:pt idx="7">
                  <c:v>6642841000</c:v>
                </c:pt>
                <c:pt idx="8">
                  <c:v>7743016000</c:v>
                </c:pt>
                <c:pt idx="9">
                  <c:v>10135170000</c:v>
                </c:pt>
                <c:pt idx="10">
                  <c:v>12771000000</c:v>
                </c:pt>
                <c:pt idx="11">
                  <c:v>14235000000</c:v>
                </c:pt>
                <c:pt idx="12">
                  <c:v>16381000000</c:v>
                </c:pt>
                <c:pt idx="13">
                  <c:v>19224000000</c:v>
                </c:pt>
                <c:pt idx="14">
                  <c:v>22855000000</c:v>
                </c:pt>
                <c:pt idx="15">
                  <c:v>24818000000</c:v>
                </c:pt>
                <c:pt idx="16">
                  <c:v>30418000000</c:v>
                </c:pt>
                <c:pt idx="17">
                  <c:v>34217000000</c:v>
                </c:pt>
                <c:pt idx="18">
                  <c:v>44062000000</c:v>
                </c:pt>
                <c:pt idx="19">
                  <c:v>51506000000</c:v>
                </c:pt>
                <c:pt idx="20">
                  <c:v>61914000000</c:v>
                </c:pt>
                <c:pt idx="21">
                  <c:v>103521000000</c:v>
                </c:pt>
                <c:pt idx="22">
                  <c:v>87613000000</c:v>
                </c:pt>
              </c:numCache>
            </c:numRef>
          </c:val>
          <c:extLst>
            <c:ext xmlns:c16="http://schemas.microsoft.com/office/drawing/2014/chart" uri="{C3380CC4-5D6E-409C-BE32-E72D297353CC}">
              <c16:uniqueId val="{00000001-6226-E34D-BC55-0079408A0EA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6226-E34D-BC55-0079408A0EAC}"/>
            </c:ext>
          </c:extLst>
        </c:ser>
        <c:dLbls>
          <c:showLegendKey val="0"/>
          <c:showVal val="0"/>
          <c:showCatName val="0"/>
          <c:showSerName val="0"/>
          <c:showPercent val="0"/>
          <c:showBubbleSize val="0"/>
        </c:dLbls>
        <c:gapWidth val="100"/>
        <c:overlap val="-24"/>
        <c:axId val="1846248063"/>
        <c:axId val="1846249791"/>
      </c:barChart>
      <c:catAx>
        <c:axId val="1846248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6249791"/>
        <c:crosses val="autoZero"/>
        <c:auto val="1"/>
        <c:lblAlgn val="ctr"/>
        <c:lblOffset val="100"/>
        <c:noMultiLvlLbl val="0"/>
      </c:catAx>
      <c:valAx>
        <c:axId val="1846249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248063"/>
        <c:crosses val="autoZero"/>
        <c:crossBetween val="between"/>
      </c:valAx>
      <c:spPr>
        <a:noFill/>
        <a:ln>
          <a:noFill/>
        </a:ln>
        <a:effectLst/>
      </c:spPr>
    </c:plotArea>
    <c:legend>
      <c:legendPos val="b"/>
      <c:layout>
        <c:manualLayout>
          <c:xMode val="edge"/>
          <c:yMode val="edge"/>
          <c:x val="0.36385863139692698"/>
          <c:y val="0.9110863300592581"/>
          <c:w val="0.30413097442446502"/>
          <c:h val="5.28311957139378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27213</xdr:colOff>
      <xdr:row>108</xdr:row>
      <xdr:rowOff>7258</xdr:rowOff>
    </xdr:from>
    <xdr:to>
      <xdr:col>32</xdr:col>
      <xdr:colOff>18142</xdr:colOff>
      <xdr:row>130</xdr:row>
      <xdr:rowOff>18143</xdr:rowOff>
    </xdr:to>
    <xdr:graphicFrame macro="">
      <xdr:nvGraphicFramePr>
        <xdr:cNvPr id="2" name="Chart 1">
          <a:extLst>
            <a:ext uri="{FF2B5EF4-FFF2-40B4-BE49-F238E27FC236}">
              <a16:creationId xmlns:a16="http://schemas.microsoft.com/office/drawing/2014/main" id="{5AC6638B-4E0C-1817-5123-942EF63C4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0</v>
    <v>ALPHABET INC. (XNAS:GOOG)</v>
    <v>2</v>
    <v>3</v>
    <v>Finance</v>
    <v>4</v>
    <v>en-US</v>
    <v>a1u3p2</v>
    <v>268435456</v>
    <v>1</v>
    <v>Powered by Refinitiv</v>
    <v>144.0438</v>
    <v>83.45</v>
    <v>1.1008</v>
    <v>2.68</v>
    <v>2.6450999999999999E-2</v>
    <v>-0.09</v>
    <v>-8.6540000000000011E-4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190234</v>
    <v>Nasdaq Stock Market</v>
    <v>XNAS</v>
    <v>XNAS</v>
    <v>1600 Amphitheatre Pkwy, MOUNTAIN VIEW, CA, 94043-1351 US</v>
    <v>104.19</v>
    <v>Software &amp; IT Services</v>
    <v>Stock</v>
    <v>45016.999991423436</v>
    <v>0</v>
    <v>101.44</v>
    <v>1330082000000</v>
    <v>ALPHABET INC.</v>
    <v>ALPHABET INC.</v>
    <v>101.71</v>
    <v>22.260100000000001</v>
    <v>101.32</v>
    <v>104</v>
    <v>103.91</v>
    <v>12807000000</v>
    <v>GOOG</v>
    <v>ALPHABET INC. (XNAS:GOOG)</v>
    <v>28107953</v>
    <v>31281977</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19000004/goog10-kq42018.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www.sec.gov/Archives/edgar/data/1652044/000165204423000016/0001652044-23-000016-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8000007/goog10-kq42017.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2000019/0001652044-22-000019-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7000008/goog10-kq42016.htm" TargetMode="External"/><Relationship Id="rId43" Type="http://schemas.openxmlformats.org/officeDocument/2006/relationships/hyperlink" Target="https://www.sec.gov/Archives/edgar/data/1652044/000165204421000010/0001652044-21-000010-index.htm" TargetMode="External"/><Relationship Id="rId48" Type="http://schemas.openxmlformats.org/officeDocument/2006/relationships/hyperlink" Target="https://finbox.com/NASDAQGS:GOOG/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6000012/goog10-k2015.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0000008/0001652044-20-000008-index.htm" TargetMode="External"/><Relationship Id="rId1" Type="http://schemas.openxmlformats.org/officeDocument/2006/relationships/hyperlink" Target="https://roic.ai/company/GOOG"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70" zoomScaleNormal="70" workbookViewId="0">
      <pane xSplit="1" ySplit="1" topLeftCell="V85" activePane="bottomRight" state="frozen"/>
      <selection pane="topRight"/>
      <selection pane="bottomLeft"/>
      <selection pane="bottomRight" activeCell="AA97" sqref="AA97"/>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8">
        <v>299400000000</v>
      </c>
      <c r="Z3" s="28">
        <v>336100000000</v>
      </c>
      <c r="AA3" s="28">
        <v>377100000000</v>
      </c>
      <c r="AB3" s="28">
        <v>416300000000</v>
      </c>
      <c r="AC3" s="28">
        <v>436900000000</v>
      </c>
      <c r="AD3" s="18" t="s">
        <v>109</v>
      </c>
      <c r="AE3" s="19" t="s">
        <v>110</v>
      </c>
      <c r="AF3" s="19" t="s">
        <v>111</v>
      </c>
      <c r="AG3" s="19" t="s">
        <v>112</v>
      </c>
    </row>
    <row r="4" spans="1:33" ht="19" x14ac:dyDescent="0.25">
      <c r="A4" s="14" t="s">
        <v>94</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5.8563973468723995E-2</v>
      </c>
      <c r="Z4" s="16">
        <f t="shared" si="0"/>
        <v>0.12257849031396129</v>
      </c>
      <c r="AA4" s="16">
        <f t="shared" si="0"/>
        <v>0.12198750371913114</v>
      </c>
      <c r="AB4" s="16">
        <f t="shared" si="0"/>
        <v>0.10395120657650492</v>
      </c>
      <c r="AC4" s="16">
        <f t="shared" si="0"/>
        <v>4.9483545520057737E-2</v>
      </c>
      <c r="AD4" s="17">
        <f>(X4+W4+V4)/3</f>
        <v>0.2123380802786369</v>
      </c>
      <c r="AE4" s="17">
        <f>(X20+W20+V20)/3</f>
        <v>0.24013901098472626</v>
      </c>
      <c r="AF4" s="17">
        <f>(X29+W29+V29)/3</f>
        <v>0.28314782547863127</v>
      </c>
      <c r="AG4" s="17">
        <f>(X105+W105+V105)/3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113</v>
      </c>
      <c r="AE6" s="19" t="s">
        <v>114</v>
      </c>
      <c r="AF6" s="19" t="s">
        <v>115</v>
      </c>
      <c r="AG6" s="19" t="s">
        <v>116</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X106/X3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95</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96</v>
      </c>
      <c r="AE9" s="19" t="s">
        <v>97</v>
      </c>
      <c r="AF9" s="19" t="s">
        <v>98</v>
      </c>
      <c r="AG9" s="19" t="s">
        <v>99</v>
      </c>
    </row>
    <row r="10" spans="1:33" ht="19" x14ac:dyDescent="0.25">
      <c r="A10" s="5" t="s">
        <v>6</v>
      </c>
      <c r="B10" s="1" t="s">
        <v>92</v>
      </c>
      <c r="C10" s="1" t="s">
        <v>92</v>
      </c>
      <c r="D10" s="1" t="s">
        <v>92</v>
      </c>
      <c r="E10" s="1" t="s">
        <v>92</v>
      </c>
      <c r="F10" s="1" t="s">
        <v>92</v>
      </c>
      <c r="G10" s="1" t="s">
        <v>92</v>
      </c>
      <c r="H10" s="1" t="s">
        <v>92</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92</v>
      </c>
      <c r="C11" s="1" t="s">
        <v>92</v>
      </c>
      <c r="D11" s="1" t="s">
        <v>92</v>
      </c>
      <c r="E11" s="1" t="s">
        <v>92</v>
      </c>
      <c r="F11" s="1" t="s">
        <v>92</v>
      </c>
      <c r="G11" s="1" t="s">
        <v>92</v>
      </c>
      <c r="H11" s="1" t="s">
        <v>92</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92</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117</v>
      </c>
      <c r="AE12" s="19" t="s">
        <v>118</v>
      </c>
      <c r="AF12" s="19" t="s">
        <v>119</v>
      </c>
      <c r="AG12" s="19" t="s">
        <v>120</v>
      </c>
    </row>
    <row r="13" spans="1:33" ht="19" x14ac:dyDescent="0.25">
      <c r="A13" s="14" t="s">
        <v>100</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92</v>
      </c>
      <c r="D14" s="1" t="s">
        <v>92</v>
      </c>
      <c r="E14" s="1" t="s">
        <v>92</v>
      </c>
      <c r="F14" s="1">
        <v>201000000</v>
      </c>
      <c r="G14" s="1">
        <v>90000000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121</v>
      </c>
      <c r="AE15" s="19" t="s">
        <v>122</v>
      </c>
      <c r="AF15" s="19" t="s">
        <v>123</v>
      </c>
      <c r="AG15" s="19" t="s">
        <v>124</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9">
        <f>(X35+W35+V35+U35+T35)/5</f>
        <v>-7.4136253436058452E-3</v>
      </c>
      <c r="AE16" s="30">
        <f>AF101/X3</f>
        <v>4.702661613090271</v>
      </c>
      <c r="AF16" s="30">
        <f>AF101/X28</f>
        <v>22.178383245514574</v>
      </c>
      <c r="AG16" s="31">
        <f>AF101/X106</f>
        <v>22.164339276787203</v>
      </c>
    </row>
    <row r="17" spans="1:30" ht="19" x14ac:dyDescent="0.25">
      <c r="A17" s="5" t="s">
        <v>12</v>
      </c>
      <c r="B17" s="1" t="s">
        <v>92</v>
      </c>
      <c r="C17" s="1" t="s">
        <v>92</v>
      </c>
      <c r="D17" s="1" t="s">
        <v>92</v>
      </c>
      <c r="E17" s="1" t="s">
        <v>92</v>
      </c>
      <c r="F17" s="1" t="s">
        <v>92</v>
      </c>
      <c r="G17" s="1" t="s">
        <v>92</v>
      </c>
      <c r="H17" s="1" t="s">
        <v>92</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0" ht="20" x14ac:dyDescent="0.25">
      <c r="A18" s="5" t="s">
        <v>13</v>
      </c>
      <c r="B18" s="1" t="s">
        <v>92</v>
      </c>
      <c r="C18" s="1" t="s">
        <v>92</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125</v>
      </c>
    </row>
    <row r="19" spans="1:30"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AD19" s="32">
        <f>X40-X56-X61</f>
        <v>84083000000</v>
      </c>
    </row>
    <row r="20" spans="1:30" ht="19" customHeight="1" x14ac:dyDescent="0.25">
      <c r="A20" s="14" t="s">
        <v>101</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row>
    <row r="21" spans="1:30" ht="19"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row>
    <row r="22" spans="1:30"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row>
    <row r="23" spans="1:30"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0"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0"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0"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0" ht="19" x14ac:dyDescent="0.25">
      <c r="A27" s="5" t="s">
        <v>21</v>
      </c>
      <c r="B27" s="1" t="s">
        <v>92</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0" ht="19" x14ac:dyDescent="0.25">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row>
    <row r="29" spans="1:30" ht="20" customHeight="1" x14ac:dyDescent="0.25">
      <c r="A29" s="14" t="s">
        <v>102</v>
      </c>
      <c r="B29" s="1"/>
      <c r="C29" s="15">
        <f>(C28/B28)-1</f>
        <v>-1.4754935330156569</v>
      </c>
      <c r="D29" s="15">
        <f>(D28/C28)-1</f>
        <v>13.267143879742305</v>
      </c>
      <c r="E29" s="15">
        <f>(E28/D28)-1</f>
        <v>6.0126836316930277E-2</v>
      </c>
      <c r="F29" s="15">
        <f t="shared" ref="F29:X29" si="4">(F28/E28)-1</f>
        <v>2.777818794487354</v>
      </c>
      <c r="G29" s="15">
        <f t="shared" si="4"/>
        <v>2.6715791530846689</v>
      </c>
      <c r="H29" s="15">
        <f t="shared" si="4"/>
        <v>1.1000766345229311</v>
      </c>
      <c r="I29" s="15">
        <f t="shared" si="4"/>
        <v>0.36597685223396281</v>
      </c>
      <c r="J29" s="15">
        <f t="shared" si="4"/>
        <v>5.5041724948379223E-3</v>
      </c>
      <c r="K29" s="15">
        <f t="shared" si="4"/>
        <v>0.54262291281136021</v>
      </c>
      <c r="L29" s="15">
        <f t="shared" si="4"/>
        <v>0.30435822814628688</v>
      </c>
      <c r="M29" s="15">
        <f t="shared" si="4"/>
        <v>0.14485596707818926</v>
      </c>
      <c r="N29" s="15">
        <f t="shared" si="4"/>
        <v>0.10270103728047664</v>
      </c>
      <c r="O29" s="15">
        <f t="shared" si="4"/>
        <v>0.2033156375151346</v>
      </c>
      <c r="P29" s="15">
        <f t="shared" si="4"/>
        <v>0.11795665634674912</v>
      </c>
      <c r="Q29" s="15">
        <f t="shared" si="4"/>
        <v>0.1318194405981723</v>
      </c>
      <c r="R29" s="15">
        <f t="shared" si="4"/>
        <v>0.1914607291411794</v>
      </c>
      <c r="S29" s="15">
        <f t="shared" si="4"/>
        <v>-0.34993325803470587</v>
      </c>
      <c r="T29" s="15">
        <f t="shared" si="4"/>
        <v>1.4274206286526616</v>
      </c>
      <c r="U29" s="15">
        <f t="shared" si="4"/>
        <v>0.11735424258198845</v>
      </c>
      <c r="V29" s="15">
        <f t="shared" si="4"/>
        <v>0.17255335876306677</v>
      </c>
      <c r="W29" s="15">
        <f t="shared" si="4"/>
        <v>0.88812734361419454</v>
      </c>
      <c r="X29" s="15">
        <f t="shared" si="4"/>
        <v>-0.21123722594136751</v>
      </c>
    </row>
    <row r="30" spans="1:30"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row>
    <row r="31" spans="1:30" ht="19" x14ac:dyDescent="0.25">
      <c r="A31" s="5" t="s">
        <v>24</v>
      </c>
      <c r="B31" s="12">
        <v>-0.01</v>
      </c>
      <c r="C31" s="12" t="s">
        <v>91</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row>
    <row r="32" spans="1:30" ht="19" x14ac:dyDescent="0.25">
      <c r="A32" s="5" t="s">
        <v>25</v>
      </c>
      <c r="B32" s="12">
        <v>-0.01</v>
      </c>
      <c r="C32" s="12" t="s">
        <v>91</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103</v>
      </c>
      <c r="B35" s="1"/>
      <c r="C35" s="22">
        <f>(C34-B34)/B34</f>
        <v>1.7863706895818865</v>
      </c>
      <c r="D35" s="22">
        <f t="shared" ref="D35:X35" si="5">(D34-C34)/C34</f>
        <v>0.37404163280941904</v>
      </c>
      <c r="E35" s="22">
        <f t="shared" si="5"/>
        <v>0</v>
      </c>
      <c r="F35" s="22">
        <f t="shared" si="5"/>
        <v>6.2901830633101896E-2</v>
      </c>
      <c r="G35" s="22">
        <f t="shared" si="5"/>
        <v>6.9993878018746861E-2</v>
      </c>
      <c r="H35" s="22">
        <f t="shared" si="5"/>
        <v>5.6089271392527035E-2</v>
      </c>
      <c r="I35" s="22">
        <f t="shared" si="5"/>
        <v>2.5839835150778354E-2</v>
      </c>
      <c r="J35" s="22">
        <f t="shared" si="5"/>
        <v>4.1238416611301667E-3</v>
      </c>
      <c r="K35" s="22">
        <f t="shared" si="5"/>
        <v>5.9902870773130418E-3</v>
      </c>
      <c r="L35" s="22">
        <f t="shared" si="5"/>
        <v>1.2006286423984412E-2</v>
      </c>
      <c r="M35" s="22">
        <f t="shared" si="5"/>
        <v>1.2259822972885161E-2</v>
      </c>
      <c r="N35" s="22">
        <f t="shared" si="5"/>
        <v>1.5558625201317912E-2</v>
      </c>
      <c r="O35" s="22">
        <f t="shared" si="5"/>
        <v>1.9572380801215834E-2</v>
      </c>
      <c r="P35" s="22">
        <f t="shared" si="5"/>
        <v>1.0278977241795126</v>
      </c>
      <c r="Q35" s="22">
        <f t="shared" si="5"/>
        <v>8.4957579068494632E-3</v>
      </c>
      <c r="R35" s="22">
        <f t="shared" si="5"/>
        <v>9.3553752604611084E-3</v>
      </c>
      <c r="S35" s="22">
        <f t="shared" si="5"/>
        <v>5.7977090980327033E-3</v>
      </c>
      <c r="T35" s="22">
        <f t="shared" si="5"/>
        <v>-1.471094728419042E-4</v>
      </c>
      <c r="U35" s="22">
        <f t="shared" si="5"/>
        <v>-6.8031884657955479E-3</v>
      </c>
      <c r="V35" s="22">
        <f t="shared" si="5"/>
        <v>-1.6502663153232122E-2</v>
      </c>
      <c r="W35" s="22">
        <f t="shared" si="5"/>
        <v>-1.3615165626159649E-2</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92</v>
      </c>
      <c r="C39" s="1" t="s">
        <v>92</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92</v>
      </c>
      <c r="C40" s="1" t="s">
        <v>92</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92</v>
      </c>
      <c r="C41" s="1" t="s">
        <v>92</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v>505000000</v>
      </c>
      <c r="O42" s="1">
        <v>426000000</v>
      </c>
      <c r="P42" s="1" t="s">
        <v>92</v>
      </c>
      <c r="Q42" s="1" t="s">
        <v>92</v>
      </c>
      <c r="R42" s="1">
        <v>268000000</v>
      </c>
      <c r="S42" s="1">
        <v>749000000</v>
      </c>
      <c r="T42" s="1">
        <v>1107000000</v>
      </c>
      <c r="U42" s="1">
        <v>999000000</v>
      </c>
      <c r="V42" s="1">
        <v>728000000</v>
      </c>
      <c r="W42" s="1">
        <v>1170000000</v>
      </c>
      <c r="X42" s="1">
        <v>2670000000</v>
      </c>
    </row>
    <row r="43" spans="1:24" ht="19" x14ac:dyDescent="0.25">
      <c r="A43" s="5" t="s">
        <v>35</v>
      </c>
      <c r="B43" s="1" t="s">
        <v>92</v>
      </c>
      <c r="C43" s="1" t="s">
        <v>92</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92</v>
      </c>
      <c r="C44" s="10" t="s">
        <v>92</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92</v>
      </c>
      <c r="C45" s="1" t="s">
        <v>92</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92</v>
      </c>
      <c r="C46" s="1" t="s">
        <v>92</v>
      </c>
      <c r="D46" s="1" t="s">
        <v>92</v>
      </c>
      <c r="E46" s="1" t="s">
        <v>92</v>
      </c>
      <c r="F46" s="1" t="s">
        <v>92</v>
      </c>
      <c r="G46" s="1" t="s">
        <v>92</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92</v>
      </c>
      <c r="C47" s="1" t="s">
        <v>92</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92</v>
      </c>
      <c r="C48" s="1" t="s">
        <v>92</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92</v>
      </c>
      <c r="C49" s="1" t="s">
        <v>92</v>
      </c>
      <c r="D49" s="1" t="s">
        <v>92</v>
      </c>
      <c r="E49" s="1" t="s">
        <v>92</v>
      </c>
      <c r="F49" s="1" t="s">
        <v>92</v>
      </c>
      <c r="G49" s="1" t="s">
        <v>92</v>
      </c>
      <c r="H49" s="1" t="s">
        <v>92</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92</v>
      </c>
      <c r="C50" s="1" t="s">
        <v>92</v>
      </c>
      <c r="D50" s="1" t="s">
        <v>92</v>
      </c>
      <c r="E50" s="1" t="s">
        <v>92</v>
      </c>
      <c r="F50" s="1">
        <v>11590000</v>
      </c>
      <c r="G50" s="1" t="s">
        <v>92</v>
      </c>
      <c r="H50" s="1" t="s">
        <v>92</v>
      </c>
      <c r="I50" s="1">
        <v>33219000</v>
      </c>
      <c r="J50" s="1" t="s">
        <v>92</v>
      </c>
      <c r="K50" s="1">
        <v>262611000</v>
      </c>
      <c r="L50" s="1">
        <v>265000000</v>
      </c>
      <c r="M50" s="1" t="s">
        <v>92</v>
      </c>
      <c r="N50" s="1" t="s">
        <v>92</v>
      </c>
      <c r="O50" s="1" t="s">
        <v>92</v>
      </c>
      <c r="P50" s="1" t="s">
        <v>92</v>
      </c>
      <c r="Q50" s="1">
        <v>251000000</v>
      </c>
      <c r="R50" s="1">
        <v>383000000</v>
      </c>
      <c r="S50" s="1">
        <v>680000000</v>
      </c>
      <c r="T50" s="1">
        <v>737000000</v>
      </c>
      <c r="U50" s="1">
        <v>721000000</v>
      </c>
      <c r="V50" s="1">
        <v>1084000000</v>
      </c>
      <c r="W50" s="1">
        <v>1284000000</v>
      </c>
      <c r="X50" s="1">
        <v>5261000000</v>
      </c>
    </row>
    <row r="51" spans="1:24" ht="19" x14ac:dyDescent="0.25">
      <c r="A51" s="5" t="s">
        <v>43</v>
      </c>
      <c r="B51" s="1" t="s">
        <v>92</v>
      </c>
      <c r="C51" s="1" t="s">
        <v>92</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92</v>
      </c>
      <c r="C52" s="1" t="s">
        <v>92</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92</v>
      </c>
      <c r="C53" s="1">
        <v>46872000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v>1000000</v>
      </c>
      <c r="X53" s="1" t="s">
        <v>92</v>
      </c>
    </row>
    <row r="54" spans="1:24" ht="19" x14ac:dyDescent="0.25">
      <c r="A54" s="7" t="s">
        <v>46</v>
      </c>
      <c r="B54" s="11" t="s">
        <v>92</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92</v>
      </c>
      <c r="C55" s="1" t="s">
        <v>92</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92</v>
      </c>
      <c r="C56" s="1" t="s">
        <v>92</v>
      </c>
      <c r="D56" s="1">
        <v>4350000</v>
      </c>
      <c r="E56" s="1">
        <v>4621000</v>
      </c>
      <c r="F56" s="1">
        <v>1902000</v>
      </c>
      <c r="G56" s="1" t="s">
        <v>92</v>
      </c>
      <c r="H56" s="1" t="s">
        <v>92</v>
      </c>
      <c r="I56" s="1" t="s">
        <v>92</v>
      </c>
      <c r="J56" s="1" t="s">
        <v>92</v>
      </c>
      <c r="K56" s="1" t="s">
        <v>92</v>
      </c>
      <c r="L56" s="1">
        <v>3465000000</v>
      </c>
      <c r="M56" s="1">
        <v>1218000000</v>
      </c>
      <c r="N56" s="1">
        <v>2549000000</v>
      </c>
      <c r="O56" s="1">
        <v>3009000000</v>
      </c>
      <c r="P56" s="1">
        <v>2009000000</v>
      </c>
      <c r="Q56" s="1">
        <v>3225000000</v>
      </c>
      <c r="R56" s="1" t="s">
        <v>92</v>
      </c>
      <c r="S56" s="1" t="s">
        <v>92</v>
      </c>
      <c r="T56" s="1" t="s">
        <v>92</v>
      </c>
      <c r="U56" s="1">
        <v>1199000000</v>
      </c>
      <c r="V56" s="1">
        <v>1694000000</v>
      </c>
      <c r="W56" s="1">
        <v>2189000000</v>
      </c>
      <c r="X56" s="1">
        <v>2477000000</v>
      </c>
    </row>
    <row r="57" spans="1:24" ht="19" x14ac:dyDescent="0.25">
      <c r="A57" s="5" t="s">
        <v>49</v>
      </c>
      <c r="B57" s="1" t="s">
        <v>92</v>
      </c>
      <c r="C57" s="1" t="s">
        <v>92</v>
      </c>
      <c r="D57" s="1" t="s">
        <v>92</v>
      </c>
      <c r="E57" s="1" t="s">
        <v>92</v>
      </c>
      <c r="F57" s="1" t="s">
        <v>92</v>
      </c>
      <c r="G57" s="1" t="s">
        <v>92</v>
      </c>
      <c r="H57" s="1" t="s">
        <v>92</v>
      </c>
      <c r="I57" s="1" t="s">
        <v>92</v>
      </c>
      <c r="J57" s="1">
        <v>81549000</v>
      </c>
      <c r="K57" s="1" t="s">
        <v>92</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92</v>
      </c>
    </row>
    <row r="58" spans="1:24" ht="19" x14ac:dyDescent="0.25">
      <c r="A58" s="5" t="s">
        <v>50</v>
      </c>
      <c r="B58" s="1" t="s">
        <v>92</v>
      </c>
      <c r="C58" s="1" t="s">
        <v>92</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92</v>
      </c>
      <c r="C59" s="1" t="s">
        <v>92</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92</v>
      </c>
      <c r="C60" s="10" t="s">
        <v>92</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92</v>
      </c>
      <c r="C61" s="1" t="s">
        <v>92</v>
      </c>
      <c r="D61" s="1">
        <v>6512000</v>
      </c>
      <c r="E61" s="1">
        <v>1988000</v>
      </c>
      <c r="F61" s="1" t="s">
        <v>92</v>
      </c>
      <c r="G61" s="1" t="s">
        <v>92</v>
      </c>
      <c r="H61" s="1" t="s">
        <v>92</v>
      </c>
      <c r="I61" s="1" t="s">
        <v>92</v>
      </c>
      <c r="J61" s="1" t="s">
        <v>92</v>
      </c>
      <c r="K61" s="1" t="s">
        <v>92</v>
      </c>
      <c r="L61" s="1" t="s">
        <v>92</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92</v>
      </c>
      <c r="C62" s="1" t="s">
        <v>92</v>
      </c>
      <c r="D62" s="1" t="s">
        <v>92</v>
      </c>
      <c r="E62" s="1" t="s">
        <v>92</v>
      </c>
      <c r="F62" s="1" t="s">
        <v>92</v>
      </c>
      <c r="G62" s="1" t="s">
        <v>92</v>
      </c>
      <c r="H62" s="1" t="s">
        <v>92</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92</v>
      </c>
      <c r="C63" s="1" t="s">
        <v>92</v>
      </c>
      <c r="D63" s="1">
        <v>580000</v>
      </c>
      <c r="E63" s="1">
        <v>18510000</v>
      </c>
      <c r="F63" s="1" t="s">
        <v>92</v>
      </c>
      <c r="G63" s="1">
        <v>35419000</v>
      </c>
      <c r="H63" s="1">
        <v>40421000</v>
      </c>
      <c r="I63" s="1" t="s">
        <v>92</v>
      </c>
      <c r="J63" s="1">
        <v>12515000</v>
      </c>
      <c r="K63" s="1" t="s">
        <v>92</v>
      </c>
      <c r="L63" s="1" t="s">
        <v>92</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92</v>
      </c>
      <c r="C64" s="1" t="s">
        <v>92</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92</v>
      </c>
      <c r="C65" s="1" t="s">
        <v>92</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92</v>
      </c>
      <c r="C66" s="1">
        <v>19638000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92</v>
      </c>
      <c r="C68" s="1" t="s">
        <v>92</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92</v>
      </c>
      <c r="C69" s="1" t="s">
        <v>92</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92</v>
      </c>
      <c r="C70" s="1" t="s">
        <v>92</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92</v>
      </c>
      <c r="C71" s="1">
        <v>27234000</v>
      </c>
      <c r="D71" s="1">
        <v>83410000</v>
      </c>
      <c r="E71" s="1">
        <v>725219000</v>
      </c>
      <c r="F71" s="1">
        <v>2582352000</v>
      </c>
      <c r="G71" s="1">
        <v>7477792000</v>
      </c>
      <c r="H71" s="1">
        <v>11882906000</v>
      </c>
      <c r="I71" s="1">
        <v>13241221000</v>
      </c>
      <c r="J71" s="1">
        <v>14450338000</v>
      </c>
      <c r="K71" s="1">
        <v>15816738000</v>
      </c>
      <c r="L71" s="1" t="s">
        <v>92</v>
      </c>
      <c r="M71" s="1" t="s">
        <v>92</v>
      </c>
      <c r="N71" s="1" t="s">
        <v>92</v>
      </c>
      <c r="O71" s="1" t="s">
        <v>92</v>
      </c>
      <c r="P71" s="1" t="s">
        <v>92</v>
      </c>
      <c r="Q71" s="1" t="s">
        <v>92</v>
      </c>
      <c r="R71" s="1" t="s">
        <v>92</v>
      </c>
      <c r="S71" s="1" t="s">
        <v>92</v>
      </c>
      <c r="T71" s="1" t="s">
        <v>92</v>
      </c>
      <c r="U71" s="1" t="s">
        <v>92</v>
      </c>
      <c r="V71" s="1" t="s">
        <v>92</v>
      </c>
      <c r="W71" s="1" t="s">
        <v>92</v>
      </c>
      <c r="X71" s="1" t="s">
        <v>92</v>
      </c>
    </row>
    <row r="72" spans="1:24" ht="19" x14ac:dyDescent="0.25">
      <c r="A72" s="6" t="s">
        <v>63</v>
      </c>
      <c r="B72" s="10" t="s">
        <v>92</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92</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v>99656000</v>
      </c>
      <c r="E76" s="1">
        <v>105648000</v>
      </c>
      <c r="F76" s="1">
        <v>399119000</v>
      </c>
      <c r="G76" s="1">
        <v>1465397000</v>
      </c>
      <c r="H76" s="1">
        <v>3077446000</v>
      </c>
      <c r="I76" s="1">
        <v>4203720000</v>
      </c>
      <c r="J76" s="1">
        <v>4226858000</v>
      </c>
      <c r="K76" s="1">
        <v>6520448000</v>
      </c>
      <c r="L76" s="1" t="s">
        <v>92</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92</v>
      </c>
      <c r="C77" s="1" t="s">
        <v>92</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92</v>
      </c>
      <c r="C78" s="1" t="s">
        <v>92</v>
      </c>
      <c r="D78" s="1" t="s">
        <v>92</v>
      </c>
      <c r="E78" s="1" t="s">
        <v>92</v>
      </c>
      <c r="F78" s="1" t="s">
        <v>92</v>
      </c>
      <c r="G78" s="1" t="s">
        <v>92</v>
      </c>
      <c r="H78" s="1" t="s">
        <v>92</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92</v>
      </c>
      <c r="C79" s="1" t="s">
        <v>92</v>
      </c>
      <c r="D79" s="1" t="s">
        <v>92</v>
      </c>
      <c r="E79" s="1" t="s">
        <v>92</v>
      </c>
      <c r="F79" s="1" t="s">
        <v>92</v>
      </c>
      <c r="G79" s="1" t="s">
        <v>92</v>
      </c>
      <c r="H79" s="1" t="s">
        <v>92</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f t="shared" si="6"/>
        <v>5.2347037053062477E-2</v>
      </c>
      <c r="J80" s="15">
        <f t="shared" si="6"/>
        <v>5.1375900126401947E-2</v>
      </c>
      <c r="K80" s="15">
        <f t="shared" si="6"/>
        <v>4.9218870603630026E-2</v>
      </c>
      <c r="L80" s="15">
        <f t="shared" si="6"/>
        <v>4.6928822345759014E-2</v>
      </c>
      <c r="M80" s="15">
        <f t="shared" si="6"/>
        <v>5.2077562326869803E-2</v>
      </c>
      <c r="N80" s="15">
        <f t="shared" si="6"/>
        <v>5.3652217239661189E-2</v>
      </c>
      <c r="O80" s="15">
        <f t="shared" si="6"/>
        <v>5.5879648976180529E-2</v>
      </c>
      <c r="P80" s="15">
        <f t="shared" si="6"/>
        <v>6.4832351024984469E-2</v>
      </c>
      <c r="Q80" s="15">
        <f t="shared" si="6"/>
        <v>6.9383509581405267E-2</v>
      </c>
      <c r="R80" s="15">
        <f t="shared" si="6"/>
        <v>7.4253367600141798E-2</v>
      </c>
      <c r="S80" s="15">
        <f t="shared" si="6"/>
        <v>6.9270668891795589E-2</v>
      </c>
      <c r="T80" s="15">
        <f t="shared" si="6"/>
        <v>6.836038854252699E-2</v>
      </c>
      <c r="U80" s="15">
        <f t="shared" si="6"/>
        <v>6.6688496635919359E-2</v>
      </c>
      <c r="V80" s="15">
        <f t="shared" si="6"/>
        <v>7.1173031935001393E-2</v>
      </c>
      <c r="W80" s="15">
        <f t="shared" si="6"/>
        <v>5.9680868819307786E-2</v>
      </c>
      <c r="X80" s="15">
        <f t="shared" si="6"/>
        <v>6.8456632111895233E-2</v>
      </c>
    </row>
    <row r="81" spans="1:32" ht="19" x14ac:dyDescent="0.25">
      <c r="A81" s="5" t="s">
        <v>69</v>
      </c>
      <c r="B81" s="1" t="s">
        <v>92</v>
      </c>
      <c r="C81" s="1" t="s">
        <v>92</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92</v>
      </c>
      <c r="C82" s="1" t="s">
        <v>92</v>
      </c>
      <c r="D82" s="1" t="s">
        <v>92</v>
      </c>
      <c r="E82" s="1" t="s">
        <v>92</v>
      </c>
      <c r="F82" s="1" t="s">
        <v>92</v>
      </c>
      <c r="G82" s="1" t="s">
        <v>92</v>
      </c>
      <c r="H82" s="1" t="s">
        <v>92</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v>301000000</v>
      </c>
      <c r="O83" s="1">
        <v>-234000000</v>
      </c>
      <c r="P83" s="1" t="s">
        <v>92</v>
      </c>
      <c r="Q83" s="1" t="s">
        <v>92</v>
      </c>
      <c r="R83" s="1" t="s">
        <v>92</v>
      </c>
      <c r="S83" s="1" t="s">
        <v>92</v>
      </c>
      <c r="T83" s="1" t="s">
        <v>92</v>
      </c>
      <c r="U83" s="1" t="s">
        <v>92</v>
      </c>
      <c r="V83" s="1" t="s">
        <v>92</v>
      </c>
      <c r="W83" s="1" t="s">
        <v>92</v>
      </c>
      <c r="X83" s="1" t="s">
        <v>92</v>
      </c>
      <c r="AE83" s="60" t="s">
        <v>126</v>
      </c>
      <c r="AF83" s="61"/>
    </row>
    <row r="84" spans="1:32" ht="19" x14ac:dyDescent="0.25">
      <c r="A84" s="5" t="s">
        <v>47</v>
      </c>
      <c r="B84" s="1" t="s">
        <v>92</v>
      </c>
      <c r="C84" s="1" t="s">
        <v>92</v>
      </c>
      <c r="D84" s="1" t="s">
        <v>92</v>
      </c>
      <c r="E84" s="1" t="s">
        <v>92</v>
      </c>
      <c r="F84" s="1" t="s">
        <v>92</v>
      </c>
      <c r="G84" s="1" t="s">
        <v>92</v>
      </c>
      <c r="H84" s="1" t="s">
        <v>92</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62" t="s">
        <v>127</v>
      </c>
      <c r="AF84" s="63"/>
    </row>
    <row r="85" spans="1:32" ht="20" x14ac:dyDescent="0.25">
      <c r="A85" s="5" t="s">
        <v>71</v>
      </c>
      <c r="B85" s="1" t="s">
        <v>92</v>
      </c>
      <c r="C85" s="1" t="s">
        <v>92</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23" t="s">
        <v>128</v>
      </c>
      <c r="AF85" s="24">
        <f>X17</f>
        <v>357000000</v>
      </c>
    </row>
    <row r="86" spans="1:32" ht="20" x14ac:dyDescent="0.25">
      <c r="A86" s="5" t="s">
        <v>72</v>
      </c>
      <c r="B86" s="1" t="s">
        <v>92</v>
      </c>
      <c r="C86" s="1" t="s">
        <v>92</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23" t="s">
        <v>129</v>
      </c>
      <c r="AF86" s="24">
        <f>X56</f>
        <v>2477000000</v>
      </c>
    </row>
    <row r="87" spans="1:32" ht="20" x14ac:dyDescent="0.25">
      <c r="A87" s="6" t="s">
        <v>73</v>
      </c>
      <c r="B87" s="10" t="s">
        <v>92</v>
      </c>
      <c r="C87" s="10" t="s">
        <v>92</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23" t="s">
        <v>130</v>
      </c>
      <c r="AF87" s="24">
        <f>X61</f>
        <v>27202000000</v>
      </c>
    </row>
    <row r="88" spans="1:32" ht="20" x14ac:dyDescent="0.25">
      <c r="A88" s="5" t="s">
        <v>74</v>
      </c>
      <c r="B88" s="1" t="s">
        <v>92</v>
      </c>
      <c r="C88" s="1" t="s">
        <v>92</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33" t="s">
        <v>131</v>
      </c>
      <c r="AF88" s="34">
        <f>AF85/(AF86+AF87)</f>
        <v>1.2028707166683514E-2</v>
      </c>
    </row>
    <row r="89" spans="1:32" ht="20" customHeight="1" x14ac:dyDescent="0.25">
      <c r="A89" s="14" t="s">
        <v>105</v>
      </c>
      <c r="B89" s="15" t="e">
        <f t="shared" ref="B89:X89" si="7">(-1*B88)/B3</f>
        <v>#VALUE!</v>
      </c>
      <c r="C89" s="15" t="e">
        <f t="shared" si="7"/>
        <v>#VALUE!</v>
      </c>
      <c r="D89" s="15">
        <f t="shared" si="7"/>
        <v>8.463554702075958E-2</v>
      </c>
      <c r="E89" s="15">
        <f t="shared" si="7"/>
        <v>0.12060638473491986</v>
      </c>
      <c r="F89" s="15">
        <f t="shared" si="7"/>
        <v>0.10002279552104071</v>
      </c>
      <c r="G89" s="15">
        <f t="shared" si="7"/>
        <v>0.1365494513371214</v>
      </c>
      <c r="H89" s="15">
        <f t="shared" si="7"/>
        <v>0.17942601530969077</v>
      </c>
      <c r="I89" s="15">
        <f t="shared" si="7"/>
        <v>0.14480185773327758</v>
      </c>
      <c r="J89" s="15">
        <f t="shared" si="7"/>
        <v>0.10820837281004608</v>
      </c>
      <c r="K89" s="15">
        <f t="shared" si="7"/>
        <v>3.4243920535845171E-2</v>
      </c>
      <c r="L89" s="15">
        <f t="shared" si="7"/>
        <v>0.13703488966952013</v>
      </c>
      <c r="M89" s="15">
        <f t="shared" si="7"/>
        <v>9.0700435298773252E-2</v>
      </c>
      <c r="N89" s="15">
        <f t="shared" si="7"/>
        <v>6.5231689088191325E-2</v>
      </c>
      <c r="O89" s="15">
        <f t="shared" si="7"/>
        <v>0.12299206017551191</v>
      </c>
      <c r="P89" s="15">
        <f t="shared" si="7"/>
        <v>0.16604293874335238</v>
      </c>
      <c r="Q89" s="15">
        <f t="shared" si="7"/>
        <v>0.13221939217751938</v>
      </c>
      <c r="R89" s="15">
        <f t="shared" si="7"/>
        <v>0.11312477844735909</v>
      </c>
      <c r="S89" s="15">
        <f t="shared" si="7"/>
        <v>0.11893013395877497</v>
      </c>
      <c r="T89" s="15">
        <f t="shared" si="7"/>
        <v>0.18373910056351822</v>
      </c>
      <c r="U89" s="15">
        <f t="shared" si="7"/>
        <v>0.14548644791389931</v>
      </c>
      <c r="V89" s="15">
        <f t="shared" si="7"/>
        <v>0.12206961161910293</v>
      </c>
      <c r="W89" s="15">
        <f t="shared" si="7"/>
        <v>9.5638437025737766E-2</v>
      </c>
      <c r="X89" s="15">
        <f t="shared" si="7"/>
        <v>0.11131892686928113</v>
      </c>
      <c r="AE89" s="23" t="s">
        <v>106</v>
      </c>
      <c r="AF89" s="24">
        <f>X27</f>
        <v>11356000000</v>
      </c>
    </row>
    <row r="90" spans="1:32" ht="20" x14ac:dyDescent="0.25">
      <c r="A90" s="5" t="s">
        <v>75</v>
      </c>
      <c r="B90" s="1" t="s">
        <v>92</v>
      </c>
      <c r="C90" s="1" t="s">
        <v>92</v>
      </c>
      <c r="D90" s="1" t="s">
        <v>92</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23" t="s">
        <v>19</v>
      </c>
      <c r="AF90" s="24">
        <f>X25</f>
        <v>71328000000</v>
      </c>
    </row>
    <row r="91" spans="1:32" ht="20" x14ac:dyDescent="0.25">
      <c r="A91" s="5" t="s">
        <v>76</v>
      </c>
      <c r="B91" s="1" t="s">
        <v>92</v>
      </c>
      <c r="C91" s="1" t="s">
        <v>92</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33" t="s">
        <v>132</v>
      </c>
      <c r="AF91" s="34">
        <f>AF89/AF90</f>
        <v>0.1592081650964558</v>
      </c>
    </row>
    <row r="92" spans="1:32" ht="20" x14ac:dyDescent="0.25">
      <c r="A92" s="5" t="s">
        <v>77</v>
      </c>
      <c r="B92" s="1" t="s">
        <v>92</v>
      </c>
      <c r="C92" s="1" t="s">
        <v>92</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35" t="s">
        <v>133</v>
      </c>
      <c r="AF92" s="36">
        <f>AF88*(1-AF91)</f>
        <v>1.0113638770193244E-2</v>
      </c>
    </row>
    <row r="93" spans="1:32" ht="19" x14ac:dyDescent="0.25">
      <c r="A93" s="5" t="s">
        <v>78</v>
      </c>
      <c r="B93" s="1" t="s">
        <v>92</v>
      </c>
      <c r="C93" s="1" t="s">
        <v>92</v>
      </c>
      <c r="D93" s="1">
        <v>99000</v>
      </c>
      <c r="E93" s="1" t="s">
        <v>92</v>
      </c>
      <c r="F93" s="1">
        <v>-36906000</v>
      </c>
      <c r="G93" s="1" t="s">
        <v>92</v>
      </c>
      <c r="H93" s="1" t="s">
        <v>92</v>
      </c>
      <c r="I93" s="1" t="s">
        <v>92</v>
      </c>
      <c r="J93" s="1" t="s">
        <v>92</v>
      </c>
      <c r="K93" s="1" t="s">
        <v>92</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62" t="s">
        <v>134</v>
      </c>
      <c r="AF93" s="63"/>
    </row>
    <row r="94" spans="1:32" ht="20" x14ac:dyDescent="0.25">
      <c r="A94" s="6" t="s">
        <v>79</v>
      </c>
      <c r="B94" s="10" t="s">
        <v>92</v>
      </c>
      <c r="C94" s="10" t="s">
        <v>92</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t="s">
        <v>92</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23" t="s">
        <v>136</v>
      </c>
      <c r="AF95" s="56" cm="1">
        <f t="array" ref="AF95">_FV(A1,"Beta")</f>
        <v>1.1008</v>
      </c>
    </row>
    <row r="96" spans="1:32" ht="20" x14ac:dyDescent="0.25">
      <c r="A96" s="5" t="s">
        <v>81</v>
      </c>
      <c r="B96" s="1" t="s">
        <v>92</v>
      </c>
      <c r="C96" s="1" t="s">
        <v>92</v>
      </c>
      <c r="D96" s="1">
        <v>2262000</v>
      </c>
      <c r="E96" s="1">
        <v>15476000</v>
      </c>
      <c r="F96" s="1">
        <v>1195025000</v>
      </c>
      <c r="G96" s="1">
        <v>4372255000</v>
      </c>
      <c r="H96" s="1">
        <v>2384666000</v>
      </c>
      <c r="I96" s="1" t="s">
        <v>92</v>
      </c>
      <c r="J96" s="1" t="s">
        <v>92</v>
      </c>
      <c r="K96" s="1" t="s">
        <v>92</v>
      </c>
      <c r="L96" s="1" t="s">
        <v>92</v>
      </c>
      <c r="M96" s="1" t="s">
        <v>92</v>
      </c>
      <c r="N96" s="1" t="s">
        <v>92</v>
      </c>
      <c r="O96" s="1" t="s">
        <v>92</v>
      </c>
      <c r="P96" s="1" t="s">
        <v>92</v>
      </c>
      <c r="Q96" s="1" t="s">
        <v>92</v>
      </c>
      <c r="R96" s="1" t="s">
        <v>92</v>
      </c>
      <c r="S96" s="1">
        <v>800000000</v>
      </c>
      <c r="T96" s="1">
        <v>950000000</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t="s">
        <v>92</v>
      </c>
      <c r="J97" s="1" t="s">
        <v>92</v>
      </c>
      <c r="K97" s="1" t="s">
        <v>92</v>
      </c>
      <c r="L97" s="1">
        <v>-801000000</v>
      </c>
      <c r="M97" s="1" t="s">
        <v>92</v>
      </c>
      <c r="N97" s="1" t="s">
        <v>92</v>
      </c>
      <c r="O97" s="1" t="s">
        <v>92</v>
      </c>
      <c r="P97" s="1" t="s">
        <v>92</v>
      </c>
      <c r="Q97" s="1">
        <v>-1780000000</v>
      </c>
      <c r="R97" s="1">
        <v>-3693000000</v>
      </c>
      <c r="S97" s="1">
        <v>-4846000000</v>
      </c>
      <c r="T97" s="1">
        <v>-9075000000</v>
      </c>
      <c r="U97" s="1">
        <v>-18396000000</v>
      </c>
      <c r="V97" s="1">
        <v>-31149000000</v>
      </c>
      <c r="W97" s="1">
        <v>-50274000000</v>
      </c>
      <c r="X97" s="1">
        <v>-59296000000</v>
      </c>
      <c r="AE97" s="35" t="s">
        <v>138</v>
      </c>
      <c r="AF97" s="36">
        <f>(AF94)+((AF95)*(AF96-AF94))</f>
        <v>8.8339440000000005E-2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2" t="s">
        <v>139</v>
      </c>
      <c r="AF98" s="63"/>
    </row>
    <row r="99" spans="1:32" ht="20" x14ac:dyDescent="0.25">
      <c r="A99" s="5" t="s">
        <v>84</v>
      </c>
      <c r="B99" s="1" t="s">
        <v>92</v>
      </c>
      <c r="C99" s="1" t="s">
        <v>92</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23" t="s">
        <v>140</v>
      </c>
      <c r="AF99" s="24">
        <f>AF86+AF87</f>
        <v>29679000000</v>
      </c>
    </row>
    <row r="100" spans="1:32" ht="20" x14ac:dyDescent="0.25">
      <c r="A100" s="6" t="s">
        <v>85</v>
      </c>
      <c r="B100" s="10" t="s">
        <v>92</v>
      </c>
      <c r="C100" s="10" t="s">
        <v>92</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33" t="s">
        <v>141</v>
      </c>
      <c r="AF100" s="34">
        <f>AF99/AF103</f>
        <v>2.1826629826859279E-2</v>
      </c>
    </row>
    <row r="101" spans="1:32" ht="20" x14ac:dyDescent="0.25">
      <c r="A101" s="5" t="s">
        <v>86</v>
      </c>
      <c r="B101" s="1" t="s">
        <v>92</v>
      </c>
      <c r="C101" s="1" t="s">
        <v>92</v>
      </c>
      <c r="D101" s="1" t="s">
        <v>92</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23" t="s">
        <v>142</v>
      </c>
      <c r="AF101" s="49" cm="1">
        <f t="array" ref="AF101">_FV(A1,"Market cap",TRUE)</f>
        <v>1330082000000</v>
      </c>
    </row>
    <row r="102" spans="1:32" ht="20" x14ac:dyDescent="0.25">
      <c r="A102" s="6" t="s">
        <v>87</v>
      </c>
      <c r="B102" s="10" t="s">
        <v>92</v>
      </c>
      <c r="C102" s="10" t="s">
        <v>92</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33" t="s">
        <v>143</v>
      </c>
      <c r="AF102" s="34">
        <f>AF101/AF103</f>
        <v>0.97817337017314077</v>
      </c>
    </row>
    <row r="103" spans="1:32" ht="20" x14ac:dyDescent="0.25">
      <c r="A103" s="5" t="s">
        <v>88</v>
      </c>
      <c r="B103" s="1" t="s">
        <v>92</v>
      </c>
      <c r="C103" s="1" t="s">
        <v>92</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35" t="s">
        <v>144</v>
      </c>
      <c r="AF103" s="38">
        <f>AF99+AF101</f>
        <v>1359761000000</v>
      </c>
    </row>
    <row r="104" spans="1:32" ht="19" x14ac:dyDescent="0.25">
      <c r="A104" s="7" t="s">
        <v>89</v>
      </c>
      <c r="B104" s="11" t="s">
        <v>92</v>
      </c>
      <c r="C104" s="11" t="s">
        <v>92</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62" t="s">
        <v>145</v>
      </c>
      <c r="AF104" s="63"/>
    </row>
    <row r="105" spans="1:32" ht="20" x14ac:dyDescent="0.25">
      <c r="A105" s="14" t="s">
        <v>107</v>
      </c>
      <c r="B105" s="1"/>
      <c r="C105" s="15" t="e">
        <f>(C106/B106)-1</f>
        <v>#VALUE!</v>
      </c>
      <c r="D105" s="15" t="e">
        <f>(D106/C106)-1</f>
        <v>#VALUE!</v>
      </c>
      <c r="E105" s="15">
        <f>(E106/D106)-1</f>
        <v>0.85186377226490051</v>
      </c>
      <c r="F105" s="15">
        <f>(F106/E106)-1</f>
        <v>2.0096824061030718</v>
      </c>
      <c r="G105" s="15">
        <f>(G106/F106)-1</f>
        <v>1.4636539224282692</v>
      </c>
      <c r="H105" s="15">
        <f t="shared" ref="H105:X105" si="8">(H106/G106)-1</f>
        <v>3.4853704497580518E-2</v>
      </c>
      <c r="I105" s="15">
        <f t="shared" si="8"/>
        <v>1.0102222672571539</v>
      </c>
      <c r="J105" s="15">
        <f t="shared" si="8"/>
        <v>0.6291421675458182</v>
      </c>
      <c r="K105" s="15">
        <f t="shared" si="8"/>
        <v>0.54817927211653483</v>
      </c>
      <c r="L105" s="15">
        <f t="shared" si="8"/>
        <v>-0.16967521757377757</v>
      </c>
      <c r="M105" s="15">
        <f t="shared" si="8"/>
        <v>0.57539289253858139</v>
      </c>
      <c r="N105" s="15">
        <f t="shared" si="8"/>
        <v>0.19942482250381954</v>
      </c>
      <c r="O105" s="15">
        <f t="shared" si="8"/>
        <v>-0.15322943203956241</v>
      </c>
      <c r="P105" s="15">
        <f t="shared" si="8"/>
        <v>1.0264578355897669E-2</v>
      </c>
      <c r="Q105" s="15">
        <f t="shared" si="8"/>
        <v>0.41096610317946913</v>
      </c>
      <c r="R105" s="15">
        <f t="shared" si="8"/>
        <v>0.60307902414799175</v>
      </c>
      <c r="S105" s="15">
        <f t="shared" si="8"/>
        <v>-7.4233271375464649E-2</v>
      </c>
      <c r="T105" s="15">
        <f t="shared" si="8"/>
        <v>-4.4965909566235807E-2</v>
      </c>
      <c r="U105" s="15">
        <f t="shared" si="8"/>
        <v>0.35651716888577445</v>
      </c>
      <c r="V105" s="15">
        <f t="shared" si="8"/>
        <v>0.38328167376985656</v>
      </c>
      <c r="W105" s="15">
        <f t="shared" si="8"/>
        <v>0.56412949606703555</v>
      </c>
      <c r="X105" s="15">
        <f t="shared" si="8"/>
        <v>-0.10448874828388943</v>
      </c>
      <c r="Y105" s="15"/>
      <c r="Z105" s="15"/>
      <c r="AA105" s="15"/>
      <c r="AB105" s="15"/>
      <c r="AC105" s="15"/>
      <c r="AD105" s="15"/>
      <c r="AE105" s="25" t="s">
        <v>108</v>
      </c>
      <c r="AF105" s="26">
        <f>(AF100*AF92)+(AF102*AF97)</f>
        <v>8.6632034393647556E-2</v>
      </c>
    </row>
    <row r="106" spans="1:32" ht="19" x14ac:dyDescent="0.25">
      <c r="A106" s="5" t="s">
        <v>90</v>
      </c>
      <c r="B106" s="1" t="s">
        <v>92</v>
      </c>
      <c r="C106" s="1" t="s">
        <v>92</v>
      </c>
      <c r="D106" s="1">
        <v>118067000</v>
      </c>
      <c r="E106" s="1">
        <v>218644000</v>
      </c>
      <c r="F106" s="1">
        <v>658049000</v>
      </c>
      <c r="G106" s="1">
        <v>1621205000</v>
      </c>
      <c r="H106" s="1">
        <v>1677710000</v>
      </c>
      <c r="I106" s="1">
        <v>3372570000</v>
      </c>
      <c r="J106" s="1">
        <v>5494396000</v>
      </c>
      <c r="K106" s="1">
        <v>8506310000</v>
      </c>
      <c r="L106" s="1">
        <v>7063000000</v>
      </c>
      <c r="M106" s="1">
        <v>11127000000</v>
      </c>
      <c r="N106" s="1">
        <v>13346000000</v>
      </c>
      <c r="O106" s="1">
        <v>11301000000</v>
      </c>
      <c r="P106" s="1">
        <v>11417000000</v>
      </c>
      <c r="Q106" s="1">
        <v>16109000000</v>
      </c>
      <c r="R106" s="1">
        <v>25824000000</v>
      </c>
      <c r="S106" s="1">
        <v>23907000000</v>
      </c>
      <c r="T106" s="1">
        <v>22832000000</v>
      </c>
      <c r="U106" s="1">
        <v>30972000000</v>
      </c>
      <c r="V106" s="1">
        <v>42843000000</v>
      </c>
      <c r="W106" s="1">
        <v>67012000000</v>
      </c>
      <c r="X106" s="1">
        <v>60010000000</v>
      </c>
      <c r="Y106" s="64">
        <f>X106*(1+$AF$106)</f>
        <v>65489689764.619743</v>
      </c>
      <c r="Z106" s="64">
        <f t="shared" ref="Z106:AC106" si="9">Y106*(1+$AF$106)</f>
        <v>71469746133.413437</v>
      </c>
      <c r="AA106" s="64">
        <f t="shared" si="9"/>
        <v>77995859054.047287</v>
      </c>
      <c r="AB106" s="64">
        <f t="shared" si="9"/>
        <v>85117890557.816452</v>
      </c>
      <c r="AC106" s="64">
        <f t="shared" si="9"/>
        <v>92890255724.883453</v>
      </c>
      <c r="AD106" s="39" t="s">
        <v>146</v>
      </c>
      <c r="AE106" s="40" t="s">
        <v>147</v>
      </c>
      <c r="AF106" s="41">
        <f>(SUM(Y4:AC4)/5)</f>
        <v>9.1312943919675815E-2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1544854279997.9216</v>
      </c>
      <c r="AD107" s="43" t="s">
        <v>148</v>
      </c>
      <c r="AE107" s="44" t="s">
        <v>149</v>
      </c>
      <c r="AF107" s="45">
        <v>2.5000000000000001E-2</v>
      </c>
    </row>
    <row r="108" spans="1:32" ht="19" x14ac:dyDescent="0.25">
      <c r="Y108" s="42">
        <f t="shared" ref="Y108:AA108" si="10">Y107+Y106</f>
        <v>65489689764.619743</v>
      </c>
      <c r="Z108" s="42">
        <f t="shared" si="10"/>
        <v>71469746133.413437</v>
      </c>
      <c r="AA108" s="42">
        <f t="shared" si="10"/>
        <v>77995859054.047287</v>
      </c>
      <c r="AB108" s="42">
        <f>AB107+AB106</f>
        <v>85117890557.816452</v>
      </c>
      <c r="AC108" s="42">
        <f>AC107+AC106</f>
        <v>1637744535722.8052</v>
      </c>
      <c r="AD108" s="43" t="s">
        <v>144</v>
      </c>
      <c r="AE108" s="46" t="s">
        <v>150</v>
      </c>
      <c r="AF108" s="47">
        <f>AF105</f>
        <v>8.6632034393647556E-2</v>
      </c>
    </row>
    <row r="109" spans="1:32" ht="19" x14ac:dyDescent="0.25">
      <c r="Y109" s="58" t="s">
        <v>151</v>
      </c>
      <c r="Z109" s="59"/>
    </row>
    <row r="110" spans="1:32" ht="20" x14ac:dyDescent="0.25">
      <c r="Y110" s="48" t="s">
        <v>152</v>
      </c>
      <c r="Z110" s="49">
        <f>NPV(AF108,Y108,Z108,AA108,AB108,AC108)</f>
        <v>1323655999563.3564</v>
      </c>
    </row>
    <row r="111" spans="1:32" ht="20" x14ac:dyDescent="0.25">
      <c r="Y111" s="48" t="s">
        <v>153</v>
      </c>
      <c r="Z111" s="49">
        <f>X40</f>
        <v>113762000000</v>
      </c>
    </row>
    <row r="112" spans="1:32" ht="20" x14ac:dyDescent="0.25">
      <c r="Y112" s="48" t="s">
        <v>140</v>
      </c>
      <c r="Z112" s="49">
        <f>AF99</f>
        <v>29679000000</v>
      </c>
    </row>
    <row r="113" spans="25:26" ht="20" x14ac:dyDescent="0.25">
      <c r="Y113" s="48" t="s">
        <v>154</v>
      </c>
      <c r="Z113" s="49">
        <f>Z110+Z111-Z112</f>
        <v>1407738999563.3564</v>
      </c>
    </row>
    <row r="114" spans="25:26" ht="20" x14ac:dyDescent="0.25">
      <c r="Y114" s="48" t="s">
        <v>155</v>
      </c>
      <c r="Z114" s="50">
        <f>X34*(1+(5*AD16))</f>
        <v>13051072012.005297</v>
      </c>
    </row>
    <row r="115" spans="25:26" ht="20" x14ac:dyDescent="0.25">
      <c r="Y115" s="51" t="s">
        <v>156</v>
      </c>
      <c r="Z115" s="52">
        <f>Z113/Z114</f>
        <v>107.86385963301856</v>
      </c>
    </row>
    <row r="116" spans="25:26" ht="20" x14ac:dyDescent="0.25">
      <c r="Y116" s="48" t="s">
        <v>157</v>
      </c>
      <c r="Z116" s="57" cm="1">
        <f t="array" ref="Z116">_FV(A1,"Price (Extended hours)",TRUE)</f>
        <v>103.91</v>
      </c>
    </row>
    <row r="117" spans="25:26" ht="20" x14ac:dyDescent="0.25">
      <c r="Y117" s="53" t="s">
        <v>158</v>
      </c>
      <c r="Z117" s="54">
        <f>Z115/Z116-1</f>
        <v>3.8050809672010022E-2</v>
      </c>
    </row>
    <row r="118" spans="25:26" ht="20" x14ac:dyDescent="0.25">
      <c r="Y118" s="53" t="s">
        <v>159</v>
      </c>
      <c r="Z118" s="55" t="str">
        <f>IF(Z115&gt;Z116,"BUY","SELL")</f>
        <v>BUY</v>
      </c>
    </row>
  </sheetData>
  <mergeCells count="6">
    <mergeCell ref="Y109:Z109"/>
    <mergeCell ref="AE83:AF83"/>
    <mergeCell ref="AE84:AF84"/>
    <mergeCell ref="AE93:AF93"/>
    <mergeCell ref="AE98:AF98"/>
    <mergeCell ref="AE104:AF104"/>
  </mergeCells>
  <hyperlinks>
    <hyperlink ref="A1" r:id="rId1" tooltip="https://roic.ai/company/GOOG" display="ROIC.AI | GO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652044/000165204416000012/goog10-k2015.htm" xr:uid="{00000000-0004-0000-0000-00002E000000}"/>
    <hyperlink ref="Q74" r:id="rId33" tooltip="https://www.sec.gov/Archives/edgar/data/1652044/000165204416000012/goog10-k2015.htm" xr:uid="{00000000-0004-0000-0000-00002F000000}"/>
    <hyperlink ref="R36" r:id="rId34" tooltip="https://www.sec.gov/Archives/edgar/data/1652044/000165204417000008/goog10-kq42016.htm" xr:uid="{00000000-0004-0000-0000-000031000000}"/>
    <hyperlink ref="R74" r:id="rId35" tooltip="https://www.sec.gov/Archives/edgar/data/1652044/000165204417000008/goog10-kq42016.htm" xr:uid="{00000000-0004-0000-0000-000032000000}"/>
    <hyperlink ref="S36" r:id="rId36" tooltip="https://www.sec.gov/Archives/edgar/data/1652044/000165204418000007/goog10-kq42017.htm" xr:uid="{00000000-0004-0000-0000-000034000000}"/>
    <hyperlink ref="S74" r:id="rId37" tooltip="https://www.sec.gov/Archives/edgar/data/1652044/000165204418000007/goog10-kq42017.htm" xr:uid="{00000000-0004-0000-0000-000035000000}"/>
    <hyperlink ref="T36" r:id="rId38" tooltip="https://www.sec.gov/Archives/edgar/data/1652044/000165204419000004/goog10-kq42018.htm" xr:uid="{00000000-0004-0000-0000-000037000000}"/>
    <hyperlink ref="T74" r:id="rId39" tooltip="https://www.sec.gov/Archives/edgar/data/1652044/000165204419000004/goog10-kq42018.htm" xr:uid="{00000000-0004-0000-0000-000038000000}"/>
    <hyperlink ref="U36" r:id="rId40" tooltip="https://www.sec.gov/Archives/edgar/data/1652044/000165204420000008/0001652044-20-000008-index.htm" xr:uid="{00000000-0004-0000-0000-00003A000000}"/>
    <hyperlink ref="U74" r:id="rId41" tooltip="https://www.sec.gov/Archives/edgar/data/1652044/000165204420000008/0001652044-20-000008-index.htm" xr:uid="{00000000-0004-0000-0000-00003B000000}"/>
    <hyperlink ref="V36" r:id="rId42" tooltip="https://www.sec.gov/Archives/edgar/data/1652044/000165204421000010/0001652044-21-000010-index.htm" xr:uid="{00000000-0004-0000-0000-00003D000000}"/>
    <hyperlink ref="V74" r:id="rId43" tooltip="https://www.sec.gov/Archives/edgar/data/1652044/000165204421000010/0001652044-21-000010-index.htm" xr:uid="{00000000-0004-0000-0000-00003E000000}"/>
    <hyperlink ref="W36" r:id="rId44" tooltip="https://www.sec.gov/Archives/edgar/data/1652044/000165204422000019/0001652044-22-000019-index.htm" xr:uid="{00000000-0004-0000-0000-000040000000}"/>
    <hyperlink ref="W74" r:id="rId45" tooltip="https://www.sec.gov/Archives/edgar/data/1652044/000165204422000019/0001652044-22-000019-index.htm" xr:uid="{00000000-0004-0000-0000-000041000000}"/>
    <hyperlink ref="X36" r:id="rId46" tooltip="https://www.sec.gov/Archives/edgar/data/1652044/000165204423000016/0001652044-23-000016-index.htm" xr:uid="{00000000-0004-0000-0000-000043000000}"/>
    <hyperlink ref="X74" r:id="rId47" tooltip="https://www.sec.gov/Archives/edgar/data/1652044/000165204423000016/0001652044-23-000016-index.htm" xr:uid="{00000000-0004-0000-0000-000044000000}"/>
    <hyperlink ref="Y1" r:id="rId48" display="https://finbox.com/NASDAQGS:GOOG/explorer/revenue_proj" xr:uid="{3EBB5A77-AF41-8C41-9BFA-A2E487CE246D}"/>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2023-03-13T13:56:23Z</dcterms:created>
  <dcterms:modified xsi:type="dcterms:W3CDTF">2023-04-02T22:56:36Z</dcterms:modified>
</cp:coreProperties>
</file>