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Cybersecurity/"/>
    </mc:Choice>
  </mc:AlternateContent>
  <xr:revisionPtr revIDLastSave="0" documentId="13_ncr:1_{C0D22710-BAA6-8B43-B4DB-EF2550B3629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4" i="1" l="1"/>
  <c r="W19" i="1" l="1"/>
  <c r="Z16" i="1"/>
  <c r="Y16" i="1"/>
  <c r="X16" i="1"/>
  <c r="W16" i="1"/>
  <c r="Z13" i="1"/>
  <c r="Y13" i="1"/>
  <c r="X13" i="1"/>
  <c r="W13" i="1"/>
  <c r="Z10" i="1"/>
  <c r="Y10" i="1"/>
  <c r="X10" i="1"/>
  <c r="W10" i="1"/>
  <c r="Z7" i="1"/>
  <c r="Y7" i="1"/>
  <c r="X7" i="1"/>
  <c r="W7" i="1"/>
  <c r="Z4" i="1"/>
  <c r="Y4" i="1"/>
  <c r="X4" i="1"/>
  <c r="W4" i="1"/>
  <c r="S106" i="1"/>
  <c r="T106" i="1" s="1"/>
  <c r="U106" i="1" s="1"/>
  <c r="V106" i="1" s="1"/>
  <c r="R106" i="1"/>
  <c r="S111" i="1"/>
  <c r="Y106" i="1"/>
  <c r="Y86" i="1"/>
  <c r="Y97" i="1"/>
  <c r="Y91" i="1"/>
  <c r="Y90" i="1"/>
  <c r="Y89" i="1"/>
  <c r="Y87" i="1"/>
  <c r="Y99" i="1"/>
  <c r="S112" i="1" s="1"/>
  <c r="Y85" i="1"/>
  <c r="Y88" i="1" s="1"/>
  <c r="Y92" i="1" s="1"/>
  <c r="V4" i="1"/>
  <c r="U4" i="1"/>
  <c r="T4" i="1"/>
  <c r="S4" i="1"/>
  <c r="R4" i="1"/>
  <c r="H105" i="1"/>
  <c r="I105" i="1"/>
  <c r="J105" i="1"/>
  <c r="K105" i="1"/>
  <c r="L105" i="1"/>
  <c r="M105" i="1"/>
  <c r="N105" i="1"/>
  <c r="O105" i="1"/>
  <c r="P105" i="1"/>
  <c r="Q105" i="1"/>
  <c r="G105" i="1"/>
  <c r="F105" i="1"/>
  <c r="E105" i="1"/>
  <c r="D105" i="1"/>
  <c r="C105" i="1"/>
  <c r="H89" i="1"/>
  <c r="I89" i="1"/>
  <c r="J89" i="1"/>
  <c r="K89" i="1"/>
  <c r="L89" i="1"/>
  <c r="M89" i="1"/>
  <c r="N89" i="1"/>
  <c r="O89" i="1"/>
  <c r="P89" i="1"/>
  <c r="Q89" i="1"/>
  <c r="G89" i="1"/>
  <c r="F89" i="1"/>
  <c r="E89" i="1"/>
  <c r="D89" i="1"/>
  <c r="C89" i="1"/>
  <c r="B89" i="1"/>
  <c r="H80" i="1"/>
  <c r="I80" i="1"/>
  <c r="J80" i="1"/>
  <c r="K80" i="1"/>
  <c r="L80" i="1"/>
  <c r="M80" i="1"/>
  <c r="N80" i="1"/>
  <c r="O80" i="1"/>
  <c r="P80" i="1"/>
  <c r="Q80" i="1"/>
  <c r="G80" i="1"/>
  <c r="F80" i="1"/>
  <c r="E80" i="1"/>
  <c r="D80" i="1"/>
  <c r="C80" i="1"/>
  <c r="B80" i="1"/>
  <c r="H35" i="1"/>
  <c r="I35" i="1"/>
  <c r="J35" i="1"/>
  <c r="K35" i="1"/>
  <c r="L35" i="1"/>
  <c r="M35" i="1"/>
  <c r="N35" i="1"/>
  <c r="O35" i="1"/>
  <c r="P35" i="1"/>
  <c r="Q35" i="1"/>
  <c r="G35" i="1"/>
  <c r="F35" i="1"/>
  <c r="E35" i="1"/>
  <c r="D35" i="1"/>
  <c r="C35" i="1"/>
  <c r="H29" i="1"/>
  <c r="I29" i="1"/>
  <c r="J29" i="1"/>
  <c r="K29" i="1"/>
  <c r="L29" i="1"/>
  <c r="M29" i="1"/>
  <c r="N29" i="1"/>
  <c r="O29" i="1"/>
  <c r="P29" i="1"/>
  <c r="Q29" i="1"/>
  <c r="G29" i="1"/>
  <c r="F29" i="1"/>
  <c r="E29" i="1"/>
  <c r="D29" i="1"/>
  <c r="C29" i="1"/>
  <c r="H20" i="1"/>
  <c r="I20" i="1"/>
  <c r="J20" i="1"/>
  <c r="K20" i="1"/>
  <c r="L20" i="1"/>
  <c r="M20" i="1"/>
  <c r="N20" i="1"/>
  <c r="O20" i="1"/>
  <c r="P20" i="1"/>
  <c r="Q20" i="1"/>
  <c r="G20" i="1"/>
  <c r="F20" i="1"/>
  <c r="E20" i="1"/>
  <c r="D20" i="1"/>
  <c r="C20" i="1"/>
  <c r="H13" i="1"/>
  <c r="I13" i="1"/>
  <c r="J13" i="1"/>
  <c r="K13" i="1"/>
  <c r="L13" i="1"/>
  <c r="M13" i="1"/>
  <c r="N13" i="1"/>
  <c r="O13" i="1"/>
  <c r="P13" i="1"/>
  <c r="Q13" i="1"/>
  <c r="G13" i="1"/>
  <c r="F13" i="1"/>
  <c r="E13" i="1"/>
  <c r="D13" i="1"/>
  <c r="C13" i="1"/>
  <c r="B13" i="1"/>
  <c r="H9" i="1"/>
  <c r="I9" i="1"/>
  <c r="J9" i="1"/>
  <c r="K9" i="1"/>
  <c r="L9" i="1"/>
  <c r="M9" i="1"/>
  <c r="N9" i="1"/>
  <c r="O9" i="1"/>
  <c r="P9" i="1"/>
  <c r="Q9" i="1"/>
  <c r="G9" i="1"/>
  <c r="F9" i="1"/>
  <c r="E9" i="1"/>
  <c r="D9" i="1"/>
  <c r="C9" i="1"/>
  <c r="B9" i="1"/>
  <c r="M4" i="1"/>
  <c r="N4" i="1"/>
  <c r="O4" i="1"/>
  <c r="P4" i="1"/>
  <c r="Q4" i="1"/>
  <c r="L4" i="1"/>
  <c r="K4" i="1"/>
  <c r="J4" i="1"/>
  <c r="I4" i="1"/>
  <c r="H4" i="1"/>
  <c r="G4" i="1"/>
  <c r="F4" i="1"/>
  <c r="E4" i="1"/>
  <c r="D4" i="1"/>
  <c r="C4" i="1"/>
  <c r="S108" i="1" l="1"/>
  <c r="R108" i="1"/>
  <c r="Y103" i="1"/>
  <c r="Y102" i="1" s="1"/>
  <c r="T108" i="1" l="1"/>
  <c r="Y100" i="1"/>
  <c r="Y105" i="1" s="1"/>
  <c r="Y108" i="1" s="1"/>
  <c r="U108" i="1" l="1"/>
  <c r="V107" i="1"/>
  <c r="V108" i="1" s="1"/>
  <c r="S110" i="1" l="1"/>
  <c r="S113" i="1" s="1"/>
  <c r="S115" i="1" s="1"/>
  <c r="S118" i="1" l="1"/>
  <c r="S117" i="1"/>
</calcChain>
</file>

<file path=xl/sharedStrings.xml><?xml version="1.0" encoding="utf-8"?>
<sst xmlns="http://schemas.openxmlformats.org/spreadsheetml/2006/main" count="448" uniqueCount="161">
  <si>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</si>
  <si>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</si>
  <si>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</si>
  <si>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</si>
  <si>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</si>
  <si>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</si>
  <si>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</si>
  <si>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</si>
  <si>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</si>
  <si>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</si>
  <si>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</si>
  <si>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</si>
  <si>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</si>
  <si>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</si>
  <si>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</si>
  <si>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</si>
  <si>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</si>
  <si>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</si>
  <si>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</si>
  <si>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</si>
  <si>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</si>
  <si>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</si>
  <si>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</si>
  <si>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</si>
  <si>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</si>
  <si>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</si>
  <si>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</si>
  <si>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</si>
  <si>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</si>
  <si>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</si>
  <si>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</si>
  <si>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</si>
  <si>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</si>
  <si>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</si>
  <si>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</si>
  <si>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</si>
  <si>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</si>
  <si>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</si>
  <si>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</si>
  <si>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</si>
  <si>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</si>
  <si>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</si>
  <si>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</si>
  <si>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</si>
  <si>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</si>
  <si>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</si>
  <si>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</si>
  <si>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</si>
  <si>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</si>
  <si>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</si>
  <si>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</si>
  <si>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</si>
  <si>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</si>
  <si>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</si>
  <si>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</si>
  <si>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</si>
  <si>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</si>
  <si>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</si>
  <si>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</si>
  <si>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</si>
  <si>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</si>
  <si>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</si>
  <si>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</si>
  <si>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</si>
  <si>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</si>
  <si>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</si>
  <si>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</si>
  <si>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</si>
  <si>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</si>
  <si>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</si>
  <si>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</si>
  <si>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</si>
  <si>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</si>
  <si>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</si>
  <si>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</si>
  <si>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</si>
  <si>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</si>
  <si>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</si>
  <si>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</si>
  <si>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</si>
  <si>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</si>
  <si>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</si>
  <si>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</si>
  <si>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</si>
  <si>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</si>
  <si>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</si>
  <si>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</si>
  <si>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</si>
  <si>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</si>
  <si>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</si>
  <si>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</si>
  <si>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</si>
  <si>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</si>
  <si>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</si>
  <si>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</si>
  <si>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</si>
  <si>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</si>
  <si>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</si>
  <si>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</si>
  <si>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</si>
  <si>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</si>
  <si>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</si>
  <si>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</si>
  <si>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</si>
  <si>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</si>
  <si>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</si>
  <si>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</si>
  <si>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</si>
  <si>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</si>
  <si>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</si>
  <si>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</si>
  <si>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</si>
  <si>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</si>
  <si>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</si>
  <si>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</si>
  <si>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</si>
  <si>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</si>
  <si>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</si>
  <si>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</si>
  <si>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</si>
  <si>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</si>
  <si>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</si>
  <si>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</si>
  <si>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</si>
  <si>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</si>
  <si>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</si>
  <si>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</si>
  <si>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</si>
  <si>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</si>
  <si>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</si>
  <si>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</si>
  <si>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</si>
  <si>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</si>
  <si>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</si>
  <si>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</si>
  <si>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</si>
  <si>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</si>
  <si>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</si>
  <si>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</si>
  <si>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</si>
  <si>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</si>
  <si>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</si>
  <si>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</si>
  <si>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</si>
  <si>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</si>
  <si>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</si>
  <si>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</si>
  <si>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</si>
  <si>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</si>
  <si>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</si>
  <si>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</si>
  <si>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</si>
  <si>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</si>
  <si>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</si>
  <si>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</si>
  <si>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</si>
  <si>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Fortinet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</si>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</sst>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37" fontId="1" fillId="0" borderId="0" xfId="0" applyNumberFormat="1" applyFont="1"/>
    <xf numFmtId="37" fontId="11" fillId="0" borderId="10" xfId="0" applyNumberFormat="1" applyFont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FTNT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6255281875702"/>
          <c:y val="0.1451256885616666"/>
          <c:w val="0.8230910505241823"/>
          <c:h val="0.71840285605754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123466000</c:v>
                </c:pt>
                <c:pt idx="1">
                  <c:v>155366000</c:v>
                </c:pt>
                <c:pt idx="2">
                  <c:v>211791000</c:v>
                </c:pt>
                <c:pt idx="3">
                  <c:v>252115000</c:v>
                </c:pt>
                <c:pt idx="4">
                  <c:v>324696000</c:v>
                </c:pt>
                <c:pt idx="5">
                  <c:v>433576000</c:v>
                </c:pt>
                <c:pt idx="6">
                  <c:v>533639000</c:v>
                </c:pt>
                <c:pt idx="7">
                  <c:v>615297000</c:v>
                </c:pt>
                <c:pt idx="8">
                  <c:v>770364000</c:v>
                </c:pt>
                <c:pt idx="9">
                  <c:v>1009268000</c:v>
                </c:pt>
                <c:pt idx="10">
                  <c:v>1275443000</c:v>
                </c:pt>
                <c:pt idx="11">
                  <c:v>1494930000</c:v>
                </c:pt>
                <c:pt idx="12">
                  <c:v>1801200000</c:v>
                </c:pt>
                <c:pt idx="13">
                  <c:v>2156200000</c:v>
                </c:pt>
                <c:pt idx="14">
                  <c:v>2594400000</c:v>
                </c:pt>
                <c:pt idx="15">
                  <c:v>3342200000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2140-82E0-0F5A3FFD57E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1761000</c:v>
                </c:pt>
                <c:pt idx="1">
                  <c:v>-12401000</c:v>
                </c:pt>
                <c:pt idx="2">
                  <c:v>16099000</c:v>
                </c:pt>
                <c:pt idx="3">
                  <c:v>35429000</c:v>
                </c:pt>
                <c:pt idx="4">
                  <c:v>63852000</c:v>
                </c:pt>
                <c:pt idx="5">
                  <c:v>102585000</c:v>
                </c:pt>
                <c:pt idx="6">
                  <c:v>121566000</c:v>
                </c:pt>
                <c:pt idx="7">
                  <c:v>96870000</c:v>
                </c:pt>
                <c:pt idx="8">
                  <c:v>88970000</c:v>
                </c:pt>
                <c:pt idx="9">
                  <c:v>53889000</c:v>
                </c:pt>
                <c:pt idx="10">
                  <c:v>98971000</c:v>
                </c:pt>
                <c:pt idx="11">
                  <c:v>192952000</c:v>
                </c:pt>
                <c:pt idx="12">
                  <c:v>333100000</c:v>
                </c:pt>
                <c:pt idx="13">
                  <c:v>483300000</c:v>
                </c:pt>
                <c:pt idx="14">
                  <c:v>628200000</c:v>
                </c:pt>
                <c:pt idx="15">
                  <c:v>720200000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5-2140-82E0-0F5A3FFD57E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1'!$B$106:$Q$106</c:f>
              <c:numCache>
                <c:formatCode>#,###,,;\(#,###,,\);\ \-\ \-</c:formatCode>
                <c:ptCount val="16"/>
                <c:pt idx="0">
                  <c:v>2222000</c:v>
                </c:pt>
                <c:pt idx="1">
                  <c:v>25641000</c:v>
                </c:pt>
                <c:pt idx="2">
                  <c:v>34888000</c:v>
                </c:pt>
                <c:pt idx="3">
                  <c:v>57382000</c:v>
                </c:pt>
                <c:pt idx="4">
                  <c:v>99607000</c:v>
                </c:pt>
                <c:pt idx="5">
                  <c:v>129218000</c:v>
                </c:pt>
                <c:pt idx="6">
                  <c:v>161783000</c:v>
                </c:pt>
                <c:pt idx="7">
                  <c:v>133507000</c:v>
                </c:pt>
                <c:pt idx="8">
                  <c:v>164385000</c:v>
                </c:pt>
                <c:pt idx="9">
                  <c:v>245189000</c:v>
                </c:pt>
                <c:pt idx="10">
                  <c:v>278526000</c:v>
                </c:pt>
                <c:pt idx="11">
                  <c:v>459093000</c:v>
                </c:pt>
                <c:pt idx="12">
                  <c:v>585900000</c:v>
                </c:pt>
                <c:pt idx="13">
                  <c:v>715800000</c:v>
                </c:pt>
                <c:pt idx="14">
                  <c:v>957800000</c:v>
                </c:pt>
                <c:pt idx="15">
                  <c:v>1203800000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5-2140-82E0-0F5A3FFD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858575"/>
        <c:axId val="586744927"/>
      </c:barChart>
      <c:catAx>
        <c:axId val="6028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4927"/>
        <c:crosses val="autoZero"/>
        <c:auto val="1"/>
        <c:lblAlgn val="ctr"/>
        <c:lblOffset val="100"/>
        <c:noMultiLvlLbl val="0"/>
      </c:catAx>
      <c:valAx>
        <c:axId val="5867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7328168432421"/>
          <c:y val="0.89824883236618147"/>
          <c:w val="0.53174277897645505"/>
          <c:h val="5.991503064105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35276</xdr:colOff>
      <xdr:row>108</xdr:row>
      <xdr:rowOff>11287</xdr:rowOff>
    </xdr:from>
    <xdr:to>
      <xdr:col>25</xdr:col>
      <xdr:colOff>14111</xdr:colOff>
      <xdr:row>129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5A168-897E-BF8E-4175-AB27A215D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finbox.com/NASDAQGS:FTNT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1262039/000126203922000008/0001262039-22-00000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0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" Type="http://schemas.openxmlformats.org/officeDocument/2006/relationships/hyperlink" Target="https://roic.ai/company/FTNT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1262039/000126203922000008/0001262039-22-00000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70" zoomScaleNormal="70" workbookViewId="0">
      <pane xSplit="1" ySplit="1" topLeftCell="B2" activePane="bottomRight" state="frozen"/>
      <selection pane="topRight"/>
      <selection pane="bottomLeft"/>
      <selection pane="bottomRight" activeCell="T96" sqref="T96"/>
    </sheetView>
  </sheetViews>
  <sheetFormatPr baseColWidth="10" defaultRowHeight="16" x14ac:dyDescent="0.2"/>
  <cols>
    <col min="1" max="1" width="50" customWidth="1"/>
    <col min="2" max="17" width="15" customWidth="1"/>
    <col min="18" max="22" width="19" customWidth="1"/>
    <col min="23" max="26" width="21" customWidth="1"/>
  </cols>
  <sheetData>
    <row r="1" spans="1:38" ht="22" thickBot="1" x14ac:dyDescent="0.3">
      <c r="A1" s="3" t="s">
        <v>156</v>
      </c>
      <c r="B1" s="8">
        <v>2006</v>
      </c>
      <c r="C1" s="8">
        <v>2007</v>
      </c>
      <c r="D1" s="8">
        <v>2008</v>
      </c>
      <c r="E1" s="8">
        <v>2009</v>
      </c>
      <c r="F1" s="8">
        <v>2010</v>
      </c>
      <c r="G1" s="8">
        <v>2011</v>
      </c>
      <c r="H1" s="8">
        <v>2012</v>
      </c>
      <c r="I1" s="8">
        <v>2013</v>
      </c>
      <c r="J1" s="8">
        <v>2014</v>
      </c>
      <c r="K1" s="8">
        <v>2015</v>
      </c>
      <c r="L1" s="8">
        <v>2016</v>
      </c>
      <c r="M1" s="8">
        <v>2017</v>
      </c>
      <c r="N1" s="8">
        <v>2018</v>
      </c>
      <c r="O1" s="8">
        <v>2019</v>
      </c>
      <c r="P1" s="8">
        <v>2020</v>
      </c>
      <c r="Q1" s="8">
        <v>2021</v>
      </c>
      <c r="R1" s="26">
        <v>2022</v>
      </c>
      <c r="S1" s="26">
        <v>2023</v>
      </c>
      <c r="T1" s="26">
        <v>2024</v>
      </c>
      <c r="U1" s="26">
        <v>2025</v>
      </c>
      <c r="V1" s="26">
        <v>2026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</row>
    <row r="3" spans="1:38" ht="40" x14ac:dyDescent="0.25">
      <c r="A3" s="5" t="s">
        <v>1</v>
      </c>
      <c r="B3" s="1">
        <v>123466000</v>
      </c>
      <c r="C3" s="1">
        <v>155366000</v>
      </c>
      <c r="D3" s="1">
        <v>211791000</v>
      </c>
      <c r="E3" s="1">
        <v>252115000</v>
      </c>
      <c r="F3" s="1">
        <v>324696000</v>
      </c>
      <c r="G3" s="1">
        <v>433576000</v>
      </c>
      <c r="H3" s="1">
        <v>533639000</v>
      </c>
      <c r="I3" s="1">
        <v>615297000</v>
      </c>
      <c r="J3" s="1">
        <v>770364000</v>
      </c>
      <c r="K3" s="1">
        <v>1009268000</v>
      </c>
      <c r="L3" s="1">
        <v>1275443000</v>
      </c>
      <c r="M3" s="1">
        <v>1494930000</v>
      </c>
      <c r="N3" s="1">
        <v>1801200000</v>
      </c>
      <c r="O3" s="1">
        <v>2156200000</v>
      </c>
      <c r="P3" s="1">
        <v>2594400000</v>
      </c>
      <c r="Q3" s="1">
        <v>3342200000</v>
      </c>
      <c r="R3" s="27">
        <v>4098000000</v>
      </c>
      <c r="S3" s="27">
        <v>5404000000</v>
      </c>
      <c r="T3" s="27">
        <v>6461000000</v>
      </c>
      <c r="U3" s="27">
        <v>7754000000</v>
      </c>
      <c r="V3" s="27">
        <v>9298000000</v>
      </c>
      <c r="W3" s="56" t="s">
        <v>110</v>
      </c>
      <c r="X3" s="57" t="s">
        <v>111</v>
      </c>
      <c r="Y3" s="57" t="s">
        <v>112</v>
      </c>
      <c r="Z3" s="57" t="s">
        <v>113</v>
      </c>
    </row>
    <row r="4" spans="1:38" ht="19" x14ac:dyDescent="0.25">
      <c r="A4" s="14" t="s">
        <v>94</v>
      </c>
      <c r="B4" s="1"/>
      <c r="C4" s="15">
        <f>(C3/B3)-1</f>
        <v>0.25837072554387452</v>
      </c>
      <c r="D4" s="15">
        <f>(D3/C3)-1</f>
        <v>0.36317469716669026</v>
      </c>
      <c r="E4" s="15">
        <f>(E3/D3)-1</f>
        <v>0.19039524814557751</v>
      </c>
      <c r="F4" s="15">
        <f t="shared" ref="F4:L4" si="0">(F3/E3)-1</f>
        <v>0.28788846359796127</v>
      </c>
      <c r="G4" s="15">
        <f t="shared" si="0"/>
        <v>0.33532904624633497</v>
      </c>
      <c r="H4" s="16">
        <f t="shared" si="0"/>
        <v>0.23078537557429368</v>
      </c>
      <c r="I4" s="16">
        <f t="shared" si="0"/>
        <v>0.15302104981082709</v>
      </c>
      <c r="J4" s="16">
        <f t="shared" si="0"/>
        <v>0.25201975631280504</v>
      </c>
      <c r="K4" s="16">
        <f t="shared" si="0"/>
        <v>0.31011833367083619</v>
      </c>
      <c r="L4" s="16">
        <f t="shared" si="0"/>
        <v>0.26373074346952441</v>
      </c>
      <c r="M4" s="16">
        <f t="shared" ref="M4" si="1">(M3/L3)-1</f>
        <v>0.17208687491326535</v>
      </c>
      <c r="N4" s="16">
        <f t="shared" ref="N4" si="2">(N3/M3)-1</f>
        <v>0.2048724689450343</v>
      </c>
      <c r="O4" s="16">
        <f t="shared" ref="O4" si="3">(O3/N3)-1</f>
        <v>0.19709082833666436</v>
      </c>
      <c r="P4" s="16">
        <f t="shared" ref="P4" si="4">(P3/O3)-1</f>
        <v>0.20322790093683341</v>
      </c>
      <c r="Q4" s="16">
        <f t="shared" ref="Q4:V4" si="5">(Q3/P3)-1</f>
        <v>0.28823620104841186</v>
      </c>
      <c r="R4" s="16">
        <f t="shared" si="5"/>
        <v>0.22613847166537004</v>
      </c>
      <c r="S4" s="16">
        <f t="shared" si="5"/>
        <v>0.31869204489995129</v>
      </c>
      <c r="T4" s="16">
        <f t="shared" si="5"/>
        <v>0.19559585492227982</v>
      </c>
      <c r="U4" s="16">
        <f t="shared" si="5"/>
        <v>0.20012381984212979</v>
      </c>
      <c r="V4" s="16">
        <f t="shared" si="5"/>
        <v>0.19912303327314929</v>
      </c>
      <c r="W4" s="58">
        <f>(Q4+P4+O4)/3</f>
        <v>0.2295183101073032</v>
      </c>
      <c r="X4" s="58">
        <f>(Q20+P20+O20)/3</f>
        <v>0.29905986543761398</v>
      </c>
      <c r="Y4" s="58">
        <f>(Q29+P29+O29)/3</f>
        <v>0.24039436187017008</v>
      </c>
      <c r="Z4" s="58">
        <f>(Q105+P105+O105)/3</f>
        <v>0.27221068045512248</v>
      </c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40964000</v>
      </c>
      <c r="C5" s="1">
        <v>56652000</v>
      </c>
      <c r="D5" s="1">
        <v>65472000</v>
      </c>
      <c r="E5" s="1">
        <v>69975000</v>
      </c>
      <c r="F5" s="1">
        <v>85206000</v>
      </c>
      <c r="G5" s="1">
        <v>113598000</v>
      </c>
      <c r="H5" s="1">
        <v>147420000</v>
      </c>
      <c r="I5" s="1">
        <v>180643000</v>
      </c>
      <c r="J5" s="1">
        <v>231009000</v>
      </c>
      <c r="K5" s="1">
        <v>286777000</v>
      </c>
      <c r="L5" s="1">
        <v>337837000</v>
      </c>
      <c r="M5" s="1">
        <v>385284000</v>
      </c>
      <c r="N5" s="1">
        <v>450400000</v>
      </c>
      <c r="O5" s="1">
        <v>505900000</v>
      </c>
      <c r="P5" s="1">
        <v>570000000</v>
      </c>
      <c r="Q5" s="1">
        <v>783000000</v>
      </c>
    </row>
    <row r="6" spans="1:38" ht="20" x14ac:dyDescent="0.25">
      <c r="A6" s="6" t="s">
        <v>3</v>
      </c>
      <c r="B6" s="10">
        <v>82502000</v>
      </c>
      <c r="C6" s="10">
        <v>98714000</v>
      </c>
      <c r="D6" s="10">
        <v>146319000</v>
      </c>
      <c r="E6" s="10">
        <v>182140000</v>
      </c>
      <c r="F6" s="10">
        <v>239490000</v>
      </c>
      <c r="G6" s="10">
        <v>319978000</v>
      </c>
      <c r="H6" s="10">
        <v>386219000</v>
      </c>
      <c r="I6" s="10">
        <v>434654000</v>
      </c>
      <c r="J6" s="10">
        <v>539355000</v>
      </c>
      <c r="K6" s="10">
        <v>722491000</v>
      </c>
      <c r="L6" s="10">
        <v>937606000</v>
      </c>
      <c r="M6" s="10">
        <v>1109646000</v>
      </c>
      <c r="N6" s="10">
        <v>1350800000</v>
      </c>
      <c r="O6" s="10">
        <v>1650300000</v>
      </c>
      <c r="P6" s="10">
        <v>2024400000</v>
      </c>
      <c r="Q6" s="10">
        <v>2559200000</v>
      </c>
      <c r="W6" s="56" t="s">
        <v>114</v>
      </c>
      <c r="X6" s="57" t="s">
        <v>115</v>
      </c>
      <c r="Y6" s="57" t="s">
        <v>116</v>
      </c>
      <c r="Z6" s="57" t="s">
        <v>117</v>
      </c>
    </row>
    <row r="7" spans="1:38" ht="19" x14ac:dyDescent="0.25">
      <c r="A7" s="5" t="s">
        <v>4</v>
      </c>
      <c r="B7" s="2">
        <v>0.66820000000000002</v>
      </c>
      <c r="C7" s="2">
        <v>0.63539999999999996</v>
      </c>
      <c r="D7" s="2">
        <v>0.69089999999999996</v>
      </c>
      <c r="E7" s="2">
        <v>0.72240000000000004</v>
      </c>
      <c r="F7" s="2">
        <v>0.73760000000000003</v>
      </c>
      <c r="G7" s="2">
        <v>0.73799999999999999</v>
      </c>
      <c r="H7" s="2">
        <v>0.72370000000000001</v>
      </c>
      <c r="I7" s="2">
        <v>0.70640000000000003</v>
      </c>
      <c r="J7" s="2">
        <v>0.70009999999999994</v>
      </c>
      <c r="K7" s="2">
        <v>0.71589999999999998</v>
      </c>
      <c r="L7" s="2">
        <v>0.73509999999999998</v>
      </c>
      <c r="M7" s="2">
        <v>0.74229999999999996</v>
      </c>
      <c r="N7" s="2">
        <v>0.74990000000000001</v>
      </c>
      <c r="O7" s="2">
        <v>0.76539999999999997</v>
      </c>
      <c r="P7" s="2">
        <v>0.78029999999999999</v>
      </c>
      <c r="Q7" s="2">
        <v>0.76570000000000005</v>
      </c>
      <c r="W7" s="58">
        <f>Q7</f>
        <v>0.76570000000000005</v>
      </c>
      <c r="X7" s="59">
        <f>Q21</f>
        <v>0.2155</v>
      </c>
      <c r="Y7" s="59">
        <f>Q30</f>
        <v>0.18160000000000001</v>
      </c>
      <c r="Z7" s="59">
        <f>Q106/Q3</f>
        <v>0.36018191610316558</v>
      </c>
    </row>
    <row r="8" spans="1:38" ht="19" x14ac:dyDescent="0.25">
      <c r="A8" s="5" t="s">
        <v>5</v>
      </c>
      <c r="B8" s="1">
        <v>21446000</v>
      </c>
      <c r="C8" s="1">
        <v>27588000</v>
      </c>
      <c r="D8" s="1">
        <v>37035000</v>
      </c>
      <c r="E8" s="1">
        <v>42195000</v>
      </c>
      <c r="F8" s="1">
        <v>49801000</v>
      </c>
      <c r="G8" s="1">
        <v>63577000</v>
      </c>
      <c r="H8" s="1">
        <v>81078000</v>
      </c>
      <c r="I8" s="1">
        <v>102660000</v>
      </c>
      <c r="J8" s="1">
        <v>122880000</v>
      </c>
      <c r="K8" s="1">
        <v>158129000</v>
      </c>
      <c r="L8" s="1">
        <v>183084000</v>
      </c>
      <c r="M8" s="1">
        <v>210614000</v>
      </c>
      <c r="N8" s="1">
        <v>244500000</v>
      </c>
      <c r="O8" s="1">
        <v>277100000</v>
      </c>
      <c r="P8" s="1">
        <v>341400000</v>
      </c>
      <c r="Q8" s="1">
        <v>424200000</v>
      </c>
    </row>
    <row r="9" spans="1:38" ht="19" customHeight="1" x14ac:dyDescent="0.25">
      <c r="A9" s="14" t="s">
        <v>95</v>
      </c>
      <c r="B9" s="15">
        <f>B8/B3</f>
        <v>0.17369964200670629</v>
      </c>
      <c r="C9" s="15">
        <f t="shared" ref="C9:Q9" si="6">C8/C3</f>
        <v>0.17756780762843866</v>
      </c>
      <c r="D9" s="15">
        <f t="shared" si="6"/>
        <v>0.17486578749805232</v>
      </c>
      <c r="E9" s="15">
        <f t="shared" si="6"/>
        <v>0.16736409971639926</v>
      </c>
      <c r="F9" s="15">
        <f t="shared" si="6"/>
        <v>0.15337731293271245</v>
      </c>
      <c r="G9" s="15">
        <f t="shared" si="6"/>
        <v>0.14663403878443457</v>
      </c>
      <c r="H9" s="15">
        <f t="shared" si="6"/>
        <v>0.15193417272725568</v>
      </c>
      <c r="I9" s="15">
        <f t="shared" si="6"/>
        <v>0.16684625473551798</v>
      </c>
      <c r="J9" s="15">
        <f t="shared" si="6"/>
        <v>0.15950901132451673</v>
      </c>
      <c r="K9" s="15">
        <f t="shared" si="6"/>
        <v>0.15667691832100097</v>
      </c>
      <c r="L9" s="15">
        <f t="shared" si="6"/>
        <v>0.14354541912104266</v>
      </c>
      <c r="M9" s="15">
        <f t="shared" si="6"/>
        <v>0.14088552641260796</v>
      </c>
      <c r="N9" s="15">
        <f t="shared" si="6"/>
        <v>0.13574283810792806</v>
      </c>
      <c r="O9" s="15">
        <f t="shared" si="6"/>
        <v>0.12851312494202763</v>
      </c>
      <c r="P9" s="15">
        <f t="shared" si="6"/>
        <v>0.13159111933395004</v>
      </c>
      <c r="Q9" s="15">
        <f t="shared" si="6"/>
        <v>0.12692238645203757</v>
      </c>
      <c r="W9" s="56" t="s">
        <v>96</v>
      </c>
      <c r="X9" s="57" t="s">
        <v>97</v>
      </c>
      <c r="Y9" s="57" t="s">
        <v>98</v>
      </c>
      <c r="Z9" s="57" t="s">
        <v>99</v>
      </c>
    </row>
    <row r="10" spans="1:38" ht="19" x14ac:dyDescent="0.25">
      <c r="A10" s="5" t="s">
        <v>6</v>
      </c>
      <c r="B10" s="1">
        <v>12997000</v>
      </c>
      <c r="C10" s="1">
        <v>20544000</v>
      </c>
      <c r="D10" s="1">
        <v>16640000</v>
      </c>
      <c r="E10" s="1">
        <v>18320000</v>
      </c>
      <c r="F10" s="1">
        <v>22380000</v>
      </c>
      <c r="G10" s="1">
        <v>21965000</v>
      </c>
      <c r="H10" s="1">
        <v>25511000</v>
      </c>
      <c r="I10" s="1">
        <v>34913000</v>
      </c>
      <c r="J10" s="1">
        <v>41347000</v>
      </c>
      <c r="K10" s="1">
        <v>71514000</v>
      </c>
      <c r="L10" s="1">
        <v>81080000</v>
      </c>
      <c r="M10" s="1">
        <v>87862000</v>
      </c>
      <c r="N10" s="1">
        <v>93000000</v>
      </c>
      <c r="O10" s="1">
        <v>102100000</v>
      </c>
      <c r="P10" s="1">
        <v>119500000</v>
      </c>
      <c r="Q10" s="1">
        <v>143500000</v>
      </c>
      <c r="W10" s="58">
        <f>Q9</f>
        <v>0.12692238645203757</v>
      </c>
      <c r="X10" s="59">
        <f>Q13</f>
        <v>0.44557477110885046</v>
      </c>
      <c r="Y10" s="59">
        <f>Q80</f>
        <v>6.2204535934414461E-2</v>
      </c>
      <c r="Z10" s="59">
        <f>Q89</f>
        <v>8.853449823469571E-2</v>
      </c>
    </row>
    <row r="11" spans="1:38" ht="19" x14ac:dyDescent="0.25">
      <c r="A11" s="5" t="s">
        <v>7</v>
      </c>
      <c r="B11" s="1">
        <v>54056000</v>
      </c>
      <c r="C11" s="1">
        <v>72159000</v>
      </c>
      <c r="D11" s="1">
        <v>87717000</v>
      </c>
      <c r="E11" s="1">
        <v>96291000</v>
      </c>
      <c r="F11" s="1">
        <v>111968000</v>
      </c>
      <c r="G11" s="1">
        <v>145532000</v>
      </c>
      <c r="H11" s="1">
        <v>179155000</v>
      </c>
      <c r="I11" s="1">
        <v>224991000</v>
      </c>
      <c r="J11" s="1">
        <v>315804000</v>
      </c>
      <c r="K11" s="1">
        <v>470371000</v>
      </c>
      <c r="L11" s="1">
        <v>626501000</v>
      </c>
      <c r="M11" s="1">
        <v>701026000</v>
      </c>
      <c r="N11" s="1">
        <v>782300000</v>
      </c>
      <c r="O11" s="1">
        <v>926900000</v>
      </c>
      <c r="P11" s="1">
        <v>1071900000</v>
      </c>
      <c r="Q11" s="1">
        <v>1345700000</v>
      </c>
    </row>
    <row r="12" spans="1:38" ht="20" x14ac:dyDescent="0.25">
      <c r="A12" s="5" t="s">
        <v>8</v>
      </c>
      <c r="B12" s="1">
        <v>67053000</v>
      </c>
      <c r="C12" s="1">
        <v>92703000</v>
      </c>
      <c r="D12" s="1">
        <v>104357000</v>
      </c>
      <c r="E12" s="1">
        <v>114611000</v>
      </c>
      <c r="F12" s="1">
        <v>134348000</v>
      </c>
      <c r="G12" s="1">
        <v>167497000</v>
      </c>
      <c r="H12" s="1">
        <v>204666000</v>
      </c>
      <c r="I12" s="1">
        <v>259904000</v>
      </c>
      <c r="J12" s="1">
        <v>357151000</v>
      </c>
      <c r="K12" s="1">
        <v>541885000</v>
      </c>
      <c r="L12" s="1">
        <v>707581000</v>
      </c>
      <c r="M12" s="1">
        <v>788888000</v>
      </c>
      <c r="N12" s="1">
        <v>875300000</v>
      </c>
      <c r="O12" s="1">
        <v>1029000000</v>
      </c>
      <c r="P12" s="1">
        <v>1191400000</v>
      </c>
      <c r="Q12" s="1">
        <v>1489200000</v>
      </c>
      <c r="W12" s="56" t="s">
        <v>118</v>
      </c>
      <c r="X12" s="57" t="s">
        <v>119</v>
      </c>
      <c r="Y12" s="57" t="s">
        <v>120</v>
      </c>
      <c r="Z12" s="57" t="s">
        <v>121</v>
      </c>
    </row>
    <row r="13" spans="1:38" ht="19" x14ac:dyDescent="0.25">
      <c r="A13" s="14" t="s">
        <v>100</v>
      </c>
      <c r="B13" s="15">
        <f>B12/B3</f>
        <v>0.54308878557659601</v>
      </c>
      <c r="C13" s="15">
        <f t="shared" ref="C13:Q13" si="7">C12/C3</f>
        <v>0.59667494818686195</v>
      </c>
      <c r="D13" s="15">
        <f t="shared" si="7"/>
        <v>0.49273576308719447</v>
      </c>
      <c r="E13" s="15">
        <f t="shared" si="7"/>
        <v>0.4545981000733792</v>
      </c>
      <c r="F13" s="15">
        <f t="shared" si="7"/>
        <v>0.41376549141350677</v>
      </c>
      <c r="G13" s="15">
        <f t="shared" si="7"/>
        <v>0.38631520194844732</v>
      </c>
      <c r="H13" s="15">
        <f t="shared" si="7"/>
        <v>0.38352893997627607</v>
      </c>
      <c r="I13" s="15">
        <f t="shared" si="7"/>
        <v>0.4224041397894025</v>
      </c>
      <c r="J13" s="15">
        <f t="shared" si="7"/>
        <v>0.4636133048792519</v>
      </c>
      <c r="K13" s="15">
        <f t="shared" si="7"/>
        <v>0.53690892805478818</v>
      </c>
      <c r="L13" s="15">
        <f t="shared" si="7"/>
        <v>0.55477273386580195</v>
      </c>
      <c r="M13" s="15">
        <f t="shared" si="7"/>
        <v>0.52770898971858216</v>
      </c>
      <c r="N13" s="15">
        <f t="shared" si="7"/>
        <v>0.48595380857206305</v>
      </c>
      <c r="O13" s="15">
        <f t="shared" si="7"/>
        <v>0.47722845747147757</v>
      </c>
      <c r="P13" s="15">
        <f t="shared" si="7"/>
        <v>0.45921985815602839</v>
      </c>
      <c r="Q13" s="15">
        <f t="shared" si="7"/>
        <v>0.44557477110885046</v>
      </c>
      <c r="W13" s="58">
        <f>Q28/Q72</f>
        <v>0.7762568760394013</v>
      </c>
      <c r="X13" s="59">
        <f>Q28/Q54</f>
        <v>0.10251558513963271</v>
      </c>
      <c r="Y13" s="59">
        <f>Q22/(Q72+Q56+Q61)</f>
        <v>0.36743686797356084</v>
      </c>
      <c r="Z13" s="19">
        <f>Q67/Q72</f>
        <v>6.5507227836766022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</row>
    <row r="15" spans="1:38" ht="20" x14ac:dyDescent="0.25">
      <c r="A15" s="5" t="s">
        <v>10</v>
      </c>
      <c r="B15" s="1">
        <v>88499000</v>
      </c>
      <c r="C15" s="1">
        <v>120291000</v>
      </c>
      <c r="D15" s="1">
        <v>141392000</v>
      </c>
      <c r="E15" s="1">
        <v>156806000</v>
      </c>
      <c r="F15" s="1">
        <v>184149000</v>
      </c>
      <c r="G15" s="1">
        <v>231074000</v>
      </c>
      <c r="H15" s="1">
        <v>285744000</v>
      </c>
      <c r="I15" s="1">
        <v>362564000</v>
      </c>
      <c r="J15" s="1">
        <v>480031000</v>
      </c>
      <c r="K15" s="1">
        <v>700014000</v>
      </c>
      <c r="L15" s="1">
        <v>890665000</v>
      </c>
      <c r="M15" s="1">
        <v>999502000</v>
      </c>
      <c r="N15" s="1">
        <v>1119800000</v>
      </c>
      <c r="O15" s="1">
        <v>1306100000</v>
      </c>
      <c r="P15" s="1">
        <v>1532800000</v>
      </c>
      <c r="Q15" s="1">
        <v>1913400000</v>
      </c>
      <c r="W15" s="56" t="s">
        <v>122</v>
      </c>
      <c r="X15" s="57" t="s">
        <v>157</v>
      </c>
      <c r="Y15" s="57" t="s">
        <v>158</v>
      </c>
      <c r="Z15" s="57" t="s">
        <v>159</v>
      </c>
    </row>
    <row r="16" spans="1:38" ht="19" x14ac:dyDescent="0.25">
      <c r="A16" s="5" t="s">
        <v>11</v>
      </c>
      <c r="B16" s="1">
        <v>129463000</v>
      </c>
      <c r="C16" s="1">
        <v>176943000</v>
      </c>
      <c r="D16" s="1">
        <v>206864000</v>
      </c>
      <c r="E16" s="1">
        <v>226781000</v>
      </c>
      <c r="F16" s="1">
        <v>269355000</v>
      </c>
      <c r="G16" s="1">
        <v>344672000</v>
      </c>
      <c r="H16" s="1">
        <v>433164000</v>
      </c>
      <c r="I16" s="1">
        <v>543207000</v>
      </c>
      <c r="J16" s="1">
        <v>711040000</v>
      </c>
      <c r="K16" s="1">
        <v>986791000</v>
      </c>
      <c r="L16" s="1">
        <v>1228502000</v>
      </c>
      <c r="M16" s="1">
        <v>1384786000</v>
      </c>
      <c r="N16" s="1">
        <v>1570200000</v>
      </c>
      <c r="O16" s="1">
        <v>1812000000</v>
      </c>
      <c r="P16" s="1">
        <v>2102800000</v>
      </c>
      <c r="Q16" s="1">
        <v>2696400000</v>
      </c>
      <c r="W16" s="18">
        <f>(Q35+P35+O35+N35+M35)/5</f>
        <v>-1.0521812686074624E-2</v>
      </c>
      <c r="X16" s="60">
        <f>Y101/Q3</f>
        <v>14.062593501286578</v>
      </c>
      <c r="Y16" s="60">
        <f>Y101/Q28</f>
        <v>77.455504284772573</v>
      </c>
      <c r="Z16" s="61">
        <f>Y101/Q106</f>
        <v>39.043030403721545</v>
      </c>
    </row>
    <row r="17" spans="1:26" ht="19" x14ac:dyDescent="0.25">
      <c r="A17" s="5" t="s">
        <v>12</v>
      </c>
      <c r="B17" s="1">
        <v>2376000</v>
      </c>
      <c r="C17" s="1">
        <v>3507000</v>
      </c>
      <c r="D17" s="1">
        <v>2614000</v>
      </c>
      <c r="E17" s="1">
        <v>1981000</v>
      </c>
      <c r="F17" s="1">
        <v>1815000</v>
      </c>
      <c r="G17" s="1">
        <v>3523000</v>
      </c>
      <c r="H17" s="1">
        <v>5006000</v>
      </c>
      <c r="I17" s="1">
        <v>5306000</v>
      </c>
      <c r="J17" s="1">
        <v>5393000</v>
      </c>
      <c r="K17" s="1">
        <v>5295000</v>
      </c>
      <c r="L17" s="1">
        <v>7303000</v>
      </c>
      <c r="M17" s="1">
        <v>13482000</v>
      </c>
      <c r="N17" s="1">
        <v>26500000</v>
      </c>
      <c r="O17" s="1">
        <v>42500000</v>
      </c>
      <c r="P17" s="1">
        <v>17700000</v>
      </c>
      <c r="Q17" s="1">
        <v>14900000</v>
      </c>
    </row>
    <row r="18" spans="1:26" ht="20" x14ac:dyDescent="0.25">
      <c r="A18" s="5" t="s">
        <v>13</v>
      </c>
      <c r="B18" s="1">
        <v>3509000</v>
      </c>
      <c r="C18" s="1">
        <v>4153000</v>
      </c>
      <c r="D18" s="1">
        <v>4234000</v>
      </c>
      <c r="E18" s="1">
        <v>5935000</v>
      </c>
      <c r="F18" s="1">
        <v>5696000</v>
      </c>
      <c r="G18" s="1">
        <v>6989000</v>
      </c>
      <c r="H18" s="1">
        <v>11564000</v>
      </c>
      <c r="I18" s="1">
        <v>15623000</v>
      </c>
      <c r="J18" s="1">
        <v>22028000</v>
      </c>
      <c r="K18" s="1">
        <v>31589000</v>
      </c>
      <c r="L18" s="1">
        <v>48520000</v>
      </c>
      <c r="M18" s="1">
        <v>55476000</v>
      </c>
      <c r="N18" s="1">
        <v>55700000</v>
      </c>
      <c r="O18" s="1">
        <v>61600000</v>
      </c>
      <c r="P18" s="1">
        <v>68800000</v>
      </c>
      <c r="Q18" s="1">
        <v>84400000</v>
      </c>
      <c r="W18" s="56" t="s">
        <v>160</v>
      </c>
    </row>
    <row r="19" spans="1:26" ht="19" x14ac:dyDescent="0.25">
      <c r="A19" s="6" t="s">
        <v>14</v>
      </c>
      <c r="B19" s="10">
        <v>1761000</v>
      </c>
      <c r="C19" s="10">
        <v>-12401000</v>
      </c>
      <c r="D19" s="10">
        <v>16099000</v>
      </c>
      <c r="E19" s="10">
        <v>35429000</v>
      </c>
      <c r="F19" s="10">
        <v>63852000</v>
      </c>
      <c r="G19" s="10">
        <v>102585000</v>
      </c>
      <c r="H19" s="10">
        <v>121566000</v>
      </c>
      <c r="I19" s="10">
        <v>96870000</v>
      </c>
      <c r="J19" s="10">
        <v>88970000</v>
      </c>
      <c r="K19" s="10">
        <v>53889000</v>
      </c>
      <c r="L19" s="10">
        <v>98971000</v>
      </c>
      <c r="M19" s="10">
        <v>192952000</v>
      </c>
      <c r="N19" s="10">
        <v>333100000</v>
      </c>
      <c r="O19" s="10">
        <v>483300000</v>
      </c>
      <c r="P19" s="10">
        <v>628200000</v>
      </c>
      <c r="Q19" s="10">
        <v>720200000</v>
      </c>
      <c r="W19" s="62">
        <f>Q40-Q56-Q61</f>
        <v>1563300000</v>
      </c>
    </row>
    <row r="20" spans="1:26" ht="19" customHeight="1" x14ac:dyDescent="0.25">
      <c r="A20" s="14" t="s">
        <v>101</v>
      </c>
      <c r="B20" s="1"/>
      <c r="C20" s="15">
        <f>(C19/B19)-1</f>
        <v>-8.0420215786484945</v>
      </c>
      <c r="D20" s="15">
        <f>(D19/C19)-1</f>
        <v>-2.2982017579227483</v>
      </c>
      <c r="E20" s="15">
        <f>(E19/D19)-1</f>
        <v>1.2006956953848067</v>
      </c>
      <c r="F20" s="15">
        <f t="shared" ref="F20:G20" si="8">(F19/E19)-1</f>
        <v>0.80225239210815991</v>
      </c>
      <c r="G20" s="15">
        <f t="shared" si="8"/>
        <v>0.60660590114640112</v>
      </c>
      <c r="H20" s="15">
        <f t="shared" ref="H20" si="9">(H19/G19)-1</f>
        <v>0.18502705073841197</v>
      </c>
      <c r="I20" s="15">
        <f t="shared" ref="I20" si="10">(I19/H19)-1</f>
        <v>-0.20314890676669461</v>
      </c>
      <c r="J20" s="15">
        <f t="shared" ref="J20" si="11">(J19/I19)-1</f>
        <v>-8.1552596263032906E-2</v>
      </c>
      <c r="K20" s="15">
        <f t="shared" ref="K20" si="12">(K19/J19)-1</f>
        <v>-0.39430144992694172</v>
      </c>
      <c r="L20" s="15">
        <f t="shared" ref="L20" si="13">(L19/K19)-1</f>
        <v>0.83657147098665785</v>
      </c>
      <c r="M20" s="15">
        <f t="shared" ref="M20" si="14">(M19/L19)-1</f>
        <v>0.94958119044972777</v>
      </c>
      <c r="N20" s="15">
        <f t="shared" ref="N20" si="15">(N19/M19)-1</f>
        <v>0.72633608358555501</v>
      </c>
      <c r="O20" s="15">
        <f t="shared" ref="O20" si="16">(O19/N19)-1</f>
        <v>0.4509156409486641</v>
      </c>
      <c r="P20" s="15">
        <f t="shared" ref="P20" si="17">(P19/O19)-1</f>
        <v>0.29981378026070771</v>
      </c>
      <c r="Q20" s="15">
        <f t="shared" ref="Q20" si="18">(Q19/P19)-1</f>
        <v>0.14645017510347014</v>
      </c>
      <c r="Y20" s="15"/>
      <c r="Z20" s="15"/>
    </row>
    <row r="21" spans="1:26" ht="20" customHeight="1" x14ac:dyDescent="0.25">
      <c r="A21" s="5" t="s">
        <v>15</v>
      </c>
      <c r="B21" s="2">
        <v>1.43E-2</v>
      </c>
      <c r="C21" s="2">
        <v>-7.9799999999999996E-2</v>
      </c>
      <c r="D21" s="2">
        <v>7.5999999999999998E-2</v>
      </c>
      <c r="E21" s="2">
        <v>0.14050000000000001</v>
      </c>
      <c r="F21" s="2">
        <v>0.19670000000000001</v>
      </c>
      <c r="G21" s="2">
        <v>0.2366</v>
      </c>
      <c r="H21" s="2">
        <v>0.2278</v>
      </c>
      <c r="I21" s="2">
        <v>0.15740000000000001</v>
      </c>
      <c r="J21" s="2">
        <v>0.11550000000000001</v>
      </c>
      <c r="K21" s="2">
        <v>5.3400000000000003E-2</v>
      </c>
      <c r="L21" s="2">
        <v>7.7600000000000002E-2</v>
      </c>
      <c r="M21" s="2">
        <v>0.12909999999999999</v>
      </c>
      <c r="N21" s="2">
        <v>0.18490000000000001</v>
      </c>
      <c r="O21" s="2">
        <v>0.22409999999999999</v>
      </c>
      <c r="P21" s="2">
        <v>0.24210000000000001</v>
      </c>
      <c r="Q21" s="2">
        <v>0.2155</v>
      </c>
    </row>
    <row r="22" spans="1:26" ht="20" customHeight="1" x14ac:dyDescent="0.25">
      <c r="A22" s="6" t="s">
        <v>16</v>
      </c>
      <c r="B22" s="10">
        <v>-5997000</v>
      </c>
      <c r="C22" s="10">
        <v>-21577000</v>
      </c>
      <c r="D22" s="10">
        <v>4927000</v>
      </c>
      <c r="E22" s="10">
        <v>25334000</v>
      </c>
      <c r="F22" s="10">
        <v>55341000</v>
      </c>
      <c r="G22" s="10">
        <v>88904000</v>
      </c>
      <c r="H22" s="10">
        <v>100475000</v>
      </c>
      <c r="I22" s="10">
        <v>72090000</v>
      </c>
      <c r="J22" s="10">
        <v>59324000</v>
      </c>
      <c r="K22" s="10">
        <v>14877000</v>
      </c>
      <c r="L22" s="10">
        <v>42944000</v>
      </c>
      <c r="M22" s="10">
        <v>109804000</v>
      </c>
      <c r="N22" s="10">
        <v>231000000</v>
      </c>
      <c r="O22" s="10">
        <v>344200000</v>
      </c>
      <c r="P22" s="10">
        <v>531800000</v>
      </c>
      <c r="Q22" s="10">
        <v>650400000</v>
      </c>
    </row>
    <row r="23" spans="1:26" ht="20" customHeight="1" x14ac:dyDescent="0.25">
      <c r="A23" s="5" t="s">
        <v>17</v>
      </c>
      <c r="B23" s="2">
        <v>-4.8599999999999997E-2</v>
      </c>
      <c r="C23" s="2">
        <v>-0.1389</v>
      </c>
      <c r="D23" s="2">
        <v>2.3300000000000001E-2</v>
      </c>
      <c r="E23" s="2">
        <v>0.10050000000000001</v>
      </c>
      <c r="F23" s="2">
        <v>0.1704</v>
      </c>
      <c r="G23" s="2">
        <v>0.20499999999999999</v>
      </c>
      <c r="H23" s="2">
        <v>0.1883</v>
      </c>
      <c r="I23" s="2">
        <v>0.1172</v>
      </c>
      <c r="J23" s="2">
        <v>7.6999999999999999E-2</v>
      </c>
      <c r="K23" s="2">
        <v>1.47E-2</v>
      </c>
      <c r="L23" s="2">
        <v>3.3700000000000001E-2</v>
      </c>
      <c r="M23" s="2">
        <v>7.3499999999999996E-2</v>
      </c>
      <c r="N23" s="2">
        <v>0.12820000000000001</v>
      </c>
      <c r="O23" s="2">
        <v>0.15959999999999999</v>
      </c>
      <c r="P23" s="2">
        <v>0.20499999999999999</v>
      </c>
      <c r="Q23" s="2">
        <v>0.1946</v>
      </c>
    </row>
    <row r="24" spans="1:26" ht="20" customHeight="1" x14ac:dyDescent="0.25">
      <c r="A24" s="5" t="s">
        <v>18</v>
      </c>
      <c r="B24" s="1">
        <v>1873000</v>
      </c>
      <c r="C24" s="1">
        <v>1516000</v>
      </c>
      <c r="D24" s="1">
        <v>4324000</v>
      </c>
      <c r="E24" s="1">
        <v>2179000</v>
      </c>
      <c r="F24" s="1">
        <v>1000000</v>
      </c>
      <c r="G24" s="1">
        <v>3169000</v>
      </c>
      <c r="H24" s="1">
        <v>4521000</v>
      </c>
      <c r="I24" s="1">
        <v>3851000</v>
      </c>
      <c r="J24" s="1">
        <v>2225000</v>
      </c>
      <c r="K24" s="1">
        <v>2128000</v>
      </c>
      <c r="L24" s="1">
        <v>204000</v>
      </c>
      <c r="M24" s="1">
        <v>14190000</v>
      </c>
      <c r="N24" s="1">
        <v>19900000</v>
      </c>
      <c r="O24" s="1">
        <v>35000000</v>
      </c>
      <c r="P24" s="1">
        <v>9900000</v>
      </c>
      <c r="Q24" s="1">
        <v>-22000000</v>
      </c>
    </row>
    <row r="25" spans="1:26" ht="19" x14ac:dyDescent="0.25">
      <c r="A25" s="6" t="s">
        <v>19</v>
      </c>
      <c r="B25" s="10">
        <v>-4124000</v>
      </c>
      <c r="C25" s="10">
        <v>-20061000</v>
      </c>
      <c r="D25" s="10">
        <v>9251000</v>
      </c>
      <c r="E25" s="10">
        <v>27513000</v>
      </c>
      <c r="F25" s="10">
        <v>56341000</v>
      </c>
      <c r="G25" s="10">
        <v>92073000</v>
      </c>
      <c r="H25" s="10">
        <v>104996000</v>
      </c>
      <c r="I25" s="10">
        <v>75941000</v>
      </c>
      <c r="J25" s="10">
        <v>61549000</v>
      </c>
      <c r="K25" s="10">
        <v>17005000</v>
      </c>
      <c r="L25" s="10">
        <v>43148000</v>
      </c>
      <c r="M25" s="10">
        <v>123994000</v>
      </c>
      <c r="N25" s="10">
        <v>250900000</v>
      </c>
      <c r="O25" s="10">
        <v>379200000</v>
      </c>
      <c r="P25" s="10">
        <v>541700000</v>
      </c>
      <c r="Q25" s="10">
        <v>628400000</v>
      </c>
    </row>
    <row r="26" spans="1:26" ht="19" x14ac:dyDescent="0.25">
      <c r="A26" s="5" t="s">
        <v>20</v>
      </c>
      <c r="B26" s="2">
        <v>-3.3399999999999999E-2</v>
      </c>
      <c r="C26" s="2">
        <v>-0.12909999999999999</v>
      </c>
      <c r="D26" s="2">
        <v>4.3700000000000003E-2</v>
      </c>
      <c r="E26" s="2">
        <v>0.1091</v>
      </c>
      <c r="F26" s="2">
        <v>0.17349999999999999</v>
      </c>
      <c r="G26" s="2">
        <v>0.21240000000000001</v>
      </c>
      <c r="H26" s="2">
        <v>0.1968</v>
      </c>
      <c r="I26" s="2">
        <v>0.1234</v>
      </c>
      <c r="J26" s="2">
        <v>7.9899999999999999E-2</v>
      </c>
      <c r="K26" s="2">
        <v>1.6799999999999999E-2</v>
      </c>
      <c r="L26" s="2">
        <v>3.3799999999999997E-2</v>
      </c>
      <c r="M26" s="2">
        <v>8.2900000000000001E-2</v>
      </c>
      <c r="N26" s="2">
        <v>0.13930000000000001</v>
      </c>
      <c r="O26" s="2">
        <v>0.1759</v>
      </c>
      <c r="P26" s="2">
        <v>0.20880000000000001</v>
      </c>
      <c r="Q26" s="2">
        <v>0.188</v>
      </c>
    </row>
    <row r="27" spans="1:26" ht="19" x14ac:dyDescent="0.25">
      <c r="A27" s="5" t="s">
        <v>21</v>
      </c>
      <c r="B27" s="1">
        <v>1220000</v>
      </c>
      <c r="C27" s="1">
        <v>1781000</v>
      </c>
      <c r="D27" s="1">
        <v>1888000</v>
      </c>
      <c r="E27" s="1">
        <v>-32666000</v>
      </c>
      <c r="F27" s="1">
        <v>15096000</v>
      </c>
      <c r="G27" s="1">
        <v>29581000</v>
      </c>
      <c r="H27" s="1">
        <v>38160000</v>
      </c>
      <c r="I27" s="1">
        <v>31668000</v>
      </c>
      <c r="J27" s="1">
        <v>36206000</v>
      </c>
      <c r="K27" s="1">
        <v>9018000</v>
      </c>
      <c r="L27" s="1">
        <v>10961000</v>
      </c>
      <c r="M27" s="1">
        <v>92595000</v>
      </c>
      <c r="N27" s="1">
        <v>-81300000</v>
      </c>
      <c r="O27" s="1">
        <v>52700000</v>
      </c>
      <c r="P27" s="1">
        <v>53200000</v>
      </c>
      <c r="Q27" s="1">
        <v>14100000</v>
      </c>
    </row>
    <row r="28" spans="1:26" ht="20" thickBot="1" x14ac:dyDescent="0.3">
      <c r="A28" s="7" t="s">
        <v>22</v>
      </c>
      <c r="B28" s="11">
        <v>-5344000</v>
      </c>
      <c r="C28" s="11">
        <v>-21842000</v>
      </c>
      <c r="D28" s="11">
        <v>7363000</v>
      </c>
      <c r="E28" s="11">
        <v>60179000</v>
      </c>
      <c r="F28" s="11">
        <v>41245000</v>
      </c>
      <c r="G28" s="11">
        <v>62492000</v>
      </c>
      <c r="H28" s="11">
        <v>66836000</v>
      </c>
      <c r="I28" s="11">
        <v>44273000</v>
      </c>
      <c r="J28" s="11">
        <v>25343000</v>
      </c>
      <c r="K28" s="11">
        <v>7987000</v>
      </c>
      <c r="L28" s="11">
        <v>32187000</v>
      </c>
      <c r="M28" s="11">
        <v>31399000</v>
      </c>
      <c r="N28" s="11">
        <v>332200000</v>
      </c>
      <c r="O28" s="11">
        <v>326500000</v>
      </c>
      <c r="P28" s="11">
        <v>488500000</v>
      </c>
      <c r="Q28" s="11">
        <v>606800000</v>
      </c>
    </row>
    <row r="29" spans="1:26" ht="20" customHeight="1" thickTop="1" x14ac:dyDescent="0.25">
      <c r="A29" s="14" t="s">
        <v>103</v>
      </c>
      <c r="B29" s="1"/>
      <c r="C29" s="15">
        <f>(C28/B28)-1</f>
        <v>3.0872005988023954</v>
      </c>
      <c r="D29" s="15">
        <f>(D28/C28)-1</f>
        <v>-1.3371028294112262</v>
      </c>
      <c r="E29" s="15">
        <f>(E28/D28)-1</f>
        <v>7.1731631128616051</v>
      </c>
      <c r="F29" s="15">
        <f t="shared" ref="F29:G29" si="19">(F28/E28)-1</f>
        <v>-0.31462802638794263</v>
      </c>
      <c r="G29" s="15">
        <f t="shared" si="19"/>
        <v>0.51514122923990779</v>
      </c>
      <c r="H29" s="15">
        <f t="shared" ref="H29" si="20">(H28/G28)-1</f>
        <v>6.9512897650899408E-2</v>
      </c>
      <c r="I29" s="15">
        <f t="shared" ref="I29" si="21">(I28/H28)-1</f>
        <v>-0.33758752767969358</v>
      </c>
      <c r="J29" s="15">
        <f t="shared" ref="J29" si="22">(J28/I28)-1</f>
        <v>-0.42757436812504235</v>
      </c>
      <c r="K29" s="15">
        <f t="shared" ref="K29" si="23">(K28/J28)-1</f>
        <v>-0.68484394112772762</v>
      </c>
      <c r="L29" s="15">
        <f t="shared" ref="L29" si="24">(L28/K28)-1</f>
        <v>3.0299236258920743</v>
      </c>
      <c r="M29" s="15">
        <f t="shared" ref="M29" si="25">(M28/L28)-1</f>
        <v>-2.4481933699941005E-2</v>
      </c>
      <c r="N29" s="15">
        <f t="shared" ref="N29" si="26">(N28/M28)-1</f>
        <v>9.5799547756297976</v>
      </c>
      <c r="O29" s="15">
        <f t="shared" ref="O29" si="27">(O28/N28)-1</f>
        <v>-1.7158338350391378E-2</v>
      </c>
      <c r="P29" s="15">
        <f t="shared" ref="P29" si="28">(P28/O28)-1</f>
        <v>0.4961715160796325</v>
      </c>
      <c r="Q29" s="15">
        <f t="shared" ref="Q29" si="29">(Q28/P28)-1</f>
        <v>0.24216990788126913</v>
      </c>
      <c r="Y29" s="15"/>
      <c r="Z29" s="15"/>
    </row>
    <row r="30" spans="1:26" ht="19" x14ac:dyDescent="0.25">
      <c r="A30" s="5" t="s">
        <v>23</v>
      </c>
      <c r="B30" s="2">
        <v>-4.3299999999999998E-2</v>
      </c>
      <c r="C30" s="2">
        <v>-0.1406</v>
      </c>
      <c r="D30" s="2">
        <v>3.4799999999999998E-2</v>
      </c>
      <c r="E30" s="2">
        <v>0.2387</v>
      </c>
      <c r="F30" s="2">
        <v>0.127</v>
      </c>
      <c r="G30" s="2">
        <v>0.14410000000000001</v>
      </c>
      <c r="H30" s="2">
        <v>0.12520000000000001</v>
      </c>
      <c r="I30" s="2">
        <v>7.1999999999999995E-2</v>
      </c>
      <c r="J30" s="2">
        <v>3.2899999999999999E-2</v>
      </c>
      <c r="K30" s="2">
        <v>7.9000000000000008E-3</v>
      </c>
      <c r="L30" s="2">
        <v>2.52E-2</v>
      </c>
      <c r="M30" s="2">
        <v>2.1000000000000001E-2</v>
      </c>
      <c r="N30" s="2">
        <v>0.18440000000000001</v>
      </c>
      <c r="O30" s="2">
        <v>0.15140000000000001</v>
      </c>
      <c r="P30" s="2">
        <v>0.1883</v>
      </c>
      <c r="Q30" s="2">
        <v>0.18160000000000001</v>
      </c>
    </row>
    <row r="31" spans="1:26" ht="19" x14ac:dyDescent="0.25">
      <c r="A31" s="5" t="s">
        <v>24</v>
      </c>
      <c r="B31" s="12">
        <v>-0.01</v>
      </c>
      <c r="C31" s="12">
        <v>-0.04</v>
      </c>
      <c r="D31" s="12">
        <v>0.01</v>
      </c>
      <c r="E31" s="12">
        <v>0.19</v>
      </c>
      <c r="F31" s="12">
        <v>0.06</v>
      </c>
      <c r="G31" s="12">
        <v>0.08</v>
      </c>
      <c r="H31" s="12">
        <v>0.08</v>
      </c>
      <c r="I31" s="12">
        <v>0.05</v>
      </c>
      <c r="J31" s="12">
        <v>0.03</v>
      </c>
      <c r="K31" s="12">
        <v>0.01</v>
      </c>
      <c r="L31" s="12">
        <v>0.04</v>
      </c>
      <c r="M31" s="12">
        <v>0.04</v>
      </c>
      <c r="N31" s="12">
        <v>0.39</v>
      </c>
      <c r="O31" s="12">
        <v>0.38</v>
      </c>
      <c r="P31" s="12">
        <v>0.6</v>
      </c>
      <c r="Q31" s="12">
        <v>0.74</v>
      </c>
    </row>
    <row r="32" spans="1:26" ht="19" x14ac:dyDescent="0.25">
      <c r="A32" s="5" t="s">
        <v>25</v>
      </c>
      <c r="B32" s="12">
        <v>-0.01</v>
      </c>
      <c r="C32" s="12">
        <v>-0.04</v>
      </c>
      <c r="D32" s="12">
        <v>0.01</v>
      </c>
      <c r="E32" s="12">
        <v>0.08</v>
      </c>
      <c r="F32" s="12">
        <v>0.05</v>
      </c>
      <c r="G32" s="12">
        <v>0.08</v>
      </c>
      <c r="H32" s="12">
        <v>0.08</v>
      </c>
      <c r="I32" s="12">
        <v>0.05</v>
      </c>
      <c r="J32" s="12">
        <v>0.03</v>
      </c>
      <c r="K32" s="12">
        <v>0.01</v>
      </c>
      <c r="L32" s="12">
        <v>0.04</v>
      </c>
      <c r="M32" s="12">
        <v>0.04</v>
      </c>
      <c r="N32" s="12">
        <v>0.38</v>
      </c>
      <c r="O32" s="12">
        <v>0.37</v>
      </c>
      <c r="P32" s="12">
        <v>0.57999999999999996</v>
      </c>
      <c r="Q32" s="12">
        <v>0.73</v>
      </c>
    </row>
    <row r="33" spans="1:17" ht="19" x14ac:dyDescent="0.25">
      <c r="A33" s="5" t="s">
        <v>26</v>
      </c>
      <c r="B33" s="1">
        <v>574930000</v>
      </c>
      <c r="C33" s="1">
        <v>574930000</v>
      </c>
      <c r="D33" s="1">
        <v>574930000</v>
      </c>
      <c r="E33" s="1">
        <v>263340000</v>
      </c>
      <c r="F33" s="1">
        <v>703630000</v>
      </c>
      <c r="G33" s="1">
        <v>762905000</v>
      </c>
      <c r="H33" s="1">
        <v>790370000</v>
      </c>
      <c r="I33" s="1">
        <v>812175000</v>
      </c>
      <c r="J33" s="1">
        <v>819155000</v>
      </c>
      <c r="K33" s="1">
        <v>851925000</v>
      </c>
      <c r="L33" s="1">
        <v>863105000</v>
      </c>
      <c r="M33" s="1">
        <v>871575000</v>
      </c>
      <c r="N33" s="1">
        <v>845500000</v>
      </c>
      <c r="O33" s="1">
        <v>855000000</v>
      </c>
      <c r="P33" s="1">
        <v>821000000</v>
      </c>
      <c r="Q33" s="1">
        <v>816000000</v>
      </c>
    </row>
    <row r="34" spans="1:17" ht="19" x14ac:dyDescent="0.25">
      <c r="A34" s="5" t="s">
        <v>27</v>
      </c>
      <c r="B34" s="1">
        <v>671220000</v>
      </c>
      <c r="C34" s="1">
        <v>671220000</v>
      </c>
      <c r="D34" s="1">
        <v>671220000</v>
      </c>
      <c r="E34" s="1">
        <v>652190000</v>
      </c>
      <c r="F34" s="1">
        <v>782030000</v>
      </c>
      <c r="G34" s="1">
        <v>818905000</v>
      </c>
      <c r="H34" s="1">
        <v>831645000</v>
      </c>
      <c r="I34" s="1">
        <v>840915000</v>
      </c>
      <c r="J34" s="1">
        <v>846445000</v>
      </c>
      <c r="K34" s="1">
        <v>880705000</v>
      </c>
      <c r="L34" s="1">
        <v>881690000</v>
      </c>
      <c r="M34" s="1">
        <v>890395000</v>
      </c>
      <c r="N34" s="1">
        <v>871000000</v>
      </c>
      <c r="O34" s="1">
        <v>875000000</v>
      </c>
      <c r="P34" s="1">
        <v>838500000</v>
      </c>
      <c r="Q34" s="1">
        <v>835500000</v>
      </c>
    </row>
    <row r="35" spans="1:17" ht="20" customHeight="1" x14ac:dyDescent="0.25">
      <c r="A35" s="14" t="s">
        <v>105</v>
      </c>
      <c r="B35" s="1"/>
      <c r="C35" s="23">
        <f>(C34-B34)/B34</f>
        <v>0</v>
      </c>
      <c r="D35" s="23">
        <f t="shared" ref="D35:G35" si="30">(D34-C34)/C34</f>
        <v>0</v>
      </c>
      <c r="E35" s="23">
        <f t="shared" si="30"/>
        <v>-2.8351360209767289E-2</v>
      </c>
      <c r="F35" s="23">
        <f t="shared" si="30"/>
        <v>0.19908308928379767</v>
      </c>
      <c r="G35" s="23">
        <f t="shared" si="30"/>
        <v>4.7152922522153883E-2</v>
      </c>
      <c r="H35" s="23">
        <f t="shared" ref="H35" si="31">(H34-G34)/G34</f>
        <v>1.5557360133348802E-2</v>
      </c>
      <c r="I35" s="23">
        <f t="shared" ref="I35" si="32">(I34-H34)/H34</f>
        <v>1.1146582977111628E-2</v>
      </c>
      <c r="J35" s="23">
        <f t="shared" ref="J35" si="33">(J34-I34)/I34</f>
        <v>6.5761700052918547E-3</v>
      </c>
      <c r="K35" s="23">
        <f t="shared" ref="K35" si="34">(K34-J34)/J34</f>
        <v>4.0475163773192588E-2</v>
      </c>
      <c r="L35" s="23">
        <f t="shared" ref="L35" si="35">(L34-K34)/K34</f>
        <v>1.1184221731453778E-3</v>
      </c>
      <c r="M35" s="23">
        <f t="shared" ref="M35" si="36">(M34-L34)/L34</f>
        <v>9.873084644262722E-3</v>
      </c>
      <c r="N35" s="23">
        <f t="shared" ref="N35" si="37">(N34-M34)/M34</f>
        <v>-2.1782467331914489E-2</v>
      </c>
      <c r="O35" s="23">
        <f t="shared" ref="O35" si="38">(O34-N34)/N34</f>
        <v>4.5924225028702642E-3</v>
      </c>
      <c r="P35" s="23">
        <f t="shared" ref="P35" si="39">(P34-O34)/O34</f>
        <v>-4.1714285714285718E-2</v>
      </c>
      <c r="Q35" s="23">
        <f t="shared" ref="Q35" si="40">(Q34-P34)/P34</f>
        <v>-3.5778175313059034E-3</v>
      </c>
    </row>
    <row r="36" spans="1:1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</row>
    <row r="37" spans="1:1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</row>
    <row r="38" spans="1:17" ht="19" x14ac:dyDescent="0.25">
      <c r="A38" s="5" t="s">
        <v>30</v>
      </c>
      <c r="B38" s="1" t="s">
        <v>92</v>
      </c>
      <c r="C38" s="1">
        <v>71411000</v>
      </c>
      <c r="D38" s="1">
        <v>56571000</v>
      </c>
      <c r="E38" s="1">
        <v>212458000</v>
      </c>
      <c r="F38" s="1">
        <v>66859000</v>
      </c>
      <c r="G38" s="1">
        <v>71990000</v>
      </c>
      <c r="H38" s="1">
        <v>122975000</v>
      </c>
      <c r="I38" s="1">
        <v>115873000</v>
      </c>
      <c r="J38" s="1">
        <v>283254000</v>
      </c>
      <c r="K38" s="1">
        <v>543277000</v>
      </c>
      <c r="L38" s="1">
        <v>709003000</v>
      </c>
      <c r="M38" s="1">
        <v>811004000</v>
      </c>
      <c r="N38" s="1">
        <v>1112400000</v>
      </c>
      <c r="O38" s="1">
        <v>1222500000</v>
      </c>
      <c r="P38" s="1">
        <v>1061800000</v>
      </c>
      <c r="Q38" s="1">
        <v>1319100000</v>
      </c>
    </row>
    <row r="39" spans="1:17" ht="19" x14ac:dyDescent="0.25">
      <c r="A39" s="5" t="s">
        <v>31</v>
      </c>
      <c r="B39" s="1" t="s">
        <v>92</v>
      </c>
      <c r="C39" s="1">
        <v>18750000</v>
      </c>
      <c r="D39" s="1">
        <v>67619000</v>
      </c>
      <c r="E39" s="1">
        <v>47856000</v>
      </c>
      <c r="F39" s="1">
        <v>246651000</v>
      </c>
      <c r="G39" s="1">
        <v>318283000</v>
      </c>
      <c r="H39" s="1">
        <v>290719000</v>
      </c>
      <c r="I39" s="1">
        <v>375497000</v>
      </c>
      <c r="J39" s="1">
        <v>436766000</v>
      </c>
      <c r="K39" s="1">
        <v>348074000</v>
      </c>
      <c r="L39" s="1">
        <v>376522000</v>
      </c>
      <c r="M39" s="1">
        <v>440273000</v>
      </c>
      <c r="N39" s="1">
        <v>537200000</v>
      </c>
      <c r="O39" s="1">
        <v>843100000</v>
      </c>
      <c r="P39" s="1">
        <v>775500000</v>
      </c>
      <c r="Q39" s="1">
        <v>1232600000</v>
      </c>
    </row>
    <row r="40" spans="1:17" ht="19" x14ac:dyDescent="0.25">
      <c r="A40" s="5" t="s">
        <v>32</v>
      </c>
      <c r="B40" s="1" t="s">
        <v>92</v>
      </c>
      <c r="C40" s="1">
        <v>90161000</v>
      </c>
      <c r="D40" s="1">
        <v>124190000</v>
      </c>
      <c r="E40" s="1">
        <v>260314000</v>
      </c>
      <c r="F40" s="1">
        <v>313510000</v>
      </c>
      <c r="G40" s="1">
        <v>390273000</v>
      </c>
      <c r="H40" s="1">
        <v>413694000</v>
      </c>
      <c r="I40" s="1">
        <v>491370000</v>
      </c>
      <c r="J40" s="1">
        <v>720020000</v>
      </c>
      <c r="K40" s="1">
        <v>891351000</v>
      </c>
      <c r="L40" s="1">
        <v>1085525000</v>
      </c>
      <c r="M40" s="1">
        <v>1251277000</v>
      </c>
      <c r="N40" s="1">
        <v>1649600000</v>
      </c>
      <c r="O40" s="1">
        <v>2065600000</v>
      </c>
      <c r="P40" s="1">
        <v>1837300000</v>
      </c>
      <c r="Q40" s="1">
        <v>2551700000</v>
      </c>
    </row>
    <row r="41" spans="1:17" ht="19" x14ac:dyDescent="0.25">
      <c r="A41" s="5" t="s">
        <v>33</v>
      </c>
      <c r="B41" s="1" t="s">
        <v>92</v>
      </c>
      <c r="C41" s="1">
        <v>27478000</v>
      </c>
      <c r="D41" s="1">
        <v>46043000</v>
      </c>
      <c r="E41" s="1">
        <v>54551000</v>
      </c>
      <c r="F41" s="1">
        <v>72336000</v>
      </c>
      <c r="G41" s="1">
        <v>95522000</v>
      </c>
      <c r="H41" s="1">
        <v>107642000</v>
      </c>
      <c r="I41" s="1">
        <v>130471000</v>
      </c>
      <c r="J41" s="1">
        <v>184741000</v>
      </c>
      <c r="K41" s="1">
        <v>259563000</v>
      </c>
      <c r="L41" s="1">
        <v>312998000</v>
      </c>
      <c r="M41" s="1">
        <v>348185000</v>
      </c>
      <c r="N41" s="1">
        <v>444500000</v>
      </c>
      <c r="O41" s="1">
        <v>544300000</v>
      </c>
      <c r="P41" s="1">
        <v>720000000</v>
      </c>
      <c r="Q41" s="1">
        <v>807700000</v>
      </c>
    </row>
    <row r="42" spans="1:17" ht="19" x14ac:dyDescent="0.25">
      <c r="A42" s="5" t="s">
        <v>34</v>
      </c>
      <c r="B42" s="1" t="s">
        <v>92</v>
      </c>
      <c r="C42" s="1">
        <v>14020000</v>
      </c>
      <c r="D42" s="1">
        <v>11419000</v>
      </c>
      <c r="E42" s="1">
        <v>10649000</v>
      </c>
      <c r="F42" s="1">
        <v>13517000</v>
      </c>
      <c r="G42" s="1">
        <v>16249000</v>
      </c>
      <c r="H42" s="1">
        <v>21060000</v>
      </c>
      <c r="I42" s="1">
        <v>48672000</v>
      </c>
      <c r="J42" s="1">
        <v>69477000</v>
      </c>
      <c r="K42" s="1">
        <v>83868000</v>
      </c>
      <c r="L42" s="1">
        <v>106887000</v>
      </c>
      <c r="M42" s="1">
        <v>77291000</v>
      </c>
      <c r="N42" s="1">
        <v>90000000</v>
      </c>
      <c r="O42" s="1">
        <v>117900000</v>
      </c>
      <c r="P42" s="1">
        <v>139800000</v>
      </c>
      <c r="Q42" s="1">
        <v>175800000</v>
      </c>
    </row>
    <row r="43" spans="1:17" ht="19" x14ac:dyDescent="0.25">
      <c r="A43" s="5" t="s">
        <v>35</v>
      </c>
      <c r="B43" s="1" t="s">
        <v>92</v>
      </c>
      <c r="C43" s="1">
        <v>2937000</v>
      </c>
      <c r="D43" s="1">
        <v>3339000</v>
      </c>
      <c r="E43" s="1">
        <v>16703000</v>
      </c>
      <c r="F43" s="1">
        <v>20795000</v>
      </c>
      <c r="G43" s="1">
        <v>21526000</v>
      </c>
      <c r="H43" s="1">
        <v>26878000</v>
      </c>
      <c r="I43" s="1">
        <v>65033000</v>
      </c>
      <c r="J43" s="1">
        <v>72627000</v>
      </c>
      <c r="K43" s="1">
        <v>35761000</v>
      </c>
      <c r="L43" s="1">
        <v>33306000</v>
      </c>
      <c r="M43" s="1">
        <v>40067000</v>
      </c>
      <c r="N43" s="1">
        <v>36800000</v>
      </c>
      <c r="O43" s="1">
        <v>41200000</v>
      </c>
      <c r="P43" s="1">
        <v>43300000</v>
      </c>
      <c r="Q43" s="1">
        <v>65400000</v>
      </c>
    </row>
    <row r="44" spans="1:17" ht="19" x14ac:dyDescent="0.25">
      <c r="A44" s="6" t="s">
        <v>36</v>
      </c>
      <c r="B44" s="10" t="s">
        <v>92</v>
      </c>
      <c r="C44" s="10">
        <v>134596000</v>
      </c>
      <c r="D44" s="10">
        <v>184991000</v>
      </c>
      <c r="E44" s="10">
        <v>342217000</v>
      </c>
      <c r="F44" s="10">
        <v>420158000</v>
      </c>
      <c r="G44" s="10">
        <v>523570000</v>
      </c>
      <c r="H44" s="10">
        <v>569274000</v>
      </c>
      <c r="I44" s="10">
        <v>735546000</v>
      </c>
      <c r="J44" s="10">
        <v>1046865000</v>
      </c>
      <c r="K44" s="10">
        <v>1270543000</v>
      </c>
      <c r="L44" s="10">
        <v>1538716000</v>
      </c>
      <c r="M44" s="10">
        <v>1716820000</v>
      </c>
      <c r="N44" s="10">
        <v>2220900000</v>
      </c>
      <c r="O44" s="10">
        <v>2769000000</v>
      </c>
      <c r="P44" s="10">
        <v>2740400000</v>
      </c>
      <c r="Q44" s="10">
        <v>3600600000</v>
      </c>
    </row>
    <row r="45" spans="1:17" ht="19" x14ac:dyDescent="0.25">
      <c r="A45" s="5" t="s">
        <v>37</v>
      </c>
      <c r="B45" s="1" t="s">
        <v>92</v>
      </c>
      <c r="C45" s="1">
        <v>2943000</v>
      </c>
      <c r="D45" s="1">
        <v>3425000</v>
      </c>
      <c r="E45" s="1">
        <v>6387000</v>
      </c>
      <c r="F45" s="1">
        <v>7056000</v>
      </c>
      <c r="G45" s="1">
        <v>7966000</v>
      </c>
      <c r="H45" s="1">
        <v>25638000</v>
      </c>
      <c r="I45" s="1">
        <v>36652000</v>
      </c>
      <c r="J45" s="1">
        <v>58919000</v>
      </c>
      <c r="K45" s="1">
        <v>91067000</v>
      </c>
      <c r="L45" s="1">
        <v>137249000</v>
      </c>
      <c r="M45" s="1">
        <v>245395000</v>
      </c>
      <c r="N45" s="1">
        <v>271400000</v>
      </c>
      <c r="O45" s="1">
        <v>344300000</v>
      </c>
      <c r="P45" s="1">
        <v>448000000</v>
      </c>
      <c r="Q45" s="1">
        <v>687600000</v>
      </c>
    </row>
    <row r="46" spans="1:17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>
        <v>2872000</v>
      </c>
      <c r="J46" s="1">
        <v>2824000</v>
      </c>
      <c r="K46" s="1">
        <v>4692000</v>
      </c>
      <c r="L46" s="1">
        <v>14553000</v>
      </c>
      <c r="M46" s="1">
        <v>14553000</v>
      </c>
      <c r="N46" s="1">
        <v>38200000</v>
      </c>
      <c r="O46" s="1">
        <v>67200000</v>
      </c>
      <c r="P46" s="1">
        <v>93000000</v>
      </c>
      <c r="Q46" s="1">
        <v>125100000</v>
      </c>
    </row>
    <row r="47" spans="1:17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>
        <v>2117000</v>
      </c>
      <c r="I47" s="1">
        <v>6841000</v>
      </c>
      <c r="J47" s="1">
        <v>2832000</v>
      </c>
      <c r="K47" s="1">
        <v>17640000</v>
      </c>
      <c r="L47" s="1">
        <v>24828000</v>
      </c>
      <c r="M47" s="1">
        <v>16255000</v>
      </c>
      <c r="N47" s="1">
        <v>22100000</v>
      </c>
      <c r="O47" s="1">
        <v>31100000</v>
      </c>
      <c r="P47" s="1">
        <v>31600000</v>
      </c>
      <c r="Q47" s="1">
        <v>63600000</v>
      </c>
    </row>
    <row r="48" spans="1:17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>
        <v>2117000</v>
      </c>
      <c r="I48" s="1">
        <v>9713000</v>
      </c>
      <c r="J48" s="1">
        <v>5656000</v>
      </c>
      <c r="K48" s="1">
        <v>22332000</v>
      </c>
      <c r="L48" s="1">
        <v>39381000</v>
      </c>
      <c r="M48" s="1">
        <v>30808000</v>
      </c>
      <c r="N48" s="1">
        <v>60300000</v>
      </c>
      <c r="O48" s="1">
        <v>98300000</v>
      </c>
      <c r="P48" s="1">
        <v>124600000</v>
      </c>
      <c r="Q48" s="1">
        <v>188700000</v>
      </c>
    </row>
    <row r="49" spans="1:1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73950000</v>
      </c>
      <c r="G49" s="1">
        <v>148414000</v>
      </c>
      <c r="H49" s="1">
        <v>325892000</v>
      </c>
      <c r="I49" s="1">
        <v>351675000</v>
      </c>
      <c r="J49" s="1">
        <v>271724000</v>
      </c>
      <c r="K49" s="1">
        <v>272959000</v>
      </c>
      <c r="L49" s="1">
        <v>224983000</v>
      </c>
      <c r="M49" s="1">
        <v>98022000</v>
      </c>
      <c r="N49" s="1">
        <v>67000000</v>
      </c>
      <c r="O49" s="1">
        <v>144300000</v>
      </c>
      <c r="P49" s="1">
        <v>118300000</v>
      </c>
      <c r="Q49" s="1">
        <v>440800000</v>
      </c>
    </row>
    <row r="50" spans="1:1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>
        <v>31671000</v>
      </c>
      <c r="F50" s="1">
        <v>37443000</v>
      </c>
      <c r="G50" s="1">
        <v>46523000</v>
      </c>
      <c r="H50" s="1">
        <v>48525000</v>
      </c>
      <c r="I50" s="1">
        <v>30058000</v>
      </c>
      <c r="J50" s="1">
        <v>31080000</v>
      </c>
      <c r="K50" s="1">
        <v>119216000</v>
      </c>
      <c r="L50" s="1">
        <v>182745000</v>
      </c>
      <c r="M50" s="1">
        <v>146932000</v>
      </c>
      <c r="N50" s="1">
        <v>255000000</v>
      </c>
      <c r="O50" s="1">
        <v>232600000</v>
      </c>
      <c r="P50" s="1">
        <v>245200000</v>
      </c>
      <c r="Q50" s="1">
        <v>342300000</v>
      </c>
    </row>
    <row r="51" spans="1:17" ht="19" x14ac:dyDescent="0.25">
      <c r="A51" s="5" t="s">
        <v>43</v>
      </c>
      <c r="B51" s="1" t="s">
        <v>92</v>
      </c>
      <c r="C51" s="1">
        <v>7653000</v>
      </c>
      <c r="D51" s="1">
        <v>10689000</v>
      </c>
      <c r="E51" s="1">
        <v>6938000</v>
      </c>
      <c r="F51" s="1">
        <v>6815000</v>
      </c>
      <c r="G51" s="1">
        <v>8274000</v>
      </c>
      <c r="H51" s="1">
        <v>4051000</v>
      </c>
      <c r="I51" s="1">
        <v>4820000</v>
      </c>
      <c r="J51" s="1">
        <v>10530000</v>
      </c>
      <c r="K51" s="1">
        <v>14393000</v>
      </c>
      <c r="L51" s="1">
        <v>16867000</v>
      </c>
      <c r="M51" s="1">
        <v>19939000</v>
      </c>
      <c r="N51" s="1">
        <v>203400000</v>
      </c>
      <c r="O51" s="1">
        <v>297000000</v>
      </c>
      <c r="P51" s="1">
        <v>368000000</v>
      </c>
      <c r="Q51" s="1">
        <v>659100000</v>
      </c>
    </row>
    <row r="52" spans="1:17" ht="19" x14ac:dyDescent="0.25">
      <c r="A52" s="5" t="s">
        <v>44</v>
      </c>
      <c r="B52" s="1" t="s">
        <v>92</v>
      </c>
      <c r="C52" s="1">
        <v>10596000</v>
      </c>
      <c r="D52" s="1">
        <v>14114000</v>
      </c>
      <c r="E52" s="1">
        <v>44996000</v>
      </c>
      <c r="F52" s="1">
        <v>125264000</v>
      </c>
      <c r="G52" s="1">
        <v>211177000</v>
      </c>
      <c r="H52" s="1">
        <v>406223000</v>
      </c>
      <c r="I52" s="1">
        <v>432918000</v>
      </c>
      <c r="J52" s="1">
        <v>377909000</v>
      </c>
      <c r="K52" s="1">
        <v>519967000</v>
      </c>
      <c r="L52" s="1">
        <v>601225000</v>
      </c>
      <c r="M52" s="1">
        <v>541096000</v>
      </c>
      <c r="N52" s="1">
        <v>857100000</v>
      </c>
      <c r="O52" s="1">
        <v>1116500000</v>
      </c>
      <c r="P52" s="1">
        <v>1304100000</v>
      </c>
      <c r="Q52" s="1">
        <v>2318500000</v>
      </c>
    </row>
    <row r="53" spans="1:1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</row>
    <row r="54" spans="1:17" ht="19" x14ac:dyDescent="0.25">
      <c r="A54" s="7" t="s">
        <v>46</v>
      </c>
      <c r="B54" s="11" t="s">
        <v>92</v>
      </c>
      <c r="C54" s="11">
        <v>145192000</v>
      </c>
      <c r="D54" s="11">
        <v>199105000</v>
      </c>
      <c r="E54" s="11">
        <v>387213000</v>
      </c>
      <c r="F54" s="11">
        <v>545422000</v>
      </c>
      <c r="G54" s="11">
        <v>734747000</v>
      </c>
      <c r="H54" s="11">
        <v>975497000</v>
      </c>
      <c r="I54" s="11">
        <v>1168464000</v>
      </c>
      <c r="J54" s="11">
        <v>1424774000</v>
      </c>
      <c r="K54" s="11">
        <v>1790510000</v>
      </c>
      <c r="L54" s="11">
        <v>2139941000</v>
      </c>
      <c r="M54" s="11">
        <v>2257916000</v>
      </c>
      <c r="N54" s="11">
        <v>3078000000</v>
      </c>
      <c r="O54" s="11">
        <v>3885500000</v>
      </c>
      <c r="P54" s="11">
        <v>4044500000</v>
      </c>
      <c r="Q54" s="11">
        <v>5919100000</v>
      </c>
    </row>
    <row r="55" spans="1:17" ht="19" x14ac:dyDescent="0.25">
      <c r="A55" s="5" t="s">
        <v>47</v>
      </c>
      <c r="B55" s="1" t="s">
        <v>92</v>
      </c>
      <c r="C55" s="1">
        <v>8460000</v>
      </c>
      <c r="D55" s="1">
        <v>7004000</v>
      </c>
      <c r="E55" s="1">
        <v>10987000</v>
      </c>
      <c r="F55" s="1">
        <v>12761000</v>
      </c>
      <c r="G55" s="1">
        <v>19768000</v>
      </c>
      <c r="H55" s="1">
        <v>20816000</v>
      </c>
      <c r="I55" s="1">
        <v>35599000</v>
      </c>
      <c r="J55" s="1">
        <v>49947000</v>
      </c>
      <c r="K55" s="1">
        <v>61500000</v>
      </c>
      <c r="L55" s="1">
        <v>56732000</v>
      </c>
      <c r="M55" s="1">
        <v>70009000</v>
      </c>
      <c r="N55" s="1">
        <v>86400000</v>
      </c>
      <c r="O55" s="1">
        <v>96400000</v>
      </c>
      <c r="P55" s="1">
        <v>141600000</v>
      </c>
      <c r="Q55" s="1">
        <v>148400000</v>
      </c>
    </row>
    <row r="56" spans="1:17" ht="19" x14ac:dyDescent="0.25">
      <c r="A56" s="5" t="s">
        <v>48</v>
      </c>
      <c r="B56" s="1" t="s">
        <v>92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</row>
    <row r="57" spans="1:17" ht="19" x14ac:dyDescent="0.25">
      <c r="A57" s="5" t="s">
        <v>49</v>
      </c>
      <c r="B57" s="1" t="s">
        <v>92</v>
      </c>
      <c r="C57" s="1">
        <v>917000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>
        <v>21421000</v>
      </c>
      <c r="J57" s="1">
        <v>2689000</v>
      </c>
      <c r="K57" s="1">
        <v>8379000</v>
      </c>
      <c r="L57" s="1">
        <v>13588000</v>
      </c>
      <c r="M57" s="1">
        <v>21435000</v>
      </c>
      <c r="N57" s="1">
        <v>28200000</v>
      </c>
      <c r="O57" s="1">
        <v>4100000</v>
      </c>
      <c r="P57" s="1" t="s">
        <v>92</v>
      </c>
      <c r="Q57" s="1" t="s">
        <v>92</v>
      </c>
    </row>
    <row r="58" spans="1:17" ht="19" x14ac:dyDescent="0.25">
      <c r="A58" s="5" t="s">
        <v>50</v>
      </c>
      <c r="B58" s="1" t="s">
        <v>92</v>
      </c>
      <c r="C58" s="1">
        <v>89618000</v>
      </c>
      <c r="D58" s="1">
        <v>118297000</v>
      </c>
      <c r="E58" s="1">
        <v>140537000</v>
      </c>
      <c r="F58" s="1">
        <v>169648000</v>
      </c>
      <c r="G58" s="1">
        <v>206928000</v>
      </c>
      <c r="H58" s="1">
        <v>247268000</v>
      </c>
      <c r="I58" s="1">
        <v>293664000</v>
      </c>
      <c r="J58" s="1">
        <v>368929000</v>
      </c>
      <c r="K58" s="1">
        <v>514652000</v>
      </c>
      <c r="L58" s="1">
        <v>645342000</v>
      </c>
      <c r="M58" s="1">
        <v>793820000</v>
      </c>
      <c r="N58" s="1">
        <v>965900000</v>
      </c>
      <c r="O58" s="1">
        <v>1173600000</v>
      </c>
      <c r="P58" s="1">
        <v>1392800000</v>
      </c>
      <c r="Q58" s="1">
        <v>1777400000</v>
      </c>
    </row>
    <row r="59" spans="1:17" ht="19" x14ac:dyDescent="0.25">
      <c r="A59" s="5" t="s">
        <v>51</v>
      </c>
      <c r="B59" s="1" t="s">
        <v>92</v>
      </c>
      <c r="C59" s="1">
        <v>22739000</v>
      </c>
      <c r="D59" s="1">
        <v>24967000</v>
      </c>
      <c r="E59" s="1">
        <v>29041000</v>
      </c>
      <c r="F59" s="1">
        <v>35973000</v>
      </c>
      <c r="G59" s="1">
        <v>40168000</v>
      </c>
      <c r="H59" s="1">
        <v>51220000</v>
      </c>
      <c r="I59" s="1">
        <v>62377000</v>
      </c>
      <c r="J59" s="1">
        <v>74891000</v>
      </c>
      <c r="K59" s="1">
        <v>94139000</v>
      </c>
      <c r="L59" s="1">
        <v>113778000</v>
      </c>
      <c r="M59" s="1">
        <v>141959000</v>
      </c>
      <c r="N59" s="1">
        <v>175900000</v>
      </c>
      <c r="O59" s="1">
        <v>199500000</v>
      </c>
      <c r="P59" s="1">
        <v>295100000</v>
      </c>
      <c r="Q59" s="1">
        <v>392300000</v>
      </c>
    </row>
    <row r="60" spans="1:17" ht="19" x14ac:dyDescent="0.25">
      <c r="A60" s="6" t="s">
        <v>52</v>
      </c>
      <c r="B60" s="10" t="s">
        <v>92</v>
      </c>
      <c r="C60" s="10">
        <v>121734000</v>
      </c>
      <c r="D60" s="10">
        <v>150268000</v>
      </c>
      <c r="E60" s="10">
        <v>180565000</v>
      </c>
      <c r="F60" s="10">
        <v>218382000</v>
      </c>
      <c r="G60" s="10">
        <v>266864000</v>
      </c>
      <c r="H60" s="10">
        <v>319304000</v>
      </c>
      <c r="I60" s="10">
        <v>413061000</v>
      </c>
      <c r="J60" s="10">
        <v>496456000</v>
      </c>
      <c r="K60" s="10">
        <v>678670000</v>
      </c>
      <c r="L60" s="10">
        <v>829440000</v>
      </c>
      <c r="M60" s="10">
        <v>1027223000</v>
      </c>
      <c r="N60" s="10">
        <v>1256400000</v>
      </c>
      <c r="O60" s="10">
        <v>1473600000</v>
      </c>
      <c r="P60" s="10">
        <v>1829500000</v>
      </c>
      <c r="Q60" s="10">
        <v>2318100000</v>
      </c>
    </row>
    <row r="61" spans="1:17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>
        <v>988400000</v>
      </c>
    </row>
    <row r="62" spans="1:17" ht="19" x14ac:dyDescent="0.25">
      <c r="A62" s="5" t="s">
        <v>50</v>
      </c>
      <c r="B62" s="1" t="s">
        <v>92</v>
      </c>
      <c r="C62" s="1">
        <v>41637000</v>
      </c>
      <c r="D62" s="1">
        <v>53320000</v>
      </c>
      <c r="E62" s="1">
        <v>61393000</v>
      </c>
      <c r="F62" s="1">
        <v>82983000</v>
      </c>
      <c r="G62" s="1">
        <v>87905000</v>
      </c>
      <c r="H62" s="1">
        <v>115917000</v>
      </c>
      <c r="I62" s="1">
        <v>138964000</v>
      </c>
      <c r="J62" s="1">
        <v>189828000</v>
      </c>
      <c r="K62" s="1">
        <v>276651000</v>
      </c>
      <c r="L62" s="1">
        <v>390007000</v>
      </c>
      <c r="M62" s="1">
        <v>542494000</v>
      </c>
      <c r="N62" s="1">
        <v>720900000</v>
      </c>
      <c r="O62" s="1">
        <v>962300000</v>
      </c>
      <c r="P62" s="1">
        <v>1212500000</v>
      </c>
      <c r="Q62" s="1">
        <v>1675500000</v>
      </c>
    </row>
    <row r="63" spans="1:1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</row>
    <row r="64" spans="1:17" ht="19" x14ac:dyDescent="0.25">
      <c r="A64" s="5" t="s">
        <v>55</v>
      </c>
      <c r="B64" s="1" t="s">
        <v>92</v>
      </c>
      <c r="C64" s="1">
        <v>746000</v>
      </c>
      <c r="D64" s="1">
        <v>746000</v>
      </c>
      <c r="E64" s="1">
        <v>2803000</v>
      </c>
      <c r="F64" s="1">
        <v>11603000</v>
      </c>
      <c r="G64" s="1">
        <v>21624000</v>
      </c>
      <c r="H64" s="1">
        <v>29342000</v>
      </c>
      <c r="I64" s="1">
        <v>30679000</v>
      </c>
      <c r="J64" s="1">
        <v>62524000</v>
      </c>
      <c r="K64" s="1">
        <v>79812000</v>
      </c>
      <c r="L64" s="1">
        <v>82813000</v>
      </c>
      <c r="M64" s="1">
        <v>98822000</v>
      </c>
      <c r="N64" s="1">
        <v>90500000</v>
      </c>
      <c r="O64" s="1">
        <v>127700000</v>
      </c>
      <c r="P64" s="1">
        <v>146500000</v>
      </c>
      <c r="Q64" s="1">
        <v>138700000</v>
      </c>
    </row>
    <row r="65" spans="1:17" ht="19" x14ac:dyDescent="0.25">
      <c r="A65" s="5" t="s">
        <v>56</v>
      </c>
      <c r="B65" s="1" t="s">
        <v>92</v>
      </c>
      <c r="C65" s="1">
        <v>42383000</v>
      </c>
      <c r="D65" s="1">
        <v>54066000</v>
      </c>
      <c r="E65" s="1">
        <v>64196000</v>
      </c>
      <c r="F65" s="1">
        <v>94586000</v>
      </c>
      <c r="G65" s="1">
        <v>109529000</v>
      </c>
      <c r="H65" s="1">
        <v>145259000</v>
      </c>
      <c r="I65" s="1">
        <v>169643000</v>
      </c>
      <c r="J65" s="1">
        <v>252352000</v>
      </c>
      <c r="K65" s="1">
        <v>356463000</v>
      </c>
      <c r="L65" s="1">
        <v>472820000</v>
      </c>
      <c r="M65" s="1">
        <v>641316000</v>
      </c>
      <c r="N65" s="1">
        <v>811400000</v>
      </c>
      <c r="O65" s="1">
        <v>1090000000</v>
      </c>
      <c r="P65" s="1">
        <v>1359000000</v>
      </c>
      <c r="Q65" s="1">
        <v>2802600000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</row>
    <row r="67" spans="1:17" ht="19" x14ac:dyDescent="0.25">
      <c r="A67" s="6" t="s">
        <v>58</v>
      </c>
      <c r="B67" s="10" t="s">
        <v>92</v>
      </c>
      <c r="C67" s="10">
        <v>164117000</v>
      </c>
      <c r="D67" s="10">
        <v>204334000</v>
      </c>
      <c r="E67" s="10">
        <v>244761000</v>
      </c>
      <c r="F67" s="10">
        <v>312968000</v>
      </c>
      <c r="G67" s="10">
        <v>376393000</v>
      </c>
      <c r="H67" s="10">
        <v>464563000</v>
      </c>
      <c r="I67" s="10">
        <v>582704000</v>
      </c>
      <c r="J67" s="10">
        <v>748808000</v>
      </c>
      <c r="K67" s="10">
        <v>1035133000</v>
      </c>
      <c r="L67" s="10">
        <v>1302260000</v>
      </c>
      <c r="M67" s="10">
        <v>1668539000</v>
      </c>
      <c r="N67" s="10">
        <v>2067800000</v>
      </c>
      <c r="O67" s="10">
        <v>2563600000</v>
      </c>
      <c r="P67" s="10">
        <v>3188500000</v>
      </c>
      <c r="Q67" s="10">
        <v>5120700000</v>
      </c>
    </row>
    <row r="68" spans="1:17" ht="19" x14ac:dyDescent="0.25">
      <c r="A68" s="5" t="s">
        <v>59</v>
      </c>
      <c r="B68" s="1" t="s">
        <v>92</v>
      </c>
      <c r="C68" s="1">
        <v>20000</v>
      </c>
      <c r="D68" s="1">
        <v>21000</v>
      </c>
      <c r="E68" s="1">
        <v>67000</v>
      </c>
      <c r="F68" s="1">
        <v>75000</v>
      </c>
      <c r="G68" s="1">
        <v>156000</v>
      </c>
      <c r="H68" s="1">
        <v>162000</v>
      </c>
      <c r="I68" s="1">
        <v>161000</v>
      </c>
      <c r="J68" s="1">
        <v>166000</v>
      </c>
      <c r="K68" s="1">
        <v>171000</v>
      </c>
      <c r="L68" s="1">
        <v>173000</v>
      </c>
      <c r="M68" s="1">
        <v>168000</v>
      </c>
      <c r="N68" s="1">
        <v>200000</v>
      </c>
      <c r="O68" s="1">
        <v>200000</v>
      </c>
      <c r="P68" s="1">
        <v>200000</v>
      </c>
      <c r="Q68" s="1">
        <v>200000</v>
      </c>
    </row>
    <row r="69" spans="1:17" ht="19" x14ac:dyDescent="0.25">
      <c r="A69" s="5" t="s">
        <v>60</v>
      </c>
      <c r="B69" s="1" t="s">
        <v>92</v>
      </c>
      <c r="C69" s="1">
        <v>-127514000</v>
      </c>
      <c r="D69" s="1">
        <v>-120151000</v>
      </c>
      <c r="E69" s="1">
        <v>-59972000</v>
      </c>
      <c r="F69" s="1">
        <v>-18727000</v>
      </c>
      <c r="G69" s="1">
        <v>43765000</v>
      </c>
      <c r="H69" s="1">
        <v>110601000</v>
      </c>
      <c r="I69" s="1">
        <v>121863000</v>
      </c>
      <c r="J69" s="1">
        <v>113645000</v>
      </c>
      <c r="K69" s="1">
        <v>68481000</v>
      </c>
      <c r="L69" s="1">
        <v>37620000</v>
      </c>
      <c r="M69" s="1">
        <v>-319580000</v>
      </c>
      <c r="N69" s="1">
        <v>-57500000</v>
      </c>
      <c r="O69" s="1">
        <v>140300000</v>
      </c>
      <c r="P69" s="1">
        <v>-352100000</v>
      </c>
      <c r="Q69" s="1">
        <v>-467900000</v>
      </c>
    </row>
    <row r="70" spans="1:17" ht="19" x14ac:dyDescent="0.25">
      <c r="A70" s="5" t="s">
        <v>61</v>
      </c>
      <c r="B70" s="1" t="s">
        <v>92</v>
      </c>
      <c r="C70" s="1">
        <v>783000</v>
      </c>
      <c r="D70" s="1">
        <v>-300000</v>
      </c>
      <c r="E70" s="1">
        <v>1084000</v>
      </c>
      <c r="F70" s="1">
        <v>2181000</v>
      </c>
      <c r="G70" s="1">
        <v>402000</v>
      </c>
      <c r="H70" s="1">
        <v>3091000</v>
      </c>
      <c r="I70" s="1">
        <v>1092000</v>
      </c>
      <c r="J70" s="1">
        <v>-349000</v>
      </c>
      <c r="K70" s="1">
        <v>-933000</v>
      </c>
      <c r="L70" s="1">
        <v>-765000</v>
      </c>
      <c r="M70" s="1">
        <v>-847000</v>
      </c>
      <c r="N70" s="1">
        <v>-800000</v>
      </c>
      <c r="O70" s="1">
        <v>1100000</v>
      </c>
      <c r="P70" s="1">
        <v>700000</v>
      </c>
      <c r="Q70" s="1">
        <v>-4800000</v>
      </c>
    </row>
    <row r="71" spans="1:17" ht="19" x14ac:dyDescent="0.25">
      <c r="A71" s="5" t="s">
        <v>62</v>
      </c>
      <c r="B71" s="1" t="s">
        <v>92</v>
      </c>
      <c r="C71" s="1">
        <v>13418000</v>
      </c>
      <c r="D71" s="1">
        <v>20833000</v>
      </c>
      <c r="E71" s="1">
        <v>201273000</v>
      </c>
      <c r="F71" s="1">
        <v>248925000</v>
      </c>
      <c r="G71" s="1">
        <v>314031000</v>
      </c>
      <c r="H71" s="1">
        <v>397080000</v>
      </c>
      <c r="I71" s="1">
        <v>462644000</v>
      </c>
      <c r="J71" s="1">
        <v>562504000</v>
      </c>
      <c r="K71" s="1">
        <v>687658000</v>
      </c>
      <c r="L71" s="1">
        <v>800653000</v>
      </c>
      <c r="M71" s="1">
        <v>909636000</v>
      </c>
      <c r="N71" s="1">
        <v>1068300000</v>
      </c>
      <c r="O71" s="1">
        <v>1180300000</v>
      </c>
      <c r="P71" s="1">
        <v>1207200000</v>
      </c>
      <c r="Q71" s="1">
        <v>1254200000</v>
      </c>
    </row>
    <row r="72" spans="1:17" ht="19" x14ac:dyDescent="0.25">
      <c r="A72" s="6" t="s">
        <v>63</v>
      </c>
      <c r="B72" s="10" t="s">
        <v>92</v>
      </c>
      <c r="C72" s="10">
        <v>-18925000</v>
      </c>
      <c r="D72" s="10">
        <v>-5229000</v>
      </c>
      <c r="E72" s="10">
        <v>142452000</v>
      </c>
      <c r="F72" s="10">
        <v>232454000</v>
      </c>
      <c r="G72" s="10">
        <v>358354000</v>
      </c>
      <c r="H72" s="10">
        <v>510934000</v>
      </c>
      <c r="I72" s="10">
        <v>585760000</v>
      </c>
      <c r="J72" s="10">
        <v>675966000</v>
      </c>
      <c r="K72" s="10">
        <v>755377000</v>
      </c>
      <c r="L72" s="10">
        <v>837681000</v>
      </c>
      <c r="M72" s="10">
        <v>589377000</v>
      </c>
      <c r="N72" s="10">
        <v>1010200000</v>
      </c>
      <c r="O72" s="10">
        <v>1321900000</v>
      </c>
      <c r="P72" s="10">
        <v>856000000</v>
      </c>
      <c r="Q72" s="10">
        <v>781700000</v>
      </c>
    </row>
    <row r="73" spans="1:17" ht="19" x14ac:dyDescent="0.25">
      <c r="A73" s="7" t="s">
        <v>64</v>
      </c>
      <c r="B73" s="11" t="s">
        <v>92</v>
      </c>
      <c r="C73" s="11">
        <v>145192000</v>
      </c>
      <c r="D73" s="11">
        <v>199105000</v>
      </c>
      <c r="E73" s="11">
        <v>387213000</v>
      </c>
      <c r="F73" s="11">
        <v>545422000</v>
      </c>
      <c r="G73" s="11">
        <v>734747000</v>
      </c>
      <c r="H73" s="11">
        <v>975497000</v>
      </c>
      <c r="I73" s="11">
        <v>1168464000</v>
      </c>
      <c r="J73" s="11">
        <v>1424774000</v>
      </c>
      <c r="K73" s="11">
        <v>1790510000</v>
      </c>
      <c r="L73" s="11">
        <v>2139941000</v>
      </c>
      <c r="M73" s="11">
        <v>2257916000</v>
      </c>
      <c r="N73" s="11">
        <v>3078000000</v>
      </c>
      <c r="O73" s="11">
        <v>3885500000</v>
      </c>
      <c r="P73" s="11">
        <v>4044500000</v>
      </c>
      <c r="Q73" s="11">
        <v>5902400000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</row>
    <row r="76" spans="1:17" ht="19" x14ac:dyDescent="0.25">
      <c r="A76" s="5" t="s">
        <v>66</v>
      </c>
      <c r="B76" s="1">
        <v>-5344000</v>
      </c>
      <c r="C76" s="1">
        <v>-21842000</v>
      </c>
      <c r="D76" s="1">
        <v>7363000</v>
      </c>
      <c r="E76" s="1">
        <v>60179000</v>
      </c>
      <c r="F76" s="1">
        <v>41245000</v>
      </c>
      <c r="G76" s="1" t="s">
        <v>92</v>
      </c>
      <c r="H76" s="1">
        <v>66836000</v>
      </c>
      <c r="I76" s="1">
        <v>44273000</v>
      </c>
      <c r="J76" s="1">
        <v>25343000</v>
      </c>
      <c r="K76" s="1">
        <v>7987000</v>
      </c>
      <c r="L76" s="1">
        <v>32187000</v>
      </c>
      <c r="M76" s="1">
        <v>31399000</v>
      </c>
      <c r="N76" s="1">
        <v>332200000</v>
      </c>
      <c r="O76" s="1">
        <v>326500000</v>
      </c>
      <c r="P76" s="1">
        <v>488500000</v>
      </c>
      <c r="Q76" s="1">
        <v>606700000</v>
      </c>
    </row>
    <row r="77" spans="1:17" ht="19" x14ac:dyDescent="0.25">
      <c r="A77" s="5" t="s">
        <v>13</v>
      </c>
      <c r="B77" s="1">
        <v>3509000</v>
      </c>
      <c r="C77" s="1">
        <v>4153000</v>
      </c>
      <c r="D77" s="1">
        <v>4234000</v>
      </c>
      <c r="E77" s="1">
        <v>5935000</v>
      </c>
      <c r="F77" s="1">
        <v>5696000</v>
      </c>
      <c r="G77" s="1">
        <v>6989000</v>
      </c>
      <c r="H77" s="1">
        <v>11564000</v>
      </c>
      <c r="I77" s="1">
        <v>15623000</v>
      </c>
      <c r="J77" s="1">
        <v>22028000</v>
      </c>
      <c r="K77" s="1">
        <v>31589000</v>
      </c>
      <c r="L77" s="1">
        <v>48520000</v>
      </c>
      <c r="M77" s="1">
        <v>55476000</v>
      </c>
      <c r="N77" s="1">
        <v>55700000</v>
      </c>
      <c r="O77" s="1">
        <v>61600000</v>
      </c>
      <c r="P77" s="1">
        <v>68800000</v>
      </c>
      <c r="Q77" s="1">
        <v>84400000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-94000000</v>
      </c>
    </row>
    <row r="79" spans="1:17" ht="19" x14ac:dyDescent="0.25">
      <c r="A79" s="5" t="s">
        <v>68</v>
      </c>
      <c r="B79" s="1">
        <v>1207000</v>
      </c>
      <c r="C79" s="1">
        <v>9332000</v>
      </c>
      <c r="D79" s="1">
        <v>5299000</v>
      </c>
      <c r="E79" s="1">
        <v>7461000</v>
      </c>
      <c r="F79" s="1">
        <v>9315000</v>
      </c>
      <c r="G79" s="1">
        <v>19015000</v>
      </c>
      <c r="H79" s="1">
        <v>30690000</v>
      </c>
      <c r="I79" s="1">
        <v>43909000</v>
      </c>
      <c r="J79" s="1">
        <v>58994000</v>
      </c>
      <c r="K79" s="1">
        <v>95088000</v>
      </c>
      <c r="L79" s="1">
        <v>122423000</v>
      </c>
      <c r="M79" s="1">
        <v>137183000</v>
      </c>
      <c r="N79" s="1">
        <v>162900000</v>
      </c>
      <c r="O79" s="1">
        <v>174100000</v>
      </c>
      <c r="P79" s="1">
        <v>191700000</v>
      </c>
      <c r="Q79" s="1">
        <v>207900000</v>
      </c>
    </row>
    <row r="80" spans="1:17" ht="19" x14ac:dyDescent="0.25">
      <c r="A80" s="14" t="s">
        <v>107</v>
      </c>
      <c r="B80" s="15">
        <f t="shared" ref="B80:G80" si="41">B79/B3</f>
        <v>9.775970712584842E-3</v>
      </c>
      <c r="C80" s="15">
        <f t="shared" si="41"/>
        <v>6.0064621603182163E-2</v>
      </c>
      <c r="D80" s="15">
        <f t="shared" si="41"/>
        <v>2.5019948911898994E-2</v>
      </c>
      <c r="E80" s="15">
        <f t="shared" si="41"/>
        <v>2.9593637824008884E-2</v>
      </c>
      <c r="F80" s="15">
        <f t="shared" si="41"/>
        <v>2.8688373124399438E-2</v>
      </c>
      <c r="G80" s="15">
        <f t="shared" si="41"/>
        <v>4.3856209753307382E-2</v>
      </c>
      <c r="H80" s="15">
        <f t="shared" ref="H80" si="42">H79/H3</f>
        <v>5.7510789128980451E-2</v>
      </c>
      <c r="I80" s="15">
        <f t="shared" ref="I80" si="43">I79/I3</f>
        <v>7.1362285205356119E-2</v>
      </c>
      <c r="J80" s="15">
        <f t="shared" ref="J80" si="44">J79/J3</f>
        <v>7.6579383252592281E-2</v>
      </c>
      <c r="K80" s="15">
        <f t="shared" ref="K80" si="45">K79/K3</f>
        <v>9.4214817075345694E-2</v>
      </c>
      <c r="L80" s="15">
        <f t="shared" ref="L80" si="46">L79/L3</f>
        <v>9.598468924130675E-2</v>
      </c>
      <c r="M80" s="15">
        <f t="shared" ref="M80" si="47">M79/M3</f>
        <v>9.1765500725786486E-2</v>
      </c>
      <c r="N80" s="15">
        <f t="shared" ref="N80" si="48">N79/N3</f>
        <v>9.0439706862091934E-2</v>
      </c>
      <c r="O80" s="15">
        <f t="shared" ref="O80" si="49">O79/O3</f>
        <v>8.0743901307856414E-2</v>
      </c>
      <c r="P80" s="15">
        <f t="shared" ref="P80" si="50">P79/P3</f>
        <v>7.3889916743755779E-2</v>
      </c>
      <c r="Q80" s="15">
        <f t="shared" ref="Q80" si="51">Q79/Q3</f>
        <v>6.2204535934414461E-2</v>
      </c>
    </row>
    <row r="81" spans="1:25" ht="19" x14ac:dyDescent="0.25">
      <c r="A81" s="5" t="s">
        <v>69</v>
      </c>
      <c r="B81" s="1">
        <v>3998000</v>
      </c>
      <c r="C81" s="1">
        <v>36026000</v>
      </c>
      <c r="D81" s="1">
        <v>20749000</v>
      </c>
      <c r="E81" s="1">
        <v>16958000</v>
      </c>
      <c r="F81" s="1">
        <v>45545000</v>
      </c>
      <c r="G81" s="1">
        <v>51638000</v>
      </c>
      <c r="H81" s="1">
        <v>73002000</v>
      </c>
      <c r="I81" s="1">
        <v>33958000</v>
      </c>
      <c r="J81" s="1">
        <v>77374000</v>
      </c>
      <c r="K81" s="1">
        <v>137035000</v>
      </c>
      <c r="L81" s="1">
        <v>135154000</v>
      </c>
      <c r="M81" s="1">
        <v>364025000</v>
      </c>
      <c r="N81" s="1">
        <v>-1300000</v>
      </c>
      <c r="O81" s="1">
        <v>138200000</v>
      </c>
      <c r="P81" s="1">
        <v>190000000</v>
      </c>
      <c r="Q81" s="1">
        <v>402400000</v>
      </c>
    </row>
    <row r="82" spans="1:25" ht="19" x14ac:dyDescent="0.25">
      <c r="A82" s="5" t="s">
        <v>70</v>
      </c>
      <c r="B82" s="1">
        <v>-2329000</v>
      </c>
      <c r="C82" s="1">
        <v>-2268000</v>
      </c>
      <c r="D82" s="1">
        <v>-18350000</v>
      </c>
      <c r="E82" s="1">
        <v>-8508000</v>
      </c>
      <c r="F82" s="1">
        <v>-17784000</v>
      </c>
      <c r="G82" s="1">
        <v>-23246000</v>
      </c>
      <c r="H82" s="1">
        <v>-12120000</v>
      </c>
      <c r="I82" s="1">
        <v>-22080000</v>
      </c>
      <c r="J82" s="1">
        <v>-55888000</v>
      </c>
      <c r="K82" s="1">
        <v>-66464000</v>
      </c>
      <c r="L82" s="1">
        <v>-57875000</v>
      </c>
      <c r="M82" s="1">
        <v>-38455000</v>
      </c>
      <c r="N82" s="1">
        <v>-82000000</v>
      </c>
      <c r="O82" s="1">
        <v>-96700000</v>
      </c>
      <c r="P82" s="1">
        <v>-176400000</v>
      </c>
      <c r="Q82" s="1">
        <v>-72500000</v>
      </c>
    </row>
    <row r="83" spans="1:25" ht="21" x14ac:dyDescent="0.25">
      <c r="A83" s="5" t="s">
        <v>34</v>
      </c>
      <c r="B83" s="1">
        <v>-5801000</v>
      </c>
      <c r="C83" s="1">
        <v>-6597000</v>
      </c>
      <c r="D83" s="1">
        <v>-189000</v>
      </c>
      <c r="E83" s="1">
        <v>-2012000</v>
      </c>
      <c r="F83" s="1">
        <v>-5946000</v>
      </c>
      <c r="G83" s="1">
        <v>-6034000</v>
      </c>
      <c r="H83" s="1">
        <v>-11303000</v>
      </c>
      <c r="I83" s="1">
        <v>-35093000</v>
      </c>
      <c r="J83" s="1">
        <v>-32459000</v>
      </c>
      <c r="K83" s="1">
        <v>-19088000</v>
      </c>
      <c r="L83" s="1">
        <v>-43023000</v>
      </c>
      <c r="M83" s="1">
        <v>9423000</v>
      </c>
      <c r="N83" s="1">
        <v>-33400000</v>
      </c>
      <c r="O83" s="1">
        <v>-48500000</v>
      </c>
      <c r="P83" s="1">
        <v>-42200000</v>
      </c>
      <c r="Q83" s="1">
        <v>-19400000</v>
      </c>
      <c r="X83" s="66" t="s">
        <v>123</v>
      </c>
      <c r="Y83" s="67"/>
    </row>
    <row r="84" spans="1:25" ht="19" x14ac:dyDescent="0.25">
      <c r="A84" s="5" t="s">
        <v>47</v>
      </c>
      <c r="B84" s="1">
        <v>1936000</v>
      </c>
      <c r="C84" s="1">
        <v>970000</v>
      </c>
      <c r="D84" s="1">
        <v>-1864000</v>
      </c>
      <c r="E84" s="1">
        <v>3046000</v>
      </c>
      <c r="F84" s="1">
        <v>2437000</v>
      </c>
      <c r="G84" s="1">
        <v>6801000</v>
      </c>
      <c r="H84" s="1">
        <v>961000</v>
      </c>
      <c r="I84" s="1">
        <v>10485000</v>
      </c>
      <c r="J84" s="1">
        <v>18033000</v>
      </c>
      <c r="K84" s="1">
        <v>-2517000</v>
      </c>
      <c r="L84" s="1">
        <v>39000</v>
      </c>
      <c r="M84" s="1">
        <v>13090000</v>
      </c>
      <c r="N84" s="1">
        <v>14600000</v>
      </c>
      <c r="O84" s="1">
        <v>7700000</v>
      </c>
      <c r="P84" s="1">
        <v>37400000</v>
      </c>
      <c r="Q84" s="1">
        <v>-13100000</v>
      </c>
      <c r="X84" s="68" t="s">
        <v>124</v>
      </c>
      <c r="Y84" s="69"/>
    </row>
    <row r="85" spans="1:25" ht="20" x14ac:dyDescent="0.25">
      <c r="A85" s="5" t="s">
        <v>71</v>
      </c>
      <c r="B85" s="1">
        <v>20985000</v>
      </c>
      <c r="C85" s="1">
        <v>35789000</v>
      </c>
      <c r="D85" s="1">
        <v>39337000</v>
      </c>
      <c r="E85" s="1">
        <v>19253000</v>
      </c>
      <c r="F85" s="1">
        <v>46842000</v>
      </c>
      <c r="G85" s="1">
        <v>40953000</v>
      </c>
      <c r="H85" s="1">
        <v>59038000</v>
      </c>
      <c r="I85" s="1">
        <v>50121000</v>
      </c>
      <c r="J85" s="1">
        <v>136488000</v>
      </c>
      <c r="K85" s="1">
        <v>192495000</v>
      </c>
      <c r="L85" s="1">
        <v>215139000</v>
      </c>
      <c r="M85" s="1">
        <v>336663000</v>
      </c>
      <c r="N85" s="1">
        <v>87900000</v>
      </c>
      <c r="O85" s="1">
        <v>302200000</v>
      </c>
      <c r="P85" s="1">
        <v>280000000</v>
      </c>
      <c r="Q85" s="1">
        <v>450900000</v>
      </c>
      <c r="X85" s="20" t="s">
        <v>102</v>
      </c>
      <c r="Y85" s="21">
        <f>Q17</f>
        <v>14900000</v>
      </c>
    </row>
    <row r="86" spans="1:25" ht="20" x14ac:dyDescent="0.25">
      <c r="A86" s="5" t="s">
        <v>72</v>
      </c>
      <c r="B86" s="1">
        <v>39000</v>
      </c>
      <c r="C86" s="1" t="s">
        <v>92</v>
      </c>
      <c r="D86" s="1">
        <v>41000</v>
      </c>
      <c r="E86" s="1">
        <v>-28562000</v>
      </c>
      <c r="F86" s="1">
        <v>1582000</v>
      </c>
      <c r="G86" s="1">
        <v>55200000</v>
      </c>
      <c r="H86" s="1">
        <v>1774000</v>
      </c>
      <c r="I86" s="1">
        <v>9621000</v>
      </c>
      <c r="J86" s="1">
        <v>12843000</v>
      </c>
      <c r="K86" s="1">
        <v>10848000</v>
      </c>
      <c r="L86" s="1">
        <v>7424000</v>
      </c>
      <c r="M86" s="1">
        <v>6322000</v>
      </c>
      <c r="N86" s="1">
        <v>89400000</v>
      </c>
      <c r="O86" s="1">
        <v>107600000</v>
      </c>
      <c r="P86" s="1">
        <v>144700000</v>
      </c>
      <c r="Q86" s="1">
        <v>292300000</v>
      </c>
      <c r="X86" s="20" t="s">
        <v>125</v>
      </c>
      <c r="Y86" s="36">
        <f>Q56</f>
        <v>0</v>
      </c>
    </row>
    <row r="87" spans="1:25" ht="20" x14ac:dyDescent="0.25">
      <c r="A87" s="6" t="s">
        <v>73</v>
      </c>
      <c r="B87" s="10">
        <v>3409000</v>
      </c>
      <c r="C87" s="10">
        <v>27669000</v>
      </c>
      <c r="D87" s="10">
        <v>37686000</v>
      </c>
      <c r="E87" s="10">
        <v>61971000</v>
      </c>
      <c r="F87" s="10">
        <v>103383000</v>
      </c>
      <c r="G87" s="10">
        <v>132842000</v>
      </c>
      <c r="H87" s="10">
        <v>183866000</v>
      </c>
      <c r="I87" s="10">
        <v>147384000</v>
      </c>
      <c r="J87" s="10">
        <v>196582000</v>
      </c>
      <c r="K87" s="10">
        <v>282547000</v>
      </c>
      <c r="L87" s="10">
        <v>345708000</v>
      </c>
      <c r="M87" s="10">
        <v>594405000</v>
      </c>
      <c r="N87" s="10">
        <v>638900000</v>
      </c>
      <c r="O87" s="10">
        <v>808000000</v>
      </c>
      <c r="P87" s="10">
        <v>1083700000</v>
      </c>
      <c r="Q87" s="10">
        <v>1499700000</v>
      </c>
      <c r="X87" s="20" t="s">
        <v>126</v>
      </c>
      <c r="Y87" s="21">
        <f>Q61</f>
        <v>988400000</v>
      </c>
    </row>
    <row r="88" spans="1:25" ht="20" x14ac:dyDescent="0.25">
      <c r="A88" s="5" t="s">
        <v>74</v>
      </c>
      <c r="B88" s="1">
        <v>-1187000</v>
      </c>
      <c r="C88" s="1">
        <v>-2028000</v>
      </c>
      <c r="D88" s="1">
        <v>-2798000</v>
      </c>
      <c r="E88" s="1">
        <v>-4589000</v>
      </c>
      <c r="F88" s="1">
        <v>-3776000</v>
      </c>
      <c r="G88" s="1">
        <v>-3624000</v>
      </c>
      <c r="H88" s="1">
        <v>-22083000</v>
      </c>
      <c r="I88" s="1">
        <v>-13877000</v>
      </c>
      <c r="J88" s="1">
        <v>-32197000</v>
      </c>
      <c r="K88" s="1">
        <v>-37358000</v>
      </c>
      <c r="L88" s="1">
        <v>-67182000</v>
      </c>
      <c r="M88" s="1">
        <v>-135312000</v>
      </c>
      <c r="N88" s="1">
        <v>-53000000</v>
      </c>
      <c r="O88" s="1">
        <v>-92200000</v>
      </c>
      <c r="P88" s="1">
        <v>-125900000</v>
      </c>
      <c r="Q88" s="1">
        <v>-295900000</v>
      </c>
      <c r="X88" s="24" t="s">
        <v>127</v>
      </c>
      <c r="Y88" s="25">
        <f>Y85/(Y86+Y87)</f>
        <v>1.5074868474301902E-2</v>
      </c>
    </row>
    <row r="89" spans="1:25" ht="20" x14ac:dyDescent="0.25">
      <c r="A89" s="14" t="s">
        <v>108</v>
      </c>
      <c r="B89" s="15">
        <f t="shared" ref="B89:G89" si="52">(-1*B88)/B3</f>
        <v>9.6139827968833528E-3</v>
      </c>
      <c r="C89" s="15">
        <f t="shared" si="52"/>
        <v>1.3053048929624242E-2</v>
      </c>
      <c r="D89" s="15">
        <f t="shared" si="52"/>
        <v>1.3211137394884579E-2</v>
      </c>
      <c r="E89" s="15">
        <f t="shared" si="52"/>
        <v>1.8202010987049561E-2</v>
      </c>
      <c r="F89" s="15">
        <f t="shared" si="52"/>
        <v>1.1629339443664228E-2</v>
      </c>
      <c r="G89" s="15">
        <f t="shared" si="52"/>
        <v>8.3583962211930558E-3</v>
      </c>
      <c r="H89" s="15">
        <f t="shared" ref="H89" si="53">(-1*H88)/H3</f>
        <v>4.1381907993980949E-2</v>
      </c>
      <c r="I89" s="15">
        <f t="shared" ref="I89" si="54">(-1*I88)/I3</f>
        <v>2.2553336031217446E-2</v>
      </c>
      <c r="J89" s="15">
        <f t="shared" ref="J89" si="55">(-1*J88)/J3</f>
        <v>4.1794528300907102E-2</v>
      </c>
      <c r="K89" s="15">
        <f t="shared" ref="K89" si="56">(-1*K88)/K3</f>
        <v>3.701494548524277E-2</v>
      </c>
      <c r="L89" s="15">
        <f t="shared" ref="L89" si="57">(-1*L88)/L3</f>
        <v>5.2673463259432216E-2</v>
      </c>
      <c r="M89" s="15">
        <f t="shared" ref="M89" si="58">(-1*M88)/M3</f>
        <v>9.0513937107423087E-2</v>
      </c>
      <c r="N89" s="15">
        <f t="shared" ref="N89" si="59">(-1*N88)/N3</f>
        <v>2.94248278925161E-2</v>
      </c>
      <c r="O89" s="15">
        <f t="shared" ref="O89" si="60">(-1*O88)/O3</f>
        <v>4.2760411835636766E-2</v>
      </c>
      <c r="P89" s="15">
        <f t="shared" ref="P89" si="61">(-1*P88)/P3</f>
        <v>4.8527597903176074E-2</v>
      </c>
      <c r="Q89" s="15">
        <f t="shared" ref="Q89" si="62">(-1*Q88)/Q3</f>
        <v>8.853449823469571E-2</v>
      </c>
      <c r="X89" s="20" t="s">
        <v>128</v>
      </c>
      <c r="Y89" s="21">
        <f>Q27</f>
        <v>14100000</v>
      </c>
    </row>
    <row r="90" spans="1:25" ht="20" x14ac:dyDescent="0.25">
      <c r="A90" s="5" t="s">
        <v>75</v>
      </c>
      <c r="B90" s="1" t="s">
        <v>92</v>
      </c>
      <c r="C90" s="1" t="s">
        <v>92</v>
      </c>
      <c r="D90" s="1">
        <v>-2000000</v>
      </c>
      <c r="E90" s="1" t="s">
        <v>92</v>
      </c>
      <c r="F90" s="1" t="s">
        <v>92</v>
      </c>
      <c r="G90" s="1">
        <v>-2623000</v>
      </c>
      <c r="H90" s="1">
        <v>-1249000</v>
      </c>
      <c r="I90" s="1">
        <v>-7635000</v>
      </c>
      <c r="J90" s="1">
        <v>-17000</v>
      </c>
      <c r="K90" s="1">
        <v>-38025000</v>
      </c>
      <c r="L90" s="1">
        <v>-22087000</v>
      </c>
      <c r="M90" s="1" t="s">
        <v>92</v>
      </c>
      <c r="N90" s="1">
        <v>-21700000</v>
      </c>
      <c r="O90" s="1">
        <v>-34600000</v>
      </c>
      <c r="P90" s="1">
        <v>-40200000</v>
      </c>
      <c r="Q90" s="1">
        <v>-234900000</v>
      </c>
      <c r="X90" s="20" t="s">
        <v>19</v>
      </c>
      <c r="Y90" s="21">
        <f>Q25</f>
        <v>628400000</v>
      </c>
    </row>
    <row r="91" spans="1:25" ht="20" x14ac:dyDescent="0.25">
      <c r="A91" s="5" t="s">
        <v>76</v>
      </c>
      <c r="B91" s="1">
        <v>-28850000</v>
      </c>
      <c r="C91" s="1">
        <v>-30050000</v>
      </c>
      <c r="D91" s="1">
        <v>-80588000</v>
      </c>
      <c r="E91" s="1">
        <v>-137231000</v>
      </c>
      <c r="F91" s="1">
        <v>-416376000</v>
      </c>
      <c r="G91" s="1">
        <v>-516906000</v>
      </c>
      <c r="H91" s="1">
        <v>-601087000</v>
      </c>
      <c r="I91" s="1">
        <v>-552778000</v>
      </c>
      <c r="J91" s="1">
        <v>-497084000</v>
      </c>
      <c r="K91" s="1">
        <v>-459903000</v>
      </c>
      <c r="L91" s="1">
        <v>-473608000</v>
      </c>
      <c r="M91" s="1">
        <v>-669171000</v>
      </c>
      <c r="N91" s="1">
        <v>-681800000</v>
      </c>
      <c r="O91" s="1">
        <v>-1332300000</v>
      </c>
      <c r="P91" s="1">
        <v>-1079000000</v>
      </c>
      <c r="Q91" s="1">
        <v>-2350500000</v>
      </c>
      <c r="X91" s="24" t="s">
        <v>129</v>
      </c>
      <c r="Y91" s="25">
        <f>Y89/Y90</f>
        <v>2.2437937619350732E-2</v>
      </c>
    </row>
    <row r="92" spans="1:25" ht="20" x14ac:dyDescent="0.25">
      <c r="A92" s="5" t="s">
        <v>77</v>
      </c>
      <c r="B92" s="1">
        <v>51400000</v>
      </c>
      <c r="C92" s="1">
        <v>29750000</v>
      </c>
      <c r="D92" s="1">
        <v>31742000</v>
      </c>
      <c r="E92" s="1">
        <v>156126000</v>
      </c>
      <c r="F92" s="1">
        <v>136380000</v>
      </c>
      <c r="G92" s="1">
        <v>356327000</v>
      </c>
      <c r="H92" s="1">
        <v>441708000</v>
      </c>
      <c r="I92" s="1">
        <v>427556000</v>
      </c>
      <c r="J92" s="1">
        <v>499948000</v>
      </c>
      <c r="K92" s="1">
        <v>534319000</v>
      </c>
      <c r="L92" s="1">
        <v>488754000</v>
      </c>
      <c r="M92" s="1">
        <v>727680000</v>
      </c>
      <c r="N92" s="1">
        <v>621600000</v>
      </c>
      <c r="O92" s="1">
        <v>956800000</v>
      </c>
      <c r="P92" s="1">
        <v>1171000000</v>
      </c>
      <c r="Q92" s="1">
        <v>1555800000</v>
      </c>
      <c r="X92" s="28" t="s">
        <v>130</v>
      </c>
      <c r="Y92" s="29">
        <f>Y88*(1-Y91)</f>
        <v>1.4736619515855599E-2</v>
      </c>
    </row>
    <row r="93" spans="1:25" ht="19" x14ac:dyDescent="0.25">
      <c r="A93" s="5" t="s">
        <v>78</v>
      </c>
      <c r="B93" s="1">
        <v>100000</v>
      </c>
      <c r="C93" s="1" t="s">
        <v>92</v>
      </c>
      <c r="D93" s="1">
        <v>-62000</v>
      </c>
      <c r="E93" s="1">
        <v>-549000</v>
      </c>
      <c r="F93" s="1">
        <v>62000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>
        <v>1300000</v>
      </c>
      <c r="Q93" s="1"/>
      <c r="X93" s="68" t="s">
        <v>131</v>
      </c>
      <c r="Y93" s="69"/>
    </row>
    <row r="94" spans="1:25" ht="20" x14ac:dyDescent="0.25">
      <c r="A94" s="6" t="s">
        <v>79</v>
      </c>
      <c r="B94" s="10">
        <v>21463000</v>
      </c>
      <c r="C94" s="10">
        <v>-2328000</v>
      </c>
      <c r="D94" s="10">
        <v>-53706000</v>
      </c>
      <c r="E94" s="10">
        <v>13757000</v>
      </c>
      <c r="F94" s="10">
        <v>-283710000</v>
      </c>
      <c r="G94" s="10">
        <v>-166826000</v>
      </c>
      <c r="H94" s="10">
        <v>-182711000</v>
      </c>
      <c r="I94" s="10">
        <v>-146734000</v>
      </c>
      <c r="J94" s="10">
        <v>-29350000</v>
      </c>
      <c r="K94" s="10">
        <v>-967000</v>
      </c>
      <c r="L94" s="10">
        <v>-74123000</v>
      </c>
      <c r="M94" s="10">
        <v>-76803000</v>
      </c>
      <c r="N94" s="10">
        <v>-134900000</v>
      </c>
      <c r="O94" s="10">
        <v>-502300000</v>
      </c>
      <c r="P94" s="10">
        <v>-72800000</v>
      </c>
      <c r="Q94" s="10">
        <v>-1325100000</v>
      </c>
      <c r="X94" s="20" t="s">
        <v>104</v>
      </c>
      <c r="Y94" s="22">
        <v>4.095E-2</v>
      </c>
    </row>
    <row r="95" spans="1:25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>
        <v>-1626000</v>
      </c>
      <c r="M95" s="1" t="s">
        <v>92</v>
      </c>
      <c r="N95" s="1">
        <v>-10100000</v>
      </c>
      <c r="O95" s="1">
        <v>-3700000</v>
      </c>
      <c r="P95" s="1">
        <v>-4100000</v>
      </c>
      <c r="Q95" s="1">
        <v>-19500000</v>
      </c>
      <c r="X95" s="20" t="s">
        <v>132</v>
      </c>
      <c r="Y95" s="30">
        <v>1.1399999999999999</v>
      </c>
    </row>
    <row r="96" spans="1:25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88260000</v>
      </c>
      <c r="F96" s="1" t="s">
        <v>92</v>
      </c>
      <c r="G96" s="1" t="s">
        <v>92</v>
      </c>
      <c r="H96" s="1">
        <v>38087000</v>
      </c>
      <c r="I96" s="1">
        <v>25584000</v>
      </c>
      <c r="J96" s="1">
        <v>55324000</v>
      </c>
      <c r="K96" s="1">
        <v>67314000</v>
      </c>
      <c r="L96" s="1">
        <v>44861000</v>
      </c>
      <c r="M96" s="1">
        <v>75869000</v>
      </c>
      <c r="N96" s="1">
        <v>86500000</v>
      </c>
      <c r="O96" s="1">
        <v>49500000</v>
      </c>
      <c r="P96" s="1">
        <v>22100000</v>
      </c>
      <c r="Q96" s="1">
        <v>26000000</v>
      </c>
      <c r="X96" s="20" t="s">
        <v>133</v>
      </c>
      <c r="Y96" s="22">
        <v>8.4000000000000005E-2</v>
      </c>
    </row>
    <row r="97" spans="1:25" ht="20" x14ac:dyDescent="0.25">
      <c r="A97" s="5" t="s">
        <v>82</v>
      </c>
      <c r="B97" s="1">
        <v>-60000</v>
      </c>
      <c r="C97" s="1" t="s">
        <v>92</v>
      </c>
      <c r="D97" s="1" t="s">
        <v>92</v>
      </c>
      <c r="E97" s="1">
        <v>-15763000</v>
      </c>
      <c r="F97" s="1" t="s">
        <v>92</v>
      </c>
      <c r="G97" s="1" t="s">
        <v>92</v>
      </c>
      <c r="H97" s="1" t="s">
        <v>92</v>
      </c>
      <c r="I97" s="1">
        <v>-33529000</v>
      </c>
      <c r="J97" s="1">
        <v>-43977000</v>
      </c>
      <c r="K97" s="1">
        <v>-60000000</v>
      </c>
      <c r="L97" s="1">
        <v>-110828000</v>
      </c>
      <c r="M97" s="1">
        <v>-446333000</v>
      </c>
      <c r="N97" s="1">
        <v>-211800000</v>
      </c>
      <c r="O97" s="1">
        <v>-145100000</v>
      </c>
      <c r="P97" s="1">
        <v>-1080100000</v>
      </c>
      <c r="Q97" s="1">
        <v>-741800000</v>
      </c>
      <c r="X97" s="28" t="s">
        <v>134</v>
      </c>
      <c r="Y97" s="29">
        <f>(Y94)+((Y95)*(Y96-Y94))</f>
        <v>9.0026999999999996E-2</v>
      </c>
    </row>
    <row r="98" spans="1:25" ht="19" x14ac:dyDescent="0.25">
      <c r="A98" s="5" t="s">
        <v>83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X98" s="68" t="s">
        <v>135</v>
      </c>
      <c r="Y98" s="69"/>
    </row>
    <row r="99" spans="1:25" ht="20" x14ac:dyDescent="0.25">
      <c r="A99" s="5" t="s">
        <v>84</v>
      </c>
      <c r="B99" s="1">
        <v>853000</v>
      </c>
      <c r="C99" s="1">
        <v>19000</v>
      </c>
      <c r="D99" s="1">
        <v>2117000</v>
      </c>
      <c r="E99" s="1">
        <v>5552000</v>
      </c>
      <c r="F99" s="1">
        <v>34019000</v>
      </c>
      <c r="G99" s="1">
        <v>39797000</v>
      </c>
      <c r="H99" s="1">
        <v>12069000</v>
      </c>
      <c r="I99" s="1">
        <v>1522000</v>
      </c>
      <c r="J99" s="1">
        <v>-10598000</v>
      </c>
      <c r="K99" s="1">
        <v>-28871000</v>
      </c>
      <c r="L99" s="1">
        <v>-38266000</v>
      </c>
      <c r="M99" s="1">
        <v>-45137000</v>
      </c>
      <c r="N99" s="1">
        <v>-67200000</v>
      </c>
      <c r="O99" s="1">
        <v>-96300000</v>
      </c>
      <c r="P99" s="1">
        <v>-109500000</v>
      </c>
      <c r="Q99" s="1">
        <v>818100000</v>
      </c>
      <c r="X99" s="20" t="s">
        <v>136</v>
      </c>
      <c r="Y99" s="21">
        <f>Y86+Y87</f>
        <v>988400000</v>
      </c>
    </row>
    <row r="100" spans="1:25" ht="20" x14ac:dyDescent="0.25">
      <c r="A100" s="6" t="s">
        <v>85</v>
      </c>
      <c r="B100" s="10">
        <v>793000</v>
      </c>
      <c r="C100" s="10">
        <v>19000</v>
      </c>
      <c r="D100" s="10">
        <v>2117000</v>
      </c>
      <c r="E100" s="10">
        <v>78049000</v>
      </c>
      <c r="F100" s="10">
        <v>34019000</v>
      </c>
      <c r="G100" s="10">
        <v>39797000</v>
      </c>
      <c r="H100" s="10">
        <v>50156000</v>
      </c>
      <c r="I100" s="10">
        <v>-6423000</v>
      </c>
      <c r="J100" s="10">
        <v>749000</v>
      </c>
      <c r="K100" s="10">
        <v>-21557000</v>
      </c>
      <c r="L100" s="10">
        <v>-105859000</v>
      </c>
      <c r="M100" s="10">
        <v>-415601000</v>
      </c>
      <c r="N100" s="10">
        <v>-202600000</v>
      </c>
      <c r="O100" s="10">
        <v>-195600000</v>
      </c>
      <c r="P100" s="10">
        <v>-1171600000</v>
      </c>
      <c r="Q100" s="10">
        <v>82800000</v>
      </c>
      <c r="X100" s="24" t="s">
        <v>106</v>
      </c>
      <c r="Y100" s="25">
        <f>Y99/Y103</f>
        <v>2.0596644189012345E-2</v>
      </c>
    </row>
    <row r="101" spans="1:25" ht="20" x14ac:dyDescent="0.25">
      <c r="A101" s="5" t="s">
        <v>86</v>
      </c>
      <c r="B101" s="1" t="s">
        <v>92</v>
      </c>
      <c r="C101" s="1">
        <v>460000</v>
      </c>
      <c r="D101" s="1">
        <v>-937000</v>
      </c>
      <c r="E101" s="1">
        <v>2110000</v>
      </c>
      <c r="F101" s="1">
        <v>709000</v>
      </c>
      <c r="G101" s="1">
        <v>-682000</v>
      </c>
      <c r="H101" s="1">
        <v>-326000</v>
      </c>
      <c r="I101" s="1">
        <v>-1329000</v>
      </c>
      <c r="J101" s="1">
        <v>-600000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>
        <v>-100000</v>
      </c>
      <c r="X101" s="20" t="s">
        <v>137</v>
      </c>
      <c r="Y101" s="31">
        <v>47000000000</v>
      </c>
    </row>
    <row r="102" spans="1:25" ht="20" x14ac:dyDescent="0.25">
      <c r="A102" s="6" t="s">
        <v>87</v>
      </c>
      <c r="B102" s="10">
        <v>25665000</v>
      </c>
      <c r="C102" s="10">
        <v>25820000</v>
      </c>
      <c r="D102" s="10">
        <v>-14840000</v>
      </c>
      <c r="E102" s="10">
        <v>155887000</v>
      </c>
      <c r="F102" s="10">
        <v>-145599000</v>
      </c>
      <c r="G102" s="10">
        <v>5131000</v>
      </c>
      <c r="H102" s="10">
        <v>50985000</v>
      </c>
      <c r="I102" s="10">
        <v>-7102000</v>
      </c>
      <c r="J102" s="10">
        <v>167381000</v>
      </c>
      <c r="K102" s="10">
        <v>260023000</v>
      </c>
      <c r="L102" s="10">
        <v>165726000</v>
      </c>
      <c r="M102" s="10">
        <v>102001000</v>
      </c>
      <c r="N102" s="10">
        <v>301400000</v>
      </c>
      <c r="O102" s="10">
        <v>110100000</v>
      </c>
      <c r="P102" s="10">
        <v>-160700000</v>
      </c>
      <c r="Q102" s="10">
        <v>257300000</v>
      </c>
      <c r="X102" s="24" t="s">
        <v>138</v>
      </c>
      <c r="Y102" s="25">
        <f>Y101/Y103</f>
        <v>0.9794033558109877</v>
      </c>
    </row>
    <row r="103" spans="1:25" ht="20" x14ac:dyDescent="0.25">
      <c r="A103" s="5" t="s">
        <v>88</v>
      </c>
      <c r="B103" s="1">
        <v>19926000</v>
      </c>
      <c r="C103" s="1">
        <v>45591000</v>
      </c>
      <c r="D103" s="1">
        <v>71411000</v>
      </c>
      <c r="E103" s="1">
        <v>56571000</v>
      </c>
      <c r="F103" s="1">
        <v>212458000</v>
      </c>
      <c r="G103" s="1">
        <v>66859000</v>
      </c>
      <c r="H103" s="1">
        <v>71990000</v>
      </c>
      <c r="I103" s="1">
        <v>122975000</v>
      </c>
      <c r="J103" s="1">
        <v>115873000</v>
      </c>
      <c r="K103" s="1">
        <v>283254000</v>
      </c>
      <c r="L103" s="1">
        <v>543277000</v>
      </c>
      <c r="M103" s="1">
        <v>709003000</v>
      </c>
      <c r="N103" s="1">
        <v>811000000</v>
      </c>
      <c r="O103" s="1">
        <v>1112400000</v>
      </c>
      <c r="P103" s="1">
        <v>1222500000</v>
      </c>
      <c r="Q103" s="1">
        <v>1061800000</v>
      </c>
      <c r="X103" s="28" t="s">
        <v>139</v>
      </c>
      <c r="Y103" s="32">
        <f>Y99+Y101</f>
        <v>47988400000</v>
      </c>
    </row>
    <row r="104" spans="1:25" ht="20" thickBot="1" x14ac:dyDescent="0.3">
      <c r="A104" s="7" t="s">
        <v>89</v>
      </c>
      <c r="B104" s="11">
        <v>45591000</v>
      </c>
      <c r="C104" s="11">
        <v>71411000</v>
      </c>
      <c r="D104" s="11">
        <v>56571000</v>
      </c>
      <c r="E104" s="11">
        <v>212458000</v>
      </c>
      <c r="F104" s="11">
        <v>66859000</v>
      </c>
      <c r="G104" s="11">
        <v>71990000</v>
      </c>
      <c r="H104" s="11">
        <v>122975000</v>
      </c>
      <c r="I104" s="11">
        <v>115873000</v>
      </c>
      <c r="J104" s="11">
        <v>283254000</v>
      </c>
      <c r="K104" s="11">
        <v>543277000</v>
      </c>
      <c r="L104" s="11">
        <v>709003000</v>
      </c>
      <c r="M104" s="11">
        <v>811004000</v>
      </c>
      <c r="N104" s="11">
        <v>1112400000</v>
      </c>
      <c r="O104" s="11">
        <v>1222500000</v>
      </c>
      <c r="P104" s="11">
        <v>1061800000</v>
      </c>
      <c r="Q104" s="11">
        <v>1319100000</v>
      </c>
      <c r="X104" s="68" t="s">
        <v>140</v>
      </c>
      <c r="Y104" s="69"/>
    </row>
    <row r="105" spans="1:25" ht="21" thickTop="1" x14ac:dyDescent="0.25">
      <c r="A105" s="14" t="s">
        <v>109</v>
      </c>
      <c r="B105" s="1"/>
      <c r="C105" s="15">
        <f>(C106/B106)-1</f>
        <v>10.53960396039604</v>
      </c>
      <c r="D105" s="15">
        <f>(D106/C106)-1</f>
        <v>0.36063336063336071</v>
      </c>
      <c r="E105" s="15">
        <f>(E106/D106)-1</f>
        <v>0.64474891080027508</v>
      </c>
      <c r="F105" s="15">
        <f>(F106/E106)-1</f>
        <v>0.73585793454393356</v>
      </c>
      <c r="G105" s="15">
        <f>(G106/F106)-1</f>
        <v>0.29727830373367325</v>
      </c>
      <c r="H105" s="15">
        <f t="shared" ref="H105:Q105" si="63">(H106/G106)-1</f>
        <v>0.25201597300685652</v>
      </c>
      <c r="I105" s="15">
        <f t="shared" si="63"/>
        <v>-0.17477732518249756</v>
      </c>
      <c r="J105" s="15">
        <f t="shared" si="63"/>
        <v>0.23128375291183234</v>
      </c>
      <c r="K105" s="15">
        <f t="shared" si="63"/>
        <v>0.49155336557471796</v>
      </c>
      <c r="L105" s="15">
        <f t="shared" si="63"/>
        <v>0.135964500854443</v>
      </c>
      <c r="M105" s="15">
        <f t="shared" si="63"/>
        <v>0.64829495271536586</v>
      </c>
      <c r="N105" s="15">
        <f t="shared" si="63"/>
        <v>0.27621200933144263</v>
      </c>
      <c r="O105" s="15">
        <f t="shared" si="63"/>
        <v>0.22171018945212495</v>
      </c>
      <c r="P105" s="15">
        <f t="shared" si="63"/>
        <v>0.33808326348141948</v>
      </c>
      <c r="Q105" s="15">
        <f t="shared" si="63"/>
        <v>0.25683858843182295</v>
      </c>
      <c r="R105" s="15"/>
      <c r="S105" s="15"/>
      <c r="T105" s="15"/>
      <c r="U105" s="15"/>
      <c r="V105" s="15"/>
      <c r="W105" s="15"/>
      <c r="X105" s="33" t="s">
        <v>141</v>
      </c>
      <c r="Y105" s="34">
        <f>(Y100*Y92)+(Y102*Y97)</f>
        <v>8.8476270822312714E-2</v>
      </c>
    </row>
    <row r="106" spans="1:25" ht="19" x14ac:dyDescent="0.25">
      <c r="A106" s="5" t="s">
        <v>90</v>
      </c>
      <c r="B106" s="1">
        <v>2222000</v>
      </c>
      <c r="C106" s="1">
        <v>25641000</v>
      </c>
      <c r="D106" s="1">
        <v>34888000</v>
      </c>
      <c r="E106" s="1">
        <v>57382000</v>
      </c>
      <c r="F106" s="1">
        <v>99607000</v>
      </c>
      <c r="G106" s="1">
        <v>129218000</v>
      </c>
      <c r="H106" s="1">
        <v>161783000</v>
      </c>
      <c r="I106" s="1">
        <v>133507000</v>
      </c>
      <c r="J106" s="1">
        <v>164385000</v>
      </c>
      <c r="K106" s="1">
        <v>245189000</v>
      </c>
      <c r="L106" s="1">
        <v>278526000</v>
      </c>
      <c r="M106" s="1">
        <v>459093000</v>
      </c>
      <c r="N106" s="1">
        <v>585900000</v>
      </c>
      <c r="O106" s="1">
        <v>715800000</v>
      </c>
      <c r="P106" s="1">
        <v>957800000</v>
      </c>
      <c r="Q106" s="1">
        <v>1203800000</v>
      </c>
      <c r="R106" s="37">
        <f>Q106*(1+$Y$106)</f>
        <v>1478187725.5553896</v>
      </c>
      <c r="S106" s="37">
        <f t="shared" ref="S106:V106" si="64">R106*(1+$Y$106)</f>
        <v>1815117919.9058113</v>
      </c>
      <c r="T106" s="37">
        <f t="shared" si="64"/>
        <v>2228846178.4685173</v>
      </c>
      <c r="U106" s="37">
        <f t="shared" si="64"/>
        <v>2736877440.7403216</v>
      </c>
      <c r="V106" s="37">
        <f t="shared" si="64"/>
        <v>3360706628.3866019</v>
      </c>
      <c r="W106" s="38" t="s">
        <v>142</v>
      </c>
      <c r="X106" s="39" t="s">
        <v>143</v>
      </c>
      <c r="Y106" s="40">
        <f>(SUM(R4:V4)/5)</f>
        <v>0.22793464492057605</v>
      </c>
    </row>
    <row r="107" spans="1:2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38"/>
      <c r="S107" s="38"/>
      <c r="T107" s="38"/>
      <c r="U107" s="38"/>
      <c r="V107" s="41">
        <f>V106*(1+Y107)/(Y108-Y107)</f>
        <v>54267905935.101059</v>
      </c>
      <c r="W107" s="42" t="s">
        <v>144</v>
      </c>
      <c r="X107" s="43" t="s">
        <v>145</v>
      </c>
      <c r="Y107" s="44">
        <v>2.5000000000000001E-2</v>
      </c>
    </row>
    <row r="108" spans="1:25" ht="19" x14ac:dyDescent="0.25">
      <c r="R108" s="41">
        <f t="shared" ref="R108:T108" si="65">R107+R106</f>
        <v>1478187725.5553896</v>
      </c>
      <c r="S108" s="41">
        <f t="shared" si="65"/>
        <v>1815117919.9058113</v>
      </c>
      <c r="T108" s="41">
        <f t="shared" si="65"/>
        <v>2228846178.4685173</v>
      </c>
      <c r="U108" s="41">
        <f>U107+U106</f>
        <v>2736877440.7403216</v>
      </c>
      <c r="V108" s="41">
        <f>V107+V106</f>
        <v>57628612563.487663</v>
      </c>
      <c r="W108" s="42" t="s">
        <v>139</v>
      </c>
      <c r="X108" s="45" t="s">
        <v>146</v>
      </c>
      <c r="Y108" s="46">
        <f>Y105</f>
        <v>8.8476270822312714E-2</v>
      </c>
    </row>
    <row r="109" spans="1:25" ht="19" x14ac:dyDescent="0.25">
      <c r="R109" s="64" t="s">
        <v>147</v>
      </c>
      <c r="S109" s="65"/>
    </row>
    <row r="110" spans="1:25" ht="20" x14ac:dyDescent="0.25">
      <c r="R110" s="47" t="s">
        <v>148</v>
      </c>
      <c r="S110" s="48">
        <f>NPV(Y108,R108,S108,T108,U108,V108)</f>
        <v>44285669284.912224</v>
      </c>
    </row>
    <row r="111" spans="1:25" ht="20" x14ac:dyDescent="0.25">
      <c r="R111" s="47" t="s">
        <v>149</v>
      </c>
      <c r="S111" s="48">
        <f>Q40</f>
        <v>2551700000</v>
      </c>
    </row>
    <row r="112" spans="1:25" ht="20" x14ac:dyDescent="0.25">
      <c r="R112" s="47" t="s">
        <v>136</v>
      </c>
      <c r="S112" s="48">
        <f>Y99</f>
        <v>988400000</v>
      </c>
    </row>
    <row r="113" spans="18:19" ht="20" x14ac:dyDescent="0.25">
      <c r="R113" s="47" t="s">
        <v>150</v>
      </c>
      <c r="S113" s="48">
        <f>S110+S111-S112</f>
        <v>45848969284.912224</v>
      </c>
    </row>
    <row r="114" spans="18:19" ht="20" x14ac:dyDescent="0.25">
      <c r="R114" s="47" t="s">
        <v>151</v>
      </c>
      <c r="S114" s="63">
        <f>Q34*(1+(5*W16))</f>
        <v>791545127.5039233</v>
      </c>
    </row>
    <row r="115" spans="18:19" ht="20" x14ac:dyDescent="0.25">
      <c r="R115" s="50" t="s">
        <v>152</v>
      </c>
      <c r="S115" s="51">
        <f>S113/S114</f>
        <v>57.923380097725349</v>
      </c>
    </row>
    <row r="116" spans="18:19" ht="20" x14ac:dyDescent="0.25">
      <c r="R116" s="49" t="s">
        <v>153</v>
      </c>
      <c r="S116" s="52">
        <v>60.37</v>
      </c>
    </row>
    <row r="117" spans="18:19" ht="20" x14ac:dyDescent="0.25">
      <c r="R117" s="53" t="s">
        <v>154</v>
      </c>
      <c r="S117" s="54">
        <f>S115/S116-1</f>
        <v>-4.0527081369465812E-2</v>
      </c>
    </row>
    <row r="118" spans="18:19" ht="20" x14ac:dyDescent="0.25">
      <c r="R118" s="53" t="s">
        <v>155</v>
      </c>
      <c r="S118" s="55" t="str">
        <f>IF(S115&gt;S116,"BUY","SELL")</f>
        <v>SELL</v>
      </c>
    </row>
  </sheetData>
  <mergeCells count="6">
    <mergeCell ref="R109:S109"/>
    <mergeCell ref="X83:Y83"/>
    <mergeCell ref="X84:Y84"/>
    <mergeCell ref="X93:Y93"/>
    <mergeCell ref="X98:Y98"/>
    <mergeCell ref="X104:Y104"/>
  </mergeCells>
  <hyperlinks>
    <hyperlink ref="A1" r:id="rId1" tooltip="https://roic.ai/company/FTNT" display="ROIC.AI | FTNT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1262039/000126203922000008/0001262039-22-000008-index.htm" xr:uid="{00000000-0004-0000-0000-00002E000000}"/>
    <hyperlink ref="Q74" r:id="rId33" tooltip="https://www.sec.gov/Archives/edgar/data/1262039/000126203922000008/0001262039-22-000008-index.htm" xr:uid="{00000000-0004-0000-0000-00002F000000}"/>
    <hyperlink ref="R1" r:id="rId34" display="https://finbox.com/NASDAQGS:FTNT/explorer/revenue_proj" xr:uid="{448FFEC3-4D0B-0F4C-AAA0-896B489860AF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2023-02-12T23:32:12Z</dcterms:created>
  <dcterms:modified xsi:type="dcterms:W3CDTF">2023-03-19T06:18:05Z</dcterms:modified>
</cp:coreProperties>
</file>