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na/Documents/financial-modeling/To Be Modeled/"/>
    </mc:Choice>
  </mc:AlternateContent>
  <xr:revisionPtr revIDLastSave="0" documentId="13_ncr:1_{09E3EBC2-123A-3244-89F1-071CC2051F08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Sheet 1" sheetId="1" r:id="rId1"/>
  </sheets>
  <definedNames>
    <definedName name="_xlchart.v1.0" hidden="1">'Sheet 1'!$A$106</definedName>
    <definedName name="_xlchart.v1.1" hidden="1">'Sheet 1'!$A$19</definedName>
    <definedName name="_xlchart.v1.10" hidden="1">'Sheet 1'!$B$19:$AH$19</definedName>
    <definedName name="_xlchart.v1.11" hidden="1">'Sheet 1'!$B$3:$AH$3</definedName>
    <definedName name="_xlchart.v1.12" hidden="1">'Sheet 1'!$A$106</definedName>
    <definedName name="_xlchart.v1.13" hidden="1">'Sheet 1'!$A$19</definedName>
    <definedName name="_xlchart.v1.14" hidden="1">'Sheet 1'!$B$106:$AH$106</definedName>
    <definedName name="_xlchart.v1.15" hidden="1">'Sheet 1'!$B$19:$AH$19</definedName>
    <definedName name="_xlchart.v1.16" hidden="1">'Sheet 1'!$B$3:$AH$3</definedName>
    <definedName name="_xlchart.v1.2" hidden="1">'Sheet 1'!$A$3</definedName>
    <definedName name="_xlchart.v1.3" hidden="1">'Sheet 1'!$B$106:$AH$106</definedName>
    <definedName name="_xlchart.v1.4" hidden="1">'Sheet 1'!$B$19:$AH$19</definedName>
    <definedName name="_xlchart.v1.5" hidden="1">'Sheet 1'!$B$3:$AH$3</definedName>
    <definedName name="_xlchart.v1.6" hidden="1">'Sheet 1'!$A$106</definedName>
    <definedName name="_xlchart.v1.7" hidden="1">'Sheet 1'!$A$19</definedName>
    <definedName name="_xlchart.v1.8" hidden="1">'Sheet 1'!$A$3</definedName>
    <definedName name="_xlchart.v1.9" hidden="1">'Sheet 1'!$B$106:$AH$106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J106" i="1" l="1"/>
  <c r="AK106" i="1"/>
  <c r="AL106" i="1" s="1"/>
  <c r="AM106" i="1" s="1"/>
  <c r="AI106" i="1"/>
  <c r="AI108" i="1" s="1"/>
  <c r="AJ114" i="1"/>
  <c r="AJ111" i="1"/>
  <c r="AP101" i="1"/>
  <c r="AQ16" i="1" s="1"/>
  <c r="AP97" i="1"/>
  <c r="AP90" i="1"/>
  <c r="AP89" i="1"/>
  <c r="AP91" i="1" s="1"/>
  <c r="AP87" i="1"/>
  <c r="AP86" i="1"/>
  <c r="AP99" i="1" s="1"/>
  <c r="AP85" i="1"/>
  <c r="AP88" i="1" s="1"/>
  <c r="AP92" i="1" s="1"/>
  <c r="AN19" i="1"/>
  <c r="AP16" i="1"/>
  <c r="AO16" i="1"/>
  <c r="AN16" i="1"/>
  <c r="AQ13" i="1"/>
  <c r="AP13" i="1"/>
  <c r="AO13" i="1"/>
  <c r="AN13" i="1"/>
  <c r="AQ10" i="1"/>
  <c r="AP10" i="1"/>
  <c r="AO10" i="1"/>
  <c r="AN10" i="1"/>
  <c r="AQ7" i="1"/>
  <c r="AP7" i="1"/>
  <c r="AO7" i="1"/>
  <c r="AN7" i="1"/>
  <c r="AQ4" i="1"/>
  <c r="AP4" i="1"/>
  <c r="AO4" i="1"/>
  <c r="AN4" i="1"/>
  <c r="AM4" i="1"/>
  <c r="AL4" i="1"/>
  <c r="AK4" i="1"/>
  <c r="AJ4" i="1"/>
  <c r="AI4" i="1"/>
  <c r="AH105" i="1"/>
  <c r="AG105" i="1"/>
  <c r="AF105" i="1"/>
  <c r="AE105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D105" i="1"/>
  <c r="C105" i="1"/>
  <c r="AH89" i="1"/>
  <c r="AG89" i="1"/>
  <c r="AF89" i="1"/>
  <c r="AE89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D89" i="1"/>
  <c r="C89" i="1"/>
  <c r="B89" i="1"/>
  <c r="AH80" i="1"/>
  <c r="AG80" i="1"/>
  <c r="AF80" i="1"/>
  <c r="AE80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D80" i="1"/>
  <c r="C80" i="1"/>
  <c r="B80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AP106" i="1" l="1"/>
  <c r="AJ108" i="1"/>
  <c r="AJ112" i="1"/>
  <c r="AP103" i="1"/>
  <c r="AP102" i="1" s="1"/>
  <c r="AP100" i="1" l="1"/>
  <c r="AP105" i="1" s="1"/>
  <c r="AP108" i="1" s="1"/>
  <c r="AK108" i="1"/>
  <c r="AM107" i="1" l="1"/>
  <c r="AM108" i="1" s="1"/>
  <c r="AJ110" i="1" s="1"/>
  <c r="AJ113" i="1" s="1"/>
  <c r="AJ115" i="1" s="1"/>
  <c r="AL108" i="1"/>
  <c r="AJ118" i="1" l="1"/>
  <c r="AJ117" i="1"/>
</calcChain>
</file>

<file path=xl/sharedStrings.xml><?xml version="1.0" encoding="utf-8"?>
<sst xmlns="http://schemas.openxmlformats.org/spreadsheetml/2006/main" count="1076" uniqueCount="161">
  <si>
    <t>INCOME STATEMENT (in mln.)</t>
  </si>
  <si>
    <t>Revenue</t>
  </si>
  <si>
    <t>COGS</t>
  </si>
  <si>
    <t>Gross Profit</t>
  </si>
  <si>
    <t>Gross Profit ratio</t>
  </si>
  <si>
    <t>Research and Development Exp.</t>
  </si>
  <si>
    <t>General and Administrative Exp.</t>
  </si>
  <si>
    <t>Selling and Marketing Exp.</t>
  </si>
  <si>
    <t>Selling, General and Administrative Exp.</t>
  </si>
  <si>
    <t>Other Expenses</t>
  </si>
  <si>
    <t>Operating Expenses</t>
  </si>
  <si>
    <t>COGS and Expenses</t>
  </si>
  <si>
    <t>Interest Expenese</t>
  </si>
  <si>
    <t>Depreciation and Amortization</t>
  </si>
  <si>
    <t>EBITDA</t>
  </si>
  <si>
    <t>EBITDA ratio</t>
  </si>
  <si>
    <t>Operating Income</t>
  </si>
  <si>
    <t>Operating Income ratio</t>
  </si>
  <si>
    <t>Total Other Income Expenses Net</t>
  </si>
  <si>
    <t>Income Before Tax</t>
  </si>
  <si>
    <t>Income Before Tax ratio</t>
  </si>
  <si>
    <t>Income Tax expense</t>
  </si>
  <si>
    <t>Net Income</t>
  </si>
  <si>
    <t>Net Income ratio</t>
  </si>
  <si>
    <t>EPS</t>
  </si>
  <si>
    <t>EPS Diluted</t>
  </si>
  <si>
    <t>Weighted Average Shares Outstanding</t>
  </si>
  <si>
    <t>Weighted Average Shares Outstanding Diluted</t>
  </si>
  <si>
    <t>SEC Link</t>
  </si>
  <si>
    <t>BALANCE SHEET (in mln.)</t>
  </si>
  <si>
    <t>Cash and Cash Equivalents</t>
  </si>
  <si>
    <t>Short-Term Investments</t>
  </si>
  <si>
    <t>Cash and Short-Term Investments</t>
  </si>
  <si>
    <t>Net Receivables</t>
  </si>
  <si>
    <t>Inventory</t>
  </si>
  <si>
    <t>Other Current Assets</t>
  </si>
  <si>
    <t>Total Current Assets</t>
  </si>
  <si>
    <t>PP&amp;E</t>
  </si>
  <si>
    <t>Goodwill</t>
  </si>
  <si>
    <t>Intangible Assets</t>
  </si>
  <si>
    <t>Goodwill and Intangible Assets</t>
  </si>
  <si>
    <t>Investments</t>
  </si>
  <si>
    <t>Tax Assets</t>
  </si>
  <si>
    <t>Other Non-Current Assets</t>
  </si>
  <si>
    <t>Total Non-Current Assets</t>
  </si>
  <si>
    <t>Other Assets</t>
  </si>
  <si>
    <t>Total Assets</t>
  </si>
  <si>
    <t>Accounts Payable</t>
  </si>
  <si>
    <t>Short-Term Debt</t>
  </si>
  <si>
    <t>Tax Payable</t>
  </si>
  <si>
    <t>Deferred Revenue</t>
  </si>
  <si>
    <t>Other Current Liabilities</t>
  </si>
  <si>
    <t>Total Current Liabilities</t>
  </si>
  <si>
    <t>Long-Term Debt</t>
  </si>
  <si>
    <t>Deferred Tax Liabilities</t>
  </si>
  <si>
    <t>Other Non-Current Liabilities</t>
  </si>
  <si>
    <t>Total Non-Current Liabilities</t>
  </si>
  <si>
    <t>Other Liabilities</t>
  </si>
  <si>
    <t>Total Liabilities</t>
  </si>
  <si>
    <t>Common Stock</t>
  </si>
  <si>
    <t>Retained Earnings</t>
  </si>
  <si>
    <t>Other Comprehensive Income/Loss</t>
  </si>
  <si>
    <t>Other Total Stockholders Equity</t>
  </si>
  <si>
    <t>Total Stockholders Equity</t>
  </si>
  <si>
    <t>Total Liabilities And Stockholders Equity</t>
  </si>
  <si>
    <t>CASH FLOW STATEMENT (in mln.)</t>
  </si>
  <si>
    <t>Net Income</t>
  </si>
  <si>
    <t>Deferred Income Tax</t>
  </si>
  <si>
    <t>Stock Based Compensation</t>
  </si>
  <si>
    <t>Change in Working Capital</t>
  </si>
  <si>
    <t>Accounts Receivable</t>
  </si>
  <si>
    <t>Other Working Capital</t>
  </si>
  <si>
    <t>Other Non-Cash Items</t>
  </si>
  <si>
    <t>Cash Provided by Operating Activities</t>
  </si>
  <si>
    <t>CAPEX</t>
  </si>
  <si>
    <t>Acquisitions Net</t>
  </si>
  <si>
    <t>Purchases of Investments</t>
  </si>
  <si>
    <t>Sales/Maturities of Investments</t>
  </si>
  <si>
    <t>Other Investing Activites</t>
  </si>
  <si>
    <t>Cash Used for Investing Activites</t>
  </si>
  <si>
    <t>Debt Repayment</t>
  </si>
  <si>
    <t>Common Stock Issued</t>
  </si>
  <si>
    <t>Common Stock Repurchased</t>
  </si>
  <si>
    <t>Dividends Paid</t>
  </si>
  <si>
    <t>Other Financing Activites</t>
  </si>
  <si>
    <t>Cash Used/Provided by Financing Activities</t>
  </si>
  <si>
    <t>Effect of Forex Changes on Cash</t>
  </si>
  <si>
    <t>Net Change In Cash</t>
  </si>
  <si>
    <t>Cash at the Beginning of Period</t>
  </si>
  <si>
    <t>Cash at the End of Period</t>
  </si>
  <si>
    <t>Free Cash Flow</t>
  </si>
  <si>
    <t/>
  </si>
  <si>
    <t>- -</t>
  </si>
  <si>
    <t>link</t>
  </si>
  <si>
    <t>Revenue Growth YoY</t>
  </si>
  <si>
    <t>R&amp;D as % of Revenue</t>
  </si>
  <si>
    <t>R&amp;D % of Rev</t>
  </si>
  <si>
    <t>SG&amp;A % of Rev</t>
  </si>
  <si>
    <t>SBC % of Revenue</t>
  </si>
  <si>
    <t>CAPEX % of Rev</t>
  </si>
  <si>
    <t>SG&amp;A as % of Revenue</t>
  </si>
  <si>
    <t>EBITDA Growth YoY</t>
  </si>
  <si>
    <t>Net Income Growth YoY</t>
  </si>
  <si>
    <t>Share Dilution YoY</t>
  </si>
  <si>
    <t>SBC as % of Revenue</t>
  </si>
  <si>
    <t>CAPEX as % of Revenue</t>
  </si>
  <si>
    <t>Income Tax Expense</t>
  </si>
  <si>
    <t>FCF Growth YoY</t>
  </si>
  <si>
    <t>WACC</t>
  </si>
  <si>
    <t>3yr Rev Growth</t>
  </si>
  <si>
    <t>3yr EBITDA Growth</t>
  </si>
  <si>
    <t>3yr Net Income Growth</t>
  </si>
  <si>
    <t>3yr FCF Growth</t>
  </si>
  <si>
    <t>Gross Profit Margin</t>
  </si>
  <si>
    <t>EBITDA Margin</t>
  </si>
  <si>
    <t>Net Income Margin</t>
  </si>
  <si>
    <t>FCF Margin</t>
  </si>
  <si>
    <t>ROE</t>
  </si>
  <si>
    <t>ROA</t>
  </si>
  <si>
    <t>ROIC</t>
  </si>
  <si>
    <t>Debt to Equity</t>
  </si>
  <si>
    <t>Share Dilution (5yr)</t>
  </si>
  <si>
    <t>P/S</t>
  </si>
  <si>
    <t>P/E</t>
  </si>
  <si>
    <t>P/FCF</t>
  </si>
  <si>
    <t>Net Cash</t>
  </si>
  <si>
    <t>Weighted Average Cost of Capital</t>
  </si>
  <si>
    <t>Cost of Debt Calculation</t>
  </si>
  <si>
    <t>Interest Expense</t>
  </si>
  <si>
    <t>Short Term Debt</t>
  </si>
  <si>
    <t>Long Term Debt</t>
  </si>
  <si>
    <t>Cost of Debt</t>
  </si>
  <si>
    <t>Effective Tax Rate</t>
  </si>
  <si>
    <t>Cost of Debt*(1-t)</t>
  </si>
  <si>
    <t>Cost of Equity Calculation</t>
  </si>
  <si>
    <t>Risk Free Rate</t>
  </si>
  <si>
    <t>Beta</t>
  </si>
  <si>
    <t>Market Return</t>
  </si>
  <si>
    <t>Cost of Equity</t>
  </si>
  <si>
    <t>Weight of Debt + Equity Calculation</t>
  </si>
  <si>
    <t>Total Debt</t>
  </si>
  <si>
    <t>Weight of Debt</t>
  </si>
  <si>
    <t>Market Cap</t>
  </si>
  <si>
    <t>Weight of Equity</t>
  </si>
  <si>
    <t>Total</t>
  </si>
  <si>
    <t>WACC Calculation</t>
  </si>
  <si>
    <t>Proj. Free Cash Flow</t>
  </si>
  <si>
    <t>FCF Growth Rate</t>
  </si>
  <si>
    <t>Terminal Value</t>
  </si>
  <si>
    <t>Perpetual Growth Rate</t>
  </si>
  <si>
    <t>Discount Rate (WACC)</t>
  </si>
  <si>
    <t>Discounted Cash Flow Valuation</t>
  </si>
  <si>
    <t>Enterprise Value</t>
  </si>
  <si>
    <t>Cash + Securities</t>
  </si>
  <si>
    <t>Equity Value</t>
  </si>
  <si>
    <t>Shares</t>
  </si>
  <si>
    <t>Intrinsic Value</t>
  </si>
  <si>
    <t>Current Price</t>
  </si>
  <si>
    <t>Upside/Downside</t>
  </si>
  <si>
    <t>Buy/Sell</t>
  </si>
  <si>
    <t>Synopsys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</si>
</sst>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#,,;\(#,###,,\);\ \-\ \-"/>
    <numFmt numFmtId="165" formatCode="#.00%;\ \-#.00%;\ \-\ \-"/>
    <numFmt numFmtId="166" formatCode="#,##0.00_);\(#,##0.00\);\-\ \-"/>
    <numFmt numFmtId="167" formatCode="&quot;$&quot;#,##0.00"/>
  </numFmts>
  <fonts count="17" x14ac:knownFonts="1">
    <font>
      <sz val="12"/>
      <color rgb="FF000000"/>
      <name val="Calibri"/>
      <family val="1"/>
    </font>
    <font>
      <sz val="14"/>
      <color rgb="FF000000"/>
      <name val="Calibri"/>
      <family val="1"/>
    </font>
    <font>
      <i/>
      <sz val="14"/>
      <color rgb="FF000000"/>
      <name val="Calibri"/>
      <family val="1"/>
    </font>
    <font>
      <b/>
      <u/>
      <sz val="16"/>
      <color rgb="FF000000"/>
      <name val="Calibri"/>
      <family val="1"/>
    </font>
    <font>
      <b/>
      <sz val="16"/>
      <color rgb="FF000000"/>
      <name val="Calibri"/>
      <family val="1"/>
    </font>
    <font>
      <sz val="14"/>
      <color rgb="FF000000"/>
      <name val="Calibri"/>
      <family val="1"/>
    </font>
    <font>
      <b/>
      <sz val="14"/>
      <color rgb="FF000000"/>
      <name val="Calibri"/>
      <family val="1"/>
    </font>
    <font>
      <u/>
      <sz val="14"/>
      <color rgb="FFAEAEAE"/>
      <name val="Calibri"/>
      <family val="1"/>
    </font>
    <font>
      <sz val="12"/>
      <color rgb="FF000000"/>
      <name val="Calibri"/>
      <family val="1"/>
    </font>
    <font>
      <u/>
      <sz val="14"/>
      <color rgb="FF000000"/>
      <name val="Calibri"/>
      <family val="1"/>
    </font>
    <font>
      <i/>
      <sz val="14"/>
      <color rgb="FF000000"/>
      <name val="Calibri"/>
      <family val="2"/>
    </font>
    <font>
      <sz val="14"/>
      <color rgb="FF000000"/>
      <name val="Calibri"/>
      <family val="2"/>
    </font>
    <font>
      <b/>
      <sz val="14"/>
      <color rgb="FF000000"/>
      <name val="Calibri"/>
      <family val="2"/>
    </font>
    <font>
      <b/>
      <i/>
      <sz val="14"/>
      <color rgb="FF000000"/>
      <name val="Calibri"/>
      <family val="2"/>
    </font>
    <font>
      <b/>
      <sz val="16"/>
      <color rgb="FF000000"/>
      <name val="Calibri"/>
      <family val="2"/>
    </font>
    <font>
      <b/>
      <u/>
      <sz val="16"/>
      <color rgb="FF000000"/>
      <name val="Calibri"/>
      <family val="2"/>
    </font>
    <font>
      <sz val="12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EEEEEE"/>
      </patternFill>
    </fill>
    <fill>
      <patternFill patternType="solid">
        <fgColor rgb="FFB4C6E7"/>
        <bgColor rgb="FF000000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68">
    <xf numFmtId="0" fontId="0" fillId="0" borderId="0" xfId="0"/>
    <xf numFmtId="164" fontId="1" fillId="0" borderId="0" xfId="0" applyNumberFormat="1" applyFont="1"/>
    <xf numFmtId="165" fontId="2" fillId="0" borderId="0" xfId="0" applyNumberFormat="1" applyFont="1"/>
    <xf numFmtId="0" fontId="3" fillId="0" borderId="1" xfId="0" applyFont="1" applyBorder="1"/>
    <xf numFmtId="0" fontId="4" fillId="2" borderId="0" xfId="0" applyFont="1" applyFill="1"/>
    <xf numFmtId="0" fontId="5" fillId="0" borderId="0" xfId="0" applyFont="1" applyAlignment="1">
      <alignment indent="1"/>
    </xf>
    <xf numFmtId="164" fontId="6" fillId="0" borderId="2" xfId="0" applyNumberFormat="1" applyFont="1" applyBorder="1" applyAlignment="1">
      <alignment indent="1"/>
    </xf>
    <xf numFmtId="164" fontId="6" fillId="0" borderId="3" xfId="0" applyNumberFormat="1" applyFont="1" applyBorder="1" applyAlignment="1">
      <alignment indent="1"/>
    </xf>
    <xf numFmtId="0" fontId="6" fillId="0" borderId="4" xfId="0" applyFont="1" applyBorder="1"/>
    <xf numFmtId="0" fontId="0" fillId="2" borderId="0" xfId="0" applyFill="1"/>
    <xf numFmtId="164" fontId="6" fillId="0" borderId="2" xfId="0" applyNumberFormat="1" applyFont="1" applyBorder="1"/>
    <xf numFmtId="164" fontId="6" fillId="0" borderId="3" xfId="0" applyNumberFormat="1" applyFont="1" applyBorder="1"/>
    <xf numFmtId="166" fontId="1" fillId="0" borderId="0" xfId="0" applyNumberFormat="1" applyFont="1"/>
    <xf numFmtId="0" fontId="7" fillId="0" borderId="0" xfId="0" applyFont="1"/>
    <xf numFmtId="0" fontId="9" fillId="0" borderId="0" xfId="0" applyFont="1" applyAlignment="1">
      <alignment indent="1"/>
    </xf>
    <xf numFmtId="9" fontId="1" fillId="0" borderId="0" xfId="0" applyNumberFormat="1" applyFont="1"/>
    <xf numFmtId="9" fontId="10" fillId="0" borderId="0" xfId="0" applyNumberFormat="1" applyFont="1"/>
    <xf numFmtId="9" fontId="11" fillId="0" borderId="5" xfId="0" applyNumberFormat="1" applyFont="1" applyBorder="1" applyAlignment="1">
      <alignment horizontal="center"/>
    </xf>
    <xf numFmtId="0" fontId="12" fillId="3" borderId="6" xfId="0" applyFont="1" applyFill="1" applyBorder="1" applyAlignment="1">
      <alignment horizontal="center" vertical="center" wrapText="1"/>
    </xf>
    <xf numFmtId="0" fontId="12" fillId="3" borderId="7" xfId="0" applyFont="1" applyFill="1" applyBorder="1" applyAlignment="1">
      <alignment horizontal="center" vertical="center" wrapText="1"/>
    </xf>
    <xf numFmtId="9" fontId="11" fillId="0" borderId="8" xfId="0" applyNumberFormat="1" applyFont="1" applyBorder="1" applyAlignment="1">
      <alignment horizontal="center"/>
    </xf>
    <xf numFmtId="2" fontId="11" fillId="0" borderId="8" xfId="0" applyNumberFormat="1" applyFont="1" applyBorder="1" applyAlignment="1">
      <alignment horizontal="center"/>
    </xf>
    <xf numFmtId="10" fontId="1" fillId="0" borderId="0" xfId="0" applyNumberFormat="1" applyFont="1"/>
    <xf numFmtId="0" fontId="11" fillId="4" borderId="9" xfId="0" applyFont="1" applyFill="1" applyBorder="1" applyAlignment="1">
      <alignment horizontal="left" vertical="center" wrapText="1"/>
    </xf>
    <xf numFmtId="164" fontId="11" fillId="4" borderId="10" xfId="0" applyNumberFormat="1" applyFont="1" applyFill="1" applyBorder="1"/>
    <xf numFmtId="0" fontId="12" fillId="5" borderId="11" xfId="0" applyFont="1" applyFill="1" applyBorder="1" applyAlignment="1">
      <alignment horizontal="left" vertical="center" wrapText="1"/>
    </xf>
    <xf numFmtId="10" fontId="12" fillId="5" borderId="8" xfId="0" applyNumberFormat="1" applyFont="1" applyFill="1" applyBorder="1"/>
    <xf numFmtId="0" fontId="13" fillId="0" borderId="4" xfId="0" applyFont="1" applyBorder="1"/>
    <xf numFmtId="164" fontId="10" fillId="0" borderId="0" xfId="0" applyNumberFormat="1" applyFont="1"/>
    <xf numFmtId="9" fontId="11" fillId="0" borderId="11" xfId="0" applyNumberFormat="1" applyFont="1" applyBorder="1" applyAlignment="1">
      <alignment horizontal="center"/>
    </xf>
    <xf numFmtId="2" fontId="11" fillId="0" borderId="11" xfId="0" applyNumberFormat="1" applyFont="1" applyBorder="1" applyAlignment="1">
      <alignment horizontal="center"/>
    </xf>
    <xf numFmtId="2" fontId="11" fillId="0" borderId="5" xfId="0" applyNumberFormat="1" applyFont="1" applyBorder="1" applyAlignment="1">
      <alignment horizontal="center"/>
    </xf>
    <xf numFmtId="164" fontId="1" fillId="0" borderId="6" xfId="0" applyNumberFormat="1" applyFont="1" applyBorder="1" applyAlignment="1">
      <alignment horizontal="center"/>
    </xf>
    <xf numFmtId="0" fontId="14" fillId="5" borderId="12" xfId="0" applyFont="1" applyFill="1" applyBorder="1" applyAlignment="1">
      <alignment horizontal="center"/>
    </xf>
    <xf numFmtId="0" fontId="15" fillId="5" borderId="7" xfId="0" applyFont="1" applyFill="1" applyBorder="1" applyAlignment="1">
      <alignment horizontal="center"/>
    </xf>
    <xf numFmtId="0" fontId="12" fillId="6" borderId="12" xfId="0" applyFont="1" applyFill="1" applyBorder="1" applyAlignment="1">
      <alignment horizontal="center" vertical="center" wrapText="1"/>
    </xf>
    <xf numFmtId="0" fontId="12" fillId="6" borderId="7" xfId="0" applyFont="1" applyFill="1" applyBorder="1" applyAlignment="1">
      <alignment horizontal="center" vertical="center" wrapText="1"/>
    </xf>
    <xf numFmtId="0" fontId="12" fillId="4" borderId="9" xfId="0" applyFont="1" applyFill="1" applyBorder="1" applyAlignment="1">
      <alignment horizontal="left" vertical="center" wrapText="1"/>
    </xf>
    <xf numFmtId="10" fontId="12" fillId="4" borderId="10" xfId="0" applyNumberFormat="1" applyFont="1" applyFill="1" applyBorder="1"/>
    <xf numFmtId="0" fontId="12" fillId="4" borderId="11" xfId="0" applyFont="1" applyFill="1" applyBorder="1" applyAlignment="1">
      <alignment horizontal="left" vertical="center" wrapText="1"/>
    </xf>
    <xf numFmtId="10" fontId="12" fillId="4" borderId="8" xfId="0" applyNumberFormat="1" applyFont="1" applyFill="1" applyBorder="1"/>
    <xf numFmtId="10" fontId="11" fillId="4" borderId="10" xfId="0" applyNumberFormat="1" applyFont="1" applyFill="1" applyBorder="1"/>
    <xf numFmtId="0" fontId="11" fillId="7" borderId="9" xfId="0" applyFont="1" applyFill="1" applyBorder="1" applyAlignment="1">
      <alignment horizontal="left" vertical="center" wrapText="1"/>
    </xf>
    <xf numFmtId="39" fontId="11" fillId="7" borderId="10" xfId="0" applyNumberFormat="1" applyFont="1" applyFill="1" applyBorder="1"/>
    <xf numFmtId="0" fontId="11" fillId="8" borderId="9" xfId="0" applyFont="1" applyFill="1" applyBorder="1" applyAlignment="1">
      <alignment horizontal="left" vertical="center" wrapText="1"/>
    </xf>
    <xf numFmtId="164" fontId="1" fillId="8" borderId="10" xfId="0" applyNumberFormat="1" applyFont="1" applyFill="1" applyBorder="1"/>
    <xf numFmtId="164" fontId="12" fillId="4" borderId="8" xfId="0" applyNumberFormat="1" applyFont="1" applyFill="1" applyBorder="1"/>
    <xf numFmtId="164" fontId="10" fillId="8" borderId="0" xfId="0" applyNumberFormat="1" applyFont="1" applyFill="1"/>
    <xf numFmtId="0" fontId="0" fillId="8" borderId="0" xfId="0" applyFill="1"/>
    <xf numFmtId="9" fontId="16" fillId="8" borderId="9" xfId="0" applyNumberFormat="1" applyFont="1" applyFill="1" applyBorder="1" applyAlignment="1">
      <alignment wrapText="1"/>
    </xf>
    <xf numFmtId="10" fontId="1" fillId="8" borderId="10" xfId="0" applyNumberFormat="1" applyFont="1" applyFill="1" applyBorder="1" applyAlignment="1">
      <alignment horizontal="right" vertical="center"/>
    </xf>
    <xf numFmtId="164" fontId="1" fillId="8" borderId="0" xfId="0" applyNumberFormat="1" applyFont="1" applyFill="1"/>
    <xf numFmtId="0" fontId="0" fillId="8" borderId="0" xfId="0" applyFill="1" applyAlignment="1">
      <alignment horizontal="left"/>
    </xf>
    <xf numFmtId="0" fontId="16" fillId="7" borderId="9" xfId="0" applyFont="1" applyFill="1" applyBorder="1" applyAlignment="1">
      <alignment wrapText="1"/>
    </xf>
    <xf numFmtId="10" fontId="1" fillId="7" borderId="10" xfId="0" applyNumberFormat="1" applyFont="1" applyFill="1" applyBorder="1" applyAlignment="1">
      <alignment horizontal="right" vertical="center"/>
    </xf>
    <xf numFmtId="0" fontId="16" fillId="8" borderId="11" xfId="0" applyFont="1" applyFill="1" applyBorder="1"/>
    <xf numFmtId="10" fontId="1" fillId="8" borderId="8" xfId="0" applyNumberFormat="1" applyFont="1" applyFill="1" applyBorder="1" applyAlignment="1">
      <alignment horizontal="right" vertical="center"/>
    </xf>
    <xf numFmtId="0" fontId="1" fillId="5" borderId="13" xfId="0" applyFont="1" applyFill="1" applyBorder="1" applyAlignment="1">
      <alignment horizontal="center"/>
    </xf>
    <xf numFmtId="0" fontId="1" fillId="5" borderId="14" xfId="0" applyFont="1" applyFill="1" applyBorder="1" applyAlignment="1">
      <alignment horizontal="center"/>
    </xf>
    <xf numFmtId="164" fontId="1" fillId="8" borderId="9" xfId="0" applyNumberFormat="1" applyFont="1" applyFill="1" applyBorder="1" applyAlignment="1">
      <alignment wrapText="1"/>
    </xf>
    <xf numFmtId="164" fontId="1" fillId="8" borderId="10" xfId="0" applyNumberFormat="1" applyFont="1" applyFill="1" applyBorder="1" applyAlignment="1">
      <alignment wrapText="1"/>
    </xf>
    <xf numFmtId="164" fontId="1" fillId="5" borderId="9" xfId="0" applyNumberFormat="1" applyFont="1" applyFill="1" applyBorder="1" applyAlignment="1">
      <alignment wrapText="1"/>
    </xf>
    <xf numFmtId="167" fontId="12" fillId="5" borderId="10" xfId="0" applyNumberFormat="1" applyFont="1" applyFill="1" applyBorder="1"/>
    <xf numFmtId="164" fontId="1" fillId="7" borderId="9" xfId="0" applyNumberFormat="1" applyFont="1" applyFill="1" applyBorder="1" applyAlignment="1">
      <alignment wrapText="1"/>
    </xf>
    <xf numFmtId="167" fontId="1" fillId="7" borderId="10" xfId="0" applyNumberFormat="1" applyFont="1" applyFill="1" applyBorder="1"/>
    <xf numFmtId="164" fontId="1" fillId="5" borderId="11" xfId="0" applyNumberFormat="1" applyFont="1" applyFill="1" applyBorder="1" applyAlignment="1">
      <alignment wrapText="1"/>
    </xf>
    <xf numFmtId="9" fontId="12" fillId="5" borderId="8" xfId="1" applyFont="1" applyFill="1" applyBorder="1"/>
    <xf numFmtId="0" fontId="12" fillId="5" borderId="8" xfId="0" applyFont="1" applyFill="1" applyBorder="1" applyAlignment="1">
      <alignment horizontal="righ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SNPS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3303482587064673E-2"/>
          <c:y val="0.12119247540277502"/>
          <c:w val="0.87424212271973478"/>
          <c:h val="0.7168647188923142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'Sheet 1'!$A$3</c:f>
              <c:strCache>
                <c:ptCount val="1"/>
                <c:pt idx="0">
                  <c:v>Revenue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'Sheet 1'!$B$3:$AH$3</c:f>
              <c:numCache>
                <c:formatCode>#,###,,;\(#,###,,\);\ \-\ \-</c:formatCode>
                <c:ptCount val="33"/>
                <c:pt idx="0">
                  <c:v>22100000</c:v>
                </c:pt>
                <c:pt idx="1">
                  <c:v>40500000</c:v>
                </c:pt>
                <c:pt idx="2">
                  <c:v>63000000</c:v>
                </c:pt>
                <c:pt idx="3">
                  <c:v>108000000</c:v>
                </c:pt>
                <c:pt idx="4">
                  <c:v>196000000</c:v>
                </c:pt>
                <c:pt idx="5">
                  <c:v>265500000</c:v>
                </c:pt>
                <c:pt idx="6">
                  <c:v>353500000</c:v>
                </c:pt>
                <c:pt idx="7">
                  <c:v>499100000</c:v>
                </c:pt>
                <c:pt idx="8">
                  <c:v>717900000</c:v>
                </c:pt>
                <c:pt idx="9">
                  <c:v>806100000</c:v>
                </c:pt>
                <c:pt idx="10">
                  <c:v>783778000</c:v>
                </c:pt>
                <c:pt idx="11">
                  <c:v>680350000</c:v>
                </c:pt>
                <c:pt idx="12">
                  <c:v>906534000</c:v>
                </c:pt>
                <c:pt idx="13">
                  <c:v>1176983000</c:v>
                </c:pt>
                <c:pt idx="14">
                  <c:v>1092104000</c:v>
                </c:pt>
                <c:pt idx="15">
                  <c:v>991931000</c:v>
                </c:pt>
                <c:pt idx="16">
                  <c:v>1095560000</c:v>
                </c:pt>
                <c:pt idx="17">
                  <c:v>1212469000</c:v>
                </c:pt>
                <c:pt idx="18">
                  <c:v>1336951000</c:v>
                </c:pt>
                <c:pt idx="19">
                  <c:v>1360045000</c:v>
                </c:pt>
                <c:pt idx="20">
                  <c:v>1380661000</c:v>
                </c:pt>
                <c:pt idx="21">
                  <c:v>1535643000</c:v>
                </c:pt>
                <c:pt idx="22">
                  <c:v>1756017000</c:v>
                </c:pt>
                <c:pt idx="23">
                  <c:v>1962214000</c:v>
                </c:pt>
                <c:pt idx="24">
                  <c:v>2057472000</c:v>
                </c:pt>
                <c:pt idx="25">
                  <c:v>2242211000</c:v>
                </c:pt>
                <c:pt idx="26">
                  <c:v>2422532000</c:v>
                </c:pt>
                <c:pt idx="27">
                  <c:v>2724880000</c:v>
                </c:pt>
                <c:pt idx="28">
                  <c:v>3121058000</c:v>
                </c:pt>
                <c:pt idx="29">
                  <c:v>3360694000</c:v>
                </c:pt>
                <c:pt idx="30">
                  <c:v>3685281000</c:v>
                </c:pt>
                <c:pt idx="31">
                  <c:v>4204193000</c:v>
                </c:pt>
                <c:pt idx="32">
                  <c:v>5081542000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2B-BF47-BB2B-E4DF1E856097}"/>
            </c:ext>
          </c:extLst>
        </c:ser>
        <c:ser>
          <c:idx val="1"/>
          <c:order val="1"/>
          <c:tx>
            <c:strRef>
              <c:f>'Sheet 1'!$A$19</c:f>
              <c:strCache>
                <c:ptCount val="1"/>
                <c:pt idx="0">
                  <c:v>EBITDA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'Sheet 1'!$B$19:$AH$19</c:f>
              <c:numCache>
                <c:formatCode>#,###,,;\(#,###,,\);\ \-\ \-</c:formatCode>
                <c:ptCount val="33"/>
                <c:pt idx="0">
                  <c:v>7000000</c:v>
                </c:pt>
                <c:pt idx="1">
                  <c:v>9200000</c:v>
                </c:pt>
                <c:pt idx="2">
                  <c:v>16300000</c:v>
                </c:pt>
                <c:pt idx="3">
                  <c:v>28600000</c:v>
                </c:pt>
                <c:pt idx="4">
                  <c:v>37200000</c:v>
                </c:pt>
                <c:pt idx="5">
                  <c:v>63200000</c:v>
                </c:pt>
                <c:pt idx="6">
                  <c:v>54600000</c:v>
                </c:pt>
                <c:pt idx="7">
                  <c:v>143800000</c:v>
                </c:pt>
                <c:pt idx="8">
                  <c:v>191700000</c:v>
                </c:pt>
                <c:pt idx="9">
                  <c:v>303400000</c:v>
                </c:pt>
                <c:pt idx="10">
                  <c:v>209708000</c:v>
                </c:pt>
                <c:pt idx="11">
                  <c:v>148695000</c:v>
                </c:pt>
                <c:pt idx="12">
                  <c:v>-172840000</c:v>
                </c:pt>
                <c:pt idx="13">
                  <c:v>403099000</c:v>
                </c:pt>
                <c:pt idx="14">
                  <c:v>284366000</c:v>
                </c:pt>
                <c:pt idx="15">
                  <c:v>167268000</c:v>
                </c:pt>
                <c:pt idx="16">
                  <c:v>158209000</c:v>
                </c:pt>
                <c:pt idx="17">
                  <c:v>271166000</c:v>
                </c:pt>
                <c:pt idx="18">
                  <c:v>316099000</c:v>
                </c:pt>
                <c:pt idx="19">
                  <c:v>334523000</c:v>
                </c:pt>
                <c:pt idx="20">
                  <c:v>299859000</c:v>
                </c:pt>
                <c:pt idx="21">
                  <c:v>347663000</c:v>
                </c:pt>
                <c:pt idx="22">
                  <c:v>359966000</c:v>
                </c:pt>
                <c:pt idx="23">
                  <c:v>464766000</c:v>
                </c:pt>
                <c:pt idx="24">
                  <c:v>466863000</c:v>
                </c:pt>
                <c:pt idx="25">
                  <c:v>496245000</c:v>
                </c:pt>
                <c:pt idx="26">
                  <c:v>540351000</c:v>
                </c:pt>
                <c:pt idx="27">
                  <c:v>579843000</c:v>
                </c:pt>
                <c:pt idx="28">
                  <c:v>588357000</c:v>
                </c:pt>
                <c:pt idx="29">
                  <c:v>758841000</c:v>
                </c:pt>
                <c:pt idx="30">
                  <c:v>854185000</c:v>
                </c:pt>
                <c:pt idx="31">
                  <c:v>1013712000</c:v>
                </c:pt>
                <c:pt idx="32">
                  <c:v>1351775000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2B-BF47-BB2B-E4DF1E856097}"/>
            </c:ext>
          </c:extLst>
        </c:ser>
        <c:ser>
          <c:idx val="2"/>
          <c:order val="2"/>
          <c:tx>
            <c:strRef>
              <c:f>'Sheet 1'!$A$106</c:f>
              <c:strCache>
                <c:ptCount val="1"/>
                <c:pt idx="0">
                  <c:v>Free Cash Flow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'Sheet 1'!$B$106:$AH$106</c:f>
              <c:numCache>
                <c:formatCode>#,###,,;\(#,###,,\);\ \-\ \-</c:formatCode>
                <c:ptCount val="33"/>
                <c:pt idx="0">
                  <c:v>4900000</c:v>
                </c:pt>
                <c:pt idx="1">
                  <c:v>2200000</c:v>
                </c:pt>
                <c:pt idx="2">
                  <c:v>13000000</c:v>
                </c:pt>
                <c:pt idx="3">
                  <c:v>37500000</c:v>
                </c:pt>
                <c:pt idx="4">
                  <c:v>42200000</c:v>
                </c:pt>
                <c:pt idx="5">
                  <c:v>55800000</c:v>
                </c:pt>
                <c:pt idx="6">
                  <c:v>49000000</c:v>
                </c:pt>
                <c:pt idx="7">
                  <c:v>55100000</c:v>
                </c:pt>
                <c:pt idx="8">
                  <c:v>55700000</c:v>
                </c:pt>
                <c:pt idx="9">
                  <c:v>111000000</c:v>
                </c:pt>
                <c:pt idx="10">
                  <c:v>82615000</c:v>
                </c:pt>
                <c:pt idx="11">
                  <c:v>213336000</c:v>
                </c:pt>
                <c:pt idx="12">
                  <c:v>-229804000</c:v>
                </c:pt>
                <c:pt idx="13">
                  <c:v>341386000</c:v>
                </c:pt>
                <c:pt idx="14">
                  <c:v>219032000</c:v>
                </c:pt>
                <c:pt idx="15">
                  <c:v>225627000</c:v>
                </c:pt>
                <c:pt idx="16">
                  <c:v>154483000</c:v>
                </c:pt>
                <c:pt idx="17">
                  <c:v>386189000</c:v>
                </c:pt>
                <c:pt idx="18">
                  <c:v>289345000</c:v>
                </c:pt>
                <c:pt idx="19">
                  <c:v>197108000</c:v>
                </c:pt>
                <c:pt idx="20">
                  <c:v>298961000</c:v>
                </c:pt>
                <c:pt idx="21">
                  <c:v>380086000</c:v>
                </c:pt>
                <c:pt idx="22">
                  <c:v>428575000</c:v>
                </c:pt>
                <c:pt idx="23">
                  <c:v>427637000</c:v>
                </c:pt>
                <c:pt idx="24">
                  <c:v>444040000</c:v>
                </c:pt>
                <c:pt idx="25">
                  <c:v>404513000</c:v>
                </c:pt>
                <c:pt idx="26">
                  <c:v>515595000</c:v>
                </c:pt>
                <c:pt idx="27">
                  <c:v>561011000</c:v>
                </c:pt>
                <c:pt idx="28">
                  <c:v>322306000</c:v>
                </c:pt>
                <c:pt idx="29">
                  <c:v>598125000</c:v>
                </c:pt>
                <c:pt idx="30">
                  <c:v>832551000</c:v>
                </c:pt>
                <c:pt idx="31">
                  <c:v>1396882000</c:v>
                </c:pt>
                <c:pt idx="32">
                  <c:v>1599818000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C2B-BF47-BB2B-E4DF1E8560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876241071"/>
        <c:axId val="1876242799"/>
      </c:barChart>
      <c:catAx>
        <c:axId val="1876241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6242799"/>
        <c:crosses val="autoZero"/>
        <c:auto val="1"/>
        <c:lblAlgn val="ctr"/>
        <c:lblOffset val="100"/>
        <c:noMultiLvlLbl val="0"/>
      </c:catAx>
      <c:valAx>
        <c:axId val="18762427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#,,;\(#,###,,\);\ \-\ \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6241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4797048876353143"/>
          <c:y val="0.91764350599383437"/>
          <c:w val="0.30405891800838331"/>
          <c:h val="5.0395830207763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47624</xdr:colOff>
      <xdr:row>108</xdr:row>
      <xdr:rowOff>25399</xdr:rowOff>
    </xdr:from>
    <xdr:to>
      <xdr:col>41</xdr:col>
      <xdr:colOff>1603374</xdr:colOff>
      <xdr:row>130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30EB2D-0360-7AF9-FC59-B32402228E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sec.gov/" TargetMode="External"/><Relationship Id="rId21" Type="http://schemas.openxmlformats.org/officeDocument/2006/relationships/hyperlink" Target="https://sec.gov/" TargetMode="External"/><Relationship Id="rId42" Type="http://schemas.openxmlformats.org/officeDocument/2006/relationships/hyperlink" Target="https://www.sec.gov/Archives/edgar/data/883241/000119312510282648/0001193125-10-282648-index.html" TargetMode="External"/><Relationship Id="rId47" Type="http://schemas.openxmlformats.org/officeDocument/2006/relationships/hyperlink" Target="https://www.sec.gov/Archives/edgar/data/883241/000119312512510596/0001193125-12-510596-index.html" TargetMode="External"/><Relationship Id="rId63" Type="http://schemas.openxmlformats.org/officeDocument/2006/relationships/hyperlink" Target="https://www.sec.gov/Archives/edgar/data/883241/000088324120000015/0000883241-20-000015-index.htm" TargetMode="External"/><Relationship Id="rId68" Type="http://schemas.openxmlformats.org/officeDocument/2006/relationships/hyperlink" Target="https://finbox.com/NASDAQGS:SNPS/explorer/revenue_proj" TargetMode="External"/><Relationship Id="rId7" Type="http://schemas.openxmlformats.org/officeDocument/2006/relationships/hyperlink" Target="https://sec.gov/" TargetMode="External"/><Relationship Id="rId2" Type="http://schemas.openxmlformats.org/officeDocument/2006/relationships/hyperlink" Target="https://sec.gov/" TargetMode="External"/><Relationship Id="rId16" Type="http://schemas.openxmlformats.org/officeDocument/2006/relationships/hyperlink" Target="https://sec.gov/" TargetMode="External"/><Relationship Id="rId29" Type="http://schemas.openxmlformats.org/officeDocument/2006/relationships/hyperlink" Target="https://sec.gov/" TargetMode="External"/><Relationship Id="rId11" Type="http://schemas.openxmlformats.org/officeDocument/2006/relationships/hyperlink" Target="https://sec.gov/" TargetMode="External"/><Relationship Id="rId24" Type="http://schemas.openxmlformats.org/officeDocument/2006/relationships/hyperlink" Target="https://www.sec.gov/Archives/edgar/data/883241/000089161802000980/0000891618-02-000980-index.htm" TargetMode="External"/><Relationship Id="rId32" Type="http://schemas.openxmlformats.org/officeDocument/2006/relationships/hyperlink" Target="https://www.sec.gov/Archives/edgar/data/883241/000110465906001880/a06-1373_210k.htm" TargetMode="External"/><Relationship Id="rId37" Type="http://schemas.openxmlformats.org/officeDocument/2006/relationships/hyperlink" Target="https://www.sec.gov/Archives/edgar/data/883241/000104746907010271/0001047469-07-010271-index.html" TargetMode="External"/><Relationship Id="rId40" Type="http://schemas.openxmlformats.org/officeDocument/2006/relationships/hyperlink" Target="https://www.sec.gov/Archives/edgar/data/883241/000119312509255277/0001193125-09-255277-index.html" TargetMode="External"/><Relationship Id="rId45" Type="http://schemas.openxmlformats.org/officeDocument/2006/relationships/hyperlink" Target="https://www.sec.gov/Archives/edgar/data/883241/000119312511343034/0001193125-11-343034-index.html" TargetMode="External"/><Relationship Id="rId53" Type="http://schemas.openxmlformats.org/officeDocument/2006/relationships/hyperlink" Target="https://www.sec.gov/Archives/edgar/data/883241/000088324115000014/0000883241-15-000014-index.html" TargetMode="External"/><Relationship Id="rId58" Type="http://schemas.openxmlformats.org/officeDocument/2006/relationships/hyperlink" Target="https://www.sec.gov/Archives/edgar/data/883241/000088324118000012/0000883241-18-000012-index.html" TargetMode="External"/><Relationship Id="rId66" Type="http://schemas.openxmlformats.org/officeDocument/2006/relationships/hyperlink" Target="https://www.sec.gov/Archives/edgar/data/883241/000088324122000017/0000883241-22-000017-index.htm" TargetMode="External"/><Relationship Id="rId5" Type="http://schemas.openxmlformats.org/officeDocument/2006/relationships/hyperlink" Target="https://sec.gov/" TargetMode="External"/><Relationship Id="rId61" Type="http://schemas.openxmlformats.org/officeDocument/2006/relationships/hyperlink" Target="https://www.sec.gov/Archives/edgar/data/883241/000088324119000019/0000883241-19-000019-index.html" TargetMode="External"/><Relationship Id="rId19" Type="http://schemas.openxmlformats.org/officeDocument/2006/relationships/hyperlink" Target="https://sec.gov/" TargetMode="External"/><Relationship Id="rId14" Type="http://schemas.openxmlformats.org/officeDocument/2006/relationships/hyperlink" Target="https://sec.gov/" TargetMode="External"/><Relationship Id="rId22" Type="http://schemas.openxmlformats.org/officeDocument/2006/relationships/hyperlink" Target="https://www.sec.gov/Archives/edgar/data/883241/000089161801502716/0000891618-01-502716-index.htm" TargetMode="External"/><Relationship Id="rId27" Type="http://schemas.openxmlformats.org/officeDocument/2006/relationships/hyperlink" Target="https://sec.gov/" TargetMode="External"/><Relationship Id="rId30" Type="http://schemas.openxmlformats.org/officeDocument/2006/relationships/hyperlink" Target="https://www.sec.gov/Archives/edgar/data/883241/000104746905000652/a2149671z10-k.htm" TargetMode="External"/><Relationship Id="rId35" Type="http://schemas.openxmlformats.org/officeDocument/2006/relationships/hyperlink" Target="https://www.sec.gov/Archives/edgar/data/883241/000110465907001964/a07-1403_110k.htm" TargetMode="External"/><Relationship Id="rId43" Type="http://schemas.openxmlformats.org/officeDocument/2006/relationships/hyperlink" Target="https://www.sec.gov/Archives/edgar/data/883241/000119312510282648/0001193125-10-282648-index.html" TargetMode="External"/><Relationship Id="rId48" Type="http://schemas.openxmlformats.org/officeDocument/2006/relationships/hyperlink" Target="https://www.sec.gov/Archives/edgar/data/883241/000119312513479653/0001193125-13-479653-index.html" TargetMode="External"/><Relationship Id="rId56" Type="http://schemas.openxmlformats.org/officeDocument/2006/relationships/hyperlink" Target="https://www.sec.gov/Archives/edgar/data/883241/000088324117000014/0000883241-17-000014-index.html" TargetMode="External"/><Relationship Id="rId64" Type="http://schemas.openxmlformats.org/officeDocument/2006/relationships/hyperlink" Target="https://www.sec.gov/Archives/edgar/data/883241/000088324121000022/0000883241-21-000022-index.htm" TargetMode="External"/><Relationship Id="rId69" Type="http://schemas.openxmlformats.org/officeDocument/2006/relationships/drawing" Target="../drawings/drawing1.xml"/><Relationship Id="rId8" Type="http://schemas.openxmlformats.org/officeDocument/2006/relationships/hyperlink" Target="https://sec.gov/" TargetMode="External"/><Relationship Id="rId51" Type="http://schemas.openxmlformats.org/officeDocument/2006/relationships/hyperlink" Target="https://www.sec.gov/Archives/edgar/data/883241/000088324114000008/0000883241-14-000008-index.html" TargetMode="External"/><Relationship Id="rId3" Type="http://schemas.openxmlformats.org/officeDocument/2006/relationships/hyperlink" Target="https://sec.gov/" TargetMode="External"/><Relationship Id="rId12" Type="http://schemas.openxmlformats.org/officeDocument/2006/relationships/hyperlink" Target="https://sec.gov/" TargetMode="External"/><Relationship Id="rId17" Type="http://schemas.openxmlformats.org/officeDocument/2006/relationships/hyperlink" Target="https://sec.gov/" TargetMode="External"/><Relationship Id="rId25" Type="http://schemas.openxmlformats.org/officeDocument/2006/relationships/hyperlink" Target="https://www.sec.gov/Archives/edgar/data/883241/000089161802000980/0000891618-02-000980-index.htm" TargetMode="External"/><Relationship Id="rId33" Type="http://schemas.openxmlformats.org/officeDocument/2006/relationships/hyperlink" Target="https://www.sec.gov/Archives/edgar/data/883241/000110465906001880/a06-1373_210k.htm" TargetMode="External"/><Relationship Id="rId38" Type="http://schemas.openxmlformats.org/officeDocument/2006/relationships/hyperlink" Target="https://www.sec.gov/Archives/edgar/data/883241/000104746908013321/0001047469-08-013321-index.html" TargetMode="External"/><Relationship Id="rId46" Type="http://schemas.openxmlformats.org/officeDocument/2006/relationships/hyperlink" Target="https://www.sec.gov/Archives/edgar/data/883241/000119312512510596/0001193125-12-510596-index.html" TargetMode="External"/><Relationship Id="rId59" Type="http://schemas.openxmlformats.org/officeDocument/2006/relationships/hyperlink" Target="https://www.sec.gov/Archives/edgar/data/883241/000088324118000012/0000883241-18-000012-index.html" TargetMode="External"/><Relationship Id="rId67" Type="http://schemas.openxmlformats.org/officeDocument/2006/relationships/hyperlink" Target="https://www.sec.gov/Archives/edgar/data/883241/000088324122000017/0000883241-22-000017-index.htm" TargetMode="External"/><Relationship Id="rId20" Type="http://schemas.openxmlformats.org/officeDocument/2006/relationships/hyperlink" Target="https://sec.gov/" TargetMode="External"/><Relationship Id="rId41" Type="http://schemas.openxmlformats.org/officeDocument/2006/relationships/hyperlink" Target="https://www.sec.gov/Archives/edgar/data/883241/000119312509255277/0001193125-09-255277-index.html" TargetMode="External"/><Relationship Id="rId54" Type="http://schemas.openxmlformats.org/officeDocument/2006/relationships/hyperlink" Target="https://www.sec.gov/Archives/edgar/data/883241/000088324116000027/0000883241-16-000027-index.html" TargetMode="External"/><Relationship Id="rId62" Type="http://schemas.openxmlformats.org/officeDocument/2006/relationships/hyperlink" Target="https://www.sec.gov/Archives/edgar/data/883241/000088324120000015/0000883241-20-000015-index.htm" TargetMode="External"/><Relationship Id="rId1" Type="http://schemas.openxmlformats.org/officeDocument/2006/relationships/hyperlink" Target="https://roic.ai/company/SNPS" TargetMode="External"/><Relationship Id="rId6" Type="http://schemas.openxmlformats.org/officeDocument/2006/relationships/hyperlink" Target="https://sec.gov/" TargetMode="External"/><Relationship Id="rId15" Type="http://schemas.openxmlformats.org/officeDocument/2006/relationships/hyperlink" Target="https://sec.gov/" TargetMode="External"/><Relationship Id="rId23" Type="http://schemas.openxmlformats.org/officeDocument/2006/relationships/hyperlink" Target="https://www.sec.gov/Archives/edgar/data/883241/000089161801502716/0000891618-01-502716-index.htm" TargetMode="External"/><Relationship Id="rId28" Type="http://schemas.openxmlformats.org/officeDocument/2006/relationships/hyperlink" Target="https://sec.gov/" TargetMode="External"/><Relationship Id="rId36" Type="http://schemas.openxmlformats.org/officeDocument/2006/relationships/hyperlink" Target="https://www.sec.gov/Archives/edgar/data/883241/000104746907010271/0001047469-07-010271-index.html" TargetMode="External"/><Relationship Id="rId49" Type="http://schemas.openxmlformats.org/officeDocument/2006/relationships/hyperlink" Target="https://www.sec.gov/Archives/edgar/data/883241/000119312513479653/0001193125-13-479653-index.html" TargetMode="External"/><Relationship Id="rId57" Type="http://schemas.openxmlformats.org/officeDocument/2006/relationships/hyperlink" Target="https://www.sec.gov/Archives/edgar/data/883241/000088324117000014/0000883241-17-000014-index.html" TargetMode="External"/><Relationship Id="rId10" Type="http://schemas.openxmlformats.org/officeDocument/2006/relationships/hyperlink" Target="https://sec.gov/" TargetMode="External"/><Relationship Id="rId31" Type="http://schemas.openxmlformats.org/officeDocument/2006/relationships/hyperlink" Target="https://www.sec.gov/Archives/edgar/data/883241/000104746905000652/a2149671z10-k.htm" TargetMode="External"/><Relationship Id="rId44" Type="http://schemas.openxmlformats.org/officeDocument/2006/relationships/hyperlink" Target="https://www.sec.gov/Archives/edgar/data/883241/000119312511343034/0001193125-11-343034-index.html" TargetMode="External"/><Relationship Id="rId52" Type="http://schemas.openxmlformats.org/officeDocument/2006/relationships/hyperlink" Target="https://www.sec.gov/Archives/edgar/data/883241/000088324115000014/0000883241-15-000014-index.html" TargetMode="External"/><Relationship Id="rId60" Type="http://schemas.openxmlformats.org/officeDocument/2006/relationships/hyperlink" Target="https://www.sec.gov/Archives/edgar/data/883241/000088324119000019/0000883241-19-000019-index.html" TargetMode="External"/><Relationship Id="rId65" Type="http://schemas.openxmlformats.org/officeDocument/2006/relationships/hyperlink" Target="https://www.sec.gov/Archives/edgar/data/883241/000088324121000022/0000883241-21-000022-index.htm" TargetMode="External"/><Relationship Id="rId4" Type="http://schemas.openxmlformats.org/officeDocument/2006/relationships/hyperlink" Target="https://sec.gov/" TargetMode="External"/><Relationship Id="rId9" Type="http://schemas.openxmlformats.org/officeDocument/2006/relationships/hyperlink" Target="https://sec.gov/" TargetMode="External"/><Relationship Id="rId13" Type="http://schemas.openxmlformats.org/officeDocument/2006/relationships/hyperlink" Target="https://sec.gov/" TargetMode="External"/><Relationship Id="rId18" Type="http://schemas.openxmlformats.org/officeDocument/2006/relationships/hyperlink" Target="https://sec.gov/" TargetMode="External"/><Relationship Id="rId39" Type="http://schemas.openxmlformats.org/officeDocument/2006/relationships/hyperlink" Target="https://www.sec.gov/Archives/edgar/data/883241/000104746908013321/0001047469-08-013321-index.html" TargetMode="External"/><Relationship Id="rId34" Type="http://schemas.openxmlformats.org/officeDocument/2006/relationships/hyperlink" Target="https://www.sec.gov/Archives/edgar/data/883241/000110465907001964/a07-1403_110k.htm" TargetMode="External"/><Relationship Id="rId50" Type="http://schemas.openxmlformats.org/officeDocument/2006/relationships/hyperlink" Target="https://www.sec.gov/Archives/edgar/data/883241/000088324114000008/0000883241-14-000008-index.html" TargetMode="External"/><Relationship Id="rId55" Type="http://schemas.openxmlformats.org/officeDocument/2006/relationships/hyperlink" Target="https://www.sec.gov/Archives/edgar/data/883241/000088324116000027/0000883241-16-000027-index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118"/>
  <sheetViews>
    <sheetView tabSelected="1" zoomScale="80" zoomScaleNormal="80" workbookViewId="0">
      <pane xSplit="1" ySplit="1" topLeftCell="AG96" activePane="bottomRight" state="frozen"/>
      <selection pane="topRight"/>
      <selection pane="bottomLeft"/>
      <selection pane="bottomRight" activeCell="AL101" sqref="AL101"/>
    </sheetView>
  </sheetViews>
  <sheetFormatPr baseColWidth="10" defaultRowHeight="16" x14ac:dyDescent="0.2"/>
  <cols>
    <col min="1" max="1" width="50" customWidth="1"/>
    <col min="2" max="34" width="15" customWidth="1"/>
    <col min="35" max="43" width="21" customWidth="1"/>
  </cols>
  <sheetData>
    <row r="1" spans="1:43" ht="22" thickBot="1" x14ac:dyDescent="0.3">
      <c r="A1" s="3" t="s">
        <v>160</v>
      </c>
      <c r="B1" s="8">
        <v>1990</v>
      </c>
      <c r="C1" s="8">
        <v>1991</v>
      </c>
      <c r="D1" s="8">
        <v>1992</v>
      </c>
      <c r="E1" s="8">
        <v>1993</v>
      </c>
      <c r="F1" s="8">
        <v>1994</v>
      </c>
      <c r="G1" s="8">
        <v>1995</v>
      </c>
      <c r="H1" s="8">
        <v>1996</v>
      </c>
      <c r="I1" s="8">
        <v>1997</v>
      </c>
      <c r="J1" s="8">
        <v>1998</v>
      </c>
      <c r="K1" s="8">
        <v>1999</v>
      </c>
      <c r="L1" s="8">
        <v>2000</v>
      </c>
      <c r="M1" s="8">
        <v>2001</v>
      </c>
      <c r="N1" s="8">
        <v>2002</v>
      </c>
      <c r="O1" s="8">
        <v>2003</v>
      </c>
      <c r="P1" s="8">
        <v>2004</v>
      </c>
      <c r="Q1" s="8">
        <v>2005</v>
      </c>
      <c r="R1" s="8">
        <v>2006</v>
      </c>
      <c r="S1" s="8">
        <v>2007</v>
      </c>
      <c r="T1" s="8">
        <v>2008</v>
      </c>
      <c r="U1" s="8">
        <v>2009</v>
      </c>
      <c r="V1" s="8">
        <v>2010</v>
      </c>
      <c r="W1" s="8">
        <v>2011</v>
      </c>
      <c r="X1" s="8">
        <v>2012</v>
      </c>
      <c r="Y1" s="8">
        <v>2013</v>
      </c>
      <c r="Z1" s="8">
        <v>2014</v>
      </c>
      <c r="AA1" s="8">
        <v>2015</v>
      </c>
      <c r="AB1" s="8">
        <v>2016</v>
      </c>
      <c r="AC1" s="8">
        <v>2017</v>
      </c>
      <c r="AD1" s="8">
        <v>2018</v>
      </c>
      <c r="AE1" s="8">
        <v>2019</v>
      </c>
      <c r="AF1" s="8">
        <v>2020</v>
      </c>
      <c r="AG1" s="8">
        <v>2021</v>
      </c>
      <c r="AH1" s="8">
        <v>2022</v>
      </c>
      <c r="AI1" s="27">
        <v>2023</v>
      </c>
      <c r="AJ1" s="27">
        <v>2024</v>
      </c>
      <c r="AK1" s="27">
        <v>2025</v>
      </c>
      <c r="AL1" s="27">
        <v>2026</v>
      </c>
      <c r="AM1" s="27">
        <v>2027</v>
      </c>
    </row>
    <row r="2" spans="1:43" ht="21" x14ac:dyDescent="0.25">
      <c r="A2" s="4" t="s">
        <v>0</v>
      </c>
      <c r="B2" s="9" t="s">
        <v>91</v>
      </c>
      <c r="C2" s="9" t="s">
        <v>91</v>
      </c>
      <c r="D2" s="9" t="s">
        <v>91</v>
      </c>
      <c r="E2" s="9" t="s">
        <v>91</v>
      </c>
      <c r="F2" s="9" t="s">
        <v>91</v>
      </c>
      <c r="G2" s="9" t="s">
        <v>91</v>
      </c>
      <c r="H2" s="9" t="s">
        <v>91</v>
      </c>
      <c r="I2" s="9" t="s">
        <v>91</v>
      </c>
      <c r="J2" s="9" t="s">
        <v>91</v>
      </c>
      <c r="K2" s="9" t="s">
        <v>91</v>
      </c>
      <c r="L2" s="9" t="s">
        <v>91</v>
      </c>
      <c r="M2" s="9" t="s">
        <v>91</v>
      </c>
      <c r="N2" s="9" t="s">
        <v>91</v>
      </c>
      <c r="O2" s="9" t="s">
        <v>91</v>
      </c>
      <c r="P2" s="9" t="s">
        <v>91</v>
      </c>
      <c r="Q2" s="9" t="s">
        <v>91</v>
      </c>
      <c r="R2" s="9" t="s">
        <v>91</v>
      </c>
      <c r="S2" s="9" t="s">
        <v>91</v>
      </c>
      <c r="T2" s="9" t="s">
        <v>91</v>
      </c>
      <c r="U2" s="9" t="s">
        <v>91</v>
      </c>
      <c r="V2" s="9" t="s">
        <v>91</v>
      </c>
      <c r="W2" s="9" t="s">
        <v>91</v>
      </c>
      <c r="X2" s="9" t="s">
        <v>91</v>
      </c>
      <c r="Y2" s="9" t="s">
        <v>91</v>
      </c>
      <c r="Z2" s="9" t="s">
        <v>91</v>
      </c>
      <c r="AA2" s="9" t="s">
        <v>91</v>
      </c>
      <c r="AB2" s="9" t="s">
        <v>91</v>
      </c>
      <c r="AC2" s="9" t="s">
        <v>91</v>
      </c>
      <c r="AD2" s="9" t="s">
        <v>91</v>
      </c>
      <c r="AE2" s="9" t="s">
        <v>91</v>
      </c>
      <c r="AF2" s="9" t="s">
        <v>91</v>
      </c>
      <c r="AG2" s="9" t="s">
        <v>91</v>
      </c>
      <c r="AH2" s="9" t="s">
        <v>91</v>
      </c>
      <c r="AI2" s="9" t="s">
        <v>91</v>
      </c>
      <c r="AJ2" s="9" t="s">
        <v>91</v>
      </c>
      <c r="AK2" s="9" t="s">
        <v>91</v>
      </c>
      <c r="AL2" s="9"/>
      <c r="AM2" s="9"/>
    </row>
    <row r="3" spans="1:43" ht="40" x14ac:dyDescent="0.25">
      <c r="A3" s="5" t="s">
        <v>1</v>
      </c>
      <c r="B3" s="1">
        <v>22100000</v>
      </c>
      <c r="C3" s="1">
        <v>40500000</v>
      </c>
      <c r="D3" s="1">
        <v>63000000</v>
      </c>
      <c r="E3" s="1">
        <v>108000000</v>
      </c>
      <c r="F3" s="1">
        <v>196000000</v>
      </c>
      <c r="G3" s="1">
        <v>265500000</v>
      </c>
      <c r="H3" s="1">
        <v>353500000</v>
      </c>
      <c r="I3" s="1">
        <v>499100000</v>
      </c>
      <c r="J3" s="1">
        <v>717900000</v>
      </c>
      <c r="K3" s="1">
        <v>806100000</v>
      </c>
      <c r="L3" s="1">
        <v>783778000</v>
      </c>
      <c r="M3" s="1">
        <v>680350000</v>
      </c>
      <c r="N3" s="1">
        <v>906534000</v>
      </c>
      <c r="O3" s="1">
        <v>1176983000</v>
      </c>
      <c r="P3" s="1">
        <v>1092104000</v>
      </c>
      <c r="Q3" s="1">
        <v>991931000</v>
      </c>
      <c r="R3" s="1">
        <v>1095560000</v>
      </c>
      <c r="S3" s="1">
        <v>1212469000</v>
      </c>
      <c r="T3" s="1">
        <v>1336951000</v>
      </c>
      <c r="U3" s="1">
        <v>1360045000</v>
      </c>
      <c r="V3" s="1">
        <v>1380661000</v>
      </c>
      <c r="W3" s="1">
        <v>1535643000</v>
      </c>
      <c r="X3" s="1">
        <v>1756017000</v>
      </c>
      <c r="Y3" s="1">
        <v>1962214000</v>
      </c>
      <c r="Z3" s="1">
        <v>2057472000</v>
      </c>
      <c r="AA3" s="1">
        <v>2242211000</v>
      </c>
      <c r="AB3" s="1">
        <v>2422532000</v>
      </c>
      <c r="AC3" s="1">
        <v>2724880000</v>
      </c>
      <c r="AD3" s="1">
        <v>3121058000</v>
      </c>
      <c r="AE3" s="1">
        <v>3360694000</v>
      </c>
      <c r="AF3" s="1">
        <v>3685281000</v>
      </c>
      <c r="AG3" s="1">
        <v>4204193000</v>
      </c>
      <c r="AH3" s="1">
        <v>5081542000</v>
      </c>
      <c r="AI3" s="28">
        <v>5800000000</v>
      </c>
      <c r="AJ3" s="28">
        <v>6506000000</v>
      </c>
      <c r="AK3" s="28">
        <v>7349000000</v>
      </c>
      <c r="AL3" s="28">
        <v>8277000000</v>
      </c>
      <c r="AM3" s="28">
        <v>9228000000</v>
      </c>
      <c r="AN3" s="18" t="s">
        <v>109</v>
      </c>
      <c r="AO3" s="19" t="s">
        <v>110</v>
      </c>
      <c r="AP3" s="19" t="s">
        <v>111</v>
      </c>
      <c r="AQ3" s="19" t="s">
        <v>112</v>
      </c>
    </row>
    <row r="4" spans="1:43" ht="19" x14ac:dyDescent="0.25">
      <c r="A4" s="14" t="s">
        <v>94</v>
      </c>
      <c r="B4" s="1"/>
      <c r="C4" s="15">
        <f>(C3/B3)-1</f>
        <v>0.83257918552036192</v>
      </c>
      <c r="D4" s="15">
        <f>(D3/C3)-1</f>
        <v>0.55555555555555558</v>
      </c>
      <c r="E4" s="15">
        <f>(E3/D3)-1</f>
        <v>0.71428571428571419</v>
      </c>
      <c r="F4" s="15">
        <f t="shared" ref="F4:AQ4" si="0">(F3/E3)-1</f>
        <v>0.81481481481481488</v>
      </c>
      <c r="G4" s="15">
        <f t="shared" si="0"/>
        <v>0.35459183673469385</v>
      </c>
      <c r="H4" s="16">
        <f t="shared" si="0"/>
        <v>0.33145009416195848</v>
      </c>
      <c r="I4" s="16">
        <f t="shared" si="0"/>
        <v>0.4118811881188118</v>
      </c>
      <c r="J4" s="16">
        <f t="shared" si="0"/>
        <v>0.43838910038068524</v>
      </c>
      <c r="K4" s="16">
        <f t="shared" si="0"/>
        <v>0.12285833681571257</v>
      </c>
      <c r="L4" s="16">
        <f t="shared" si="0"/>
        <v>-2.7691353430095544E-2</v>
      </c>
      <c r="M4" s="16">
        <f t="shared" si="0"/>
        <v>-0.13196083584892659</v>
      </c>
      <c r="N4" s="16">
        <f t="shared" si="0"/>
        <v>0.3324524141985743</v>
      </c>
      <c r="O4" s="16">
        <f t="shared" si="0"/>
        <v>0.29833299137153158</v>
      </c>
      <c r="P4" s="16">
        <f t="shared" si="0"/>
        <v>-7.2115739989447647E-2</v>
      </c>
      <c r="Q4" s="16">
        <f t="shared" si="0"/>
        <v>-9.1724780790107929E-2</v>
      </c>
      <c r="R4" s="16">
        <f t="shared" si="0"/>
        <v>0.10447198444246619</v>
      </c>
      <c r="S4" s="16">
        <f t="shared" si="0"/>
        <v>0.10671163605827161</v>
      </c>
      <c r="T4" s="16">
        <f t="shared" si="0"/>
        <v>0.10266819192903087</v>
      </c>
      <c r="U4" s="16">
        <f t="shared" si="0"/>
        <v>1.727363231711565E-2</v>
      </c>
      <c r="V4" s="16">
        <f t="shared" si="0"/>
        <v>1.5158321967287947E-2</v>
      </c>
      <c r="W4" s="16">
        <f t="shared" si="0"/>
        <v>0.11225203000591755</v>
      </c>
      <c r="X4" s="16">
        <f t="shared" si="0"/>
        <v>0.1435060101859611</v>
      </c>
      <c r="Y4" s="16">
        <f t="shared" si="0"/>
        <v>0.11742312289687407</v>
      </c>
      <c r="Z4" s="16">
        <f t="shared" si="0"/>
        <v>4.8546183036101143E-2</v>
      </c>
      <c r="AA4" s="16">
        <f t="shared" si="0"/>
        <v>8.9789314265273035E-2</v>
      </c>
      <c r="AB4" s="16">
        <f t="shared" si="0"/>
        <v>8.0421066527637253E-2</v>
      </c>
      <c r="AC4" s="16">
        <f t="shared" si="0"/>
        <v>0.12480660730178172</v>
      </c>
      <c r="AD4" s="16">
        <f t="shared" si="0"/>
        <v>0.14539282463814929</v>
      </c>
      <c r="AE4" s="16">
        <f t="shared" si="0"/>
        <v>7.6780373834770099E-2</v>
      </c>
      <c r="AF4" s="16">
        <f t="shared" si="0"/>
        <v>9.6583324753756195E-2</v>
      </c>
      <c r="AG4" s="16">
        <f t="shared" si="0"/>
        <v>0.14080663048489384</v>
      </c>
      <c r="AH4" s="16">
        <f t="shared" si="0"/>
        <v>0.20868428257218441</v>
      </c>
      <c r="AI4" s="16">
        <f t="shared" si="0"/>
        <v>0.14138582343705908</v>
      </c>
      <c r="AJ4" s="16">
        <f t="shared" si="0"/>
        <v>0.12172413793103454</v>
      </c>
      <c r="AK4" s="16">
        <f t="shared" si="0"/>
        <v>0.12957270212111904</v>
      </c>
      <c r="AL4" s="16">
        <f t="shared" si="0"/>
        <v>0.12627568376649889</v>
      </c>
      <c r="AM4" s="16">
        <f t="shared" si="0"/>
        <v>0.11489670170351585</v>
      </c>
      <c r="AN4" s="17">
        <f>(AH4+AG4+AF4)/3</f>
        <v>0.14869141260361149</v>
      </c>
      <c r="AO4" s="17">
        <f>(AH20+AG20+AF20)/3</f>
        <v>0.21529791008005073</v>
      </c>
      <c r="AP4" s="17">
        <f>(AH29+AG29+AF29)/3</f>
        <v>0.22930658692320841</v>
      </c>
      <c r="AQ4" s="17">
        <f>(AH105+AG105+AF105)/3</f>
        <v>0.40501539553118077</v>
      </c>
    </row>
    <row r="5" spans="1:43" ht="19" x14ac:dyDescent="0.25">
      <c r="A5" s="5" t="s">
        <v>2</v>
      </c>
      <c r="B5" s="1">
        <v>1800000</v>
      </c>
      <c r="C5" s="1">
        <v>3700000</v>
      </c>
      <c r="D5" s="1">
        <v>6000000</v>
      </c>
      <c r="E5" s="1">
        <v>8500000</v>
      </c>
      <c r="F5" s="1">
        <v>14400000</v>
      </c>
      <c r="G5" s="1">
        <v>15100000</v>
      </c>
      <c r="H5" s="1">
        <v>20200000</v>
      </c>
      <c r="I5" s="1">
        <v>30000000</v>
      </c>
      <c r="J5" s="1">
        <v>49600000</v>
      </c>
      <c r="K5" s="1">
        <v>62700000</v>
      </c>
      <c r="L5" s="1">
        <v>75833000</v>
      </c>
      <c r="M5" s="1">
        <v>130122000</v>
      </c>
      <c r="N5" s="1">
        <v>139223000</v>
      </c>
      <c r="O5" s="1">
        <v>147461000</v>
      </c>
      <c r="P5" s="1">
        <v>154487000</v>
      </c>
      <c r="Q5" s="1">
        <v>172601000</v>
      </c>
      <c r="R5" s="1">
        <v>223527000</v>
      </c>
      <c r="S5" s="1">
        <v>234265000</v>
      </c>
      <c r="T5" s="1">
        <v>258896000</v>
      </c>
      <c r="U5" s="1">
        <v>273650000</v>
      </c>
      <c r="V5" s="1">
        <v>281094000</v>
      </c>
      <c r="W5" s="1">
        <v>340450000</v>
      </c>
      <c r="X5" s="1">
        <v>392673000</v>
      </c>
      <c r="Y5" s="1">
        <v>453552000</v>
      </c>
      <c r="Z5" s="1">
        <v>456885000</v>
      </c>
      <c r="AA5" s="1">
        <v>518920000</v>
      </c>
      <c r="AB5" s="1">
        <v>542962000</v>
      </c>
      <c r="AC5" s="1">
        <v>654184000</v>
      </c>
      <c r="AD5" s="1">
        <v>735898000</v>
      </c>
      <c r="AE5" s="1">
        <v>752946000</v>
      </c>
      <c r="AF5" s="1">
        <v>794690000</v>
      </c>
      <c r="AG5" s="1">
        <v>861777000</v>
      </c>
      <c r="AH5" s="1">
        <v>1063697000</v>
      </c>
    </row>
    <row r="6" spans="1:43" ht="20" x14ac:dyDescent="0.25">
      <c r="A6" s="6" t="s">
        <v>3</v>
      </c>
      <c r="B6" s="10">
        <v>20300000</v>
      </c>
      <c r="C6" s="10">
        <v>36800000</v>
      </c>
      <c r="D6" s="10">
        <v>57000000</v>
      </c>
      <c r="E6" s="10">
        <v>99500000</v>
      </c>
      <c r="F6" s="10">
        <v>181600000</v>
      </c>
      <c r="G6" s="10">
        <v>250400000</v>
      </c>
      <c r="H6" s="10">
        <v>333300000</v>
      </c>
      <c r="I6" s="10">
        <v>469100000</v>
      </c>
      <c r="J6" s="10">
        <v>668300000</v>
      </c>
      <c r="K6" s="10">
        <v>743400000</v>
      </c>
      <c r="L6" s="10">
        <v>707945000</v>
      </c>
      <c r="M6" s="10">
        <v>550228000</v>
      </c>
      <c r="N6" s="10">
        <v>767311000</v>
      </c>
      <c r="O6" s="10">
        <v>1029522000</v>
      </c>
      <c r="P6" s="10">
        <v>937617000</v>
      </c>
      <c r="Q6" s="10">
        <v>819330000</v>
      </c>
      <c r="R6" s="10">
        <v>872033000</v>
      </c>
      <c r="S6" s="10">
        <v>978204000</v>
      </c>
      <c r="T6" s="10">
        <v>1078055000</v>
      </c>
      <c r="U6" s="10">
        <v>1086395000</v>
      </c>
      <c r="V6" s="10">
        <v>1099567000</v>
      </c>
      <c r="W6" s="10">
        <v>1195193000</v>
      </c>
      <c r="X6" s="10">
        <v>1363344000</v>
      </c>
      <c r="Y6" s="10">
        <v>1508662000</v>
      </c>
      <c r="Z6" s="10">
        <v>1600587000</v>
      </c>
      <c r="AA6" s="10">
        <v>1723291000</v>
      </c>
      <c r="AB6" s="10">
        <v>1879570000</v>
      </c>
      <c r="AC6" s="10">
        <v>2070696000</v>
      </c>
      <c r="AD6" s="10">
        <v>2385160000</v>
      </c>
      <c r="AE6" s="10">
        <v>2607748000</v>
      </c>
      <c r="AF6" s="10">
        <v>2890591000</v>
      </c>
      <c r="AG6" s="10">
        <v>3342416000</v>
      </c>
      <c r="AH6" s="10">
        <v>4017845000</v>
      </c>
      <c r="AN6" s="18" t="s">
        <v>113</v>
      </c>
      <c r="AO6" s="19" t="s">
        <v>114</v>
      </c>
      <c r="AP6" s="19" t="s">
        <v>115</v>
      </c>
      <c r="AQ6" s="19" t="s">
        <v>116</v>
      </c>
    </row>
    <row r="7" spans="1:43" ht="19" x14ac:dyDescent="0.25">
      <c r="A7" s="5" t="s">
        <v>4</v>
      </c>
      <c r="B7" s="2">
        <v>0.91859999999999997</v>
      </c>
      <c r="C7" s="2">
        <v>0.90859999999999996</v>
      </c>
      <c r="D7" s="2">
        <v>0.90480000000000005</v>
      </c>
      <c r="E7" s="2">
        <v>0.92130000000000001</v>
      </c>
      <c r="F7" s="2">
        <v>0.92649999999999999</v>
      </c>
      <c r="G7" s="2">
        <v>0.94310000000000005</v>
      </c>
      <c r="H7" s="2">
        <v>0.94289999999999996</v>
      </c>
      <c r="I7" s="2">
        <v>0.93989999999999996</v>
      </c>
      <c r="J7" s="2">
        <v>0.93089999999999995</v>
      </c>
      <c r="K7" s="2">
        <v>0.92220000000000002</v>
      </c>
      <c r="L7" s="2">
        <v>0.9032</v>
      </c>
      <c r="M7" s="2">
        <v>0.80869999999999997</v>
      </c>
      <c r="N7" s="2">
        <v>0.84640000000000004</v>
      </c>
      <c r="O7" s="2">
        <v>0.87470000000000003</v>
      </c>
      <c r="P7" s="2">
        <v>0.85850000000000004</v>
      </c>
      <c r="Q7" s="2">
        <v>0.82599999999999996</v>
      </c>
      <c r="R7" s="2">
        <v>0.79600000000000004</v>
      </c>
      <c r="S7" s="2">
        <v>0.80679999999999996</v>
      </c>
      <c r="T7" s="2">
        <v>0.80640000000000001</v>
      </c>
      <c r="U7" s="2">
        <v>0.79879999999999995</v>
      </c>
      <c r="V7" s="2">
        <v>0.7964</v>
      </c>
      <c r="W7" s="2">
        <v>0.77829999999999999</v>
      </c>
      <c r="X7" s="2">
        <v>0.77639999999999998</v>
      </c>
      <c r="Y7" s="2">
        <v>0.76890000000000003</v>
      </c>
      <c r="Z7" s="2">
        <v>0.77790000000000004</v>
      </c>
      <c r="AA7" s="2">
        <v>0.76859999999999995</v>
      </c>
      <c r="AB7" s="2">
        <v>0.77590000000000003</v>
      </c>
      <c r="AC7" s="2">
        <v>0.75990000000000002</v>
      </c>
      <c r="AD7" s="2">
        <v>0.76419999999999999</v>
      </c>
      <c r="AE7" s="2">
        <v>0.77600000000000002</v>
      </c>
      <c r="AF7" s="2">
        <v>0.78439999999999999</v>
      </c>
      <c r="AG7" s="2">
        <v>0.79500000000000004</v>
      </c>
      <c r="AH7" s="2">
        <v>0.79069999999999996</v>
      </c>
      <c r="AN7" s="17">
        <f>AH7</f>
        <v>0.79069999999999996</v>
      </c>
      <c r="AO7" s="20">
        <f>AH21</f>
        <v>0.26600000000000001</v>
      </c>
      <c r="AP7" s="20">
        <f>AH30</f>
        <v>0.1938</v>
      </c>
      <c r="AQ7" s="20">
        <f>AH106/AH3</f>
        <v>0.31482923884128083</v>
      </c>
    </row>
    <row r="8" spans="1:43" ht="19" x14ac:dyDescent="0.25">
      <c r="A8" s="5" t="s">
        <v>5</v>
      </c>
      <c r="B8" s="1" t="s">
        <v>92</v>
      </c>
      <c r="C8" s="1" t="s">
        <v>92</v>
      </c>
      <c r="D8" s="1" t="s">
        <v>92</v>
      </c>
      <c r="E8" s="1" t="s">
        <v>92</v>
      </c>
      <c r="F8" s="1" t="s">
        <v>92</v>
      </c>
      <c r="G8" s="1">
        <v>58700000</v>
      </c>
      <c r="H8" s="1">
        <v>84200000</v>
      </c>
      <c r="I8" s="1">
        <v>115000000</v>
      </c>
      <c r="J8" s="1">
        <v>154400000</v>
      </c>
      <c r="K8" s="1">
        <v>167100000</v>
      </c>
      <c r="L8" s="1">
        <v>189280000</v>
      </c>
      <c r="M8" s="1">
        <v>189831000</v>
      </c>
      <c r="N8" s="1">
        <v>225545000</v>
      </c>
      <c r="O8" s="1">
        <v>285880000</v>
      </c>
      <c r="P8" s="1">
        <v>285281000</v>
      </c>
      <c r="Q8" s="1">
        <v>316992000</v>
      </c>
      <c r="R8" s="1">
        <v>370629000</v>
      </c>
      <c r="S8" s="1">
        <v>379221000</v>
      </c>
      <c r="T8" s="1">
        <v>394747000</v>
      </c>
      <c r="U8" s="1">
        <v>422108000</v>
      </c>
      <c r="V8" s="1">
        <v>449229000</v>
      </c>
      <c r="W8" s="1">
        <v>491871000</v>
      </c>
      <c r="X8" s="1">
        <v>581628000</v>
      </c>
      <c r="Y8" s="1">
        <v>669197000</v>
      </c>
      <c r="Z8" s="1">
        <v>718768000</v>
      </c>
      <c r="AA8" s="1">
        <v>776229000</v>
      </c>
      <c r="AB8" s="1">
        <v>856705000</v>
      </c>
      <c r="AC8" s="1">
        <v>908841000</v>
      </c>
      <c r="AD8" s="1">
        <v>1084822000</v>
      </c>
      <c r="AE8" s="1">
        <v>1136932000</v>
      </c>
      <c r="AF8" s="1">
        <v>1279022000</v>
      </c>
      <c r="AG8" s="1">
        <v>1504823000</v>
      </c>
      <c r="AH8" s="1">
        <v>1680379000</v>
      </c>
    </row>
    <row r="9" spans="1:43" ht="19" customHeight="1" x14ac:dyDescent="0.25">
      <c r="A9" s="14" t="s">
        <v>95</v>
      </c>
      <c r="B9" s="15" t="e">
        <f>B8/B3</f>
        <v>#VALUE!</v>
      </c>
      <c r="C9" s="15" t="e">
        <f t="shared" ref="C9:AL9" si="1">C8/C3</f>
        <v>#VALUE!</v>
      </c>
      <c r="D9" s="15" t="e">
        <f t="shared" si="1"/>
        <v>#VALUE!</v>
      </c>
      <c r="E9" s="15" t="e">
        <f t="shared" si="1"/>
        <v>#VALUE!</v>
      </c>
      <c r="F9" s="15" t="e">
        <f t="shared" si="1"/>
        <v>#VALUE!</v>
      </c>
      <c r="G9" s="15">
        <f t="shared" si="1"/>
        <v>0.22109227871939735</v>
      </c>
      <c r="H9" s="15">
        <f t="shared" si="1"/>
        <v>0.23818953323903819</v>
      </c>
      <c r="I9" s="15">
        <f t="shared" si="1"/>
        <v>0.2304147465437788</v>
      </c>
      <c r="J9" s="15">
        <f t="shared" si="1"/>
        <v>0.21507173701072574</v>
      </c>
      <c r="K9" s="15">
        <f t="shared" si="1"/>
        <v>0.20729438034983252</v>
      </c>
      <c r="L9" s="15">
        <f t="shared" si="1"/>
        <v>0.24149695449476766</v>
      </c>
      <c r="M9" s="15">
        <f t="shared" si="1"/>
        <v>0.279019622253252</v>
      </c>
      <c r="N9" s="15">
        <f t="shared" si="1"/>
        <v>0.2487992728347751</v>
      </c>
      <c r="O9" s="15">
        <f t="shared" si="1"/>
        <v>0.2428922082986755</v>
      </c>
      <c r="P9" s="15">
        <f t="shared" si="1"/>
        <v>0.26122145876216918</v>
      </c>
      <c r="Q9" s="15">
        <f t="shared" si="1"/>
        <v>0.31957061529481384</v>
      </c>
      <c r="R9" s="15">
        <f t="shared" si="1"/>
        <v>0.33830096023951223</v>
      </c>
      <c r="S9" s="15">
        <f t="shared" si="1"/>
        <v>0.3127675841609146</v>
      </c>
      <c r="T9" s="15">
        <f t="shared" si="1"/>
        <v>0.29525913814343235</v>
      </c>
      <c r="U9" s="15">
        <f t="shared" si="1"/>
        <v>0.3103632600391899</v>
      </c>
      <c r="V9" s="15">
        <f t="shared" si="1"/>
        <v>0.32537241219966379</v>
      </c>
      <c r="W9" s="15">
        <f t="shared" si="1"/>
        <v>0.3203029610397729</v>
      </c>
      <c r="X9" s="15">
        <f t="shared" si="1"/>
        <v>0.3312200280521202</v>
      </c>
      <c r="Y9" s="15">
        <f t="shared" si="1"/>
        <v>0.34104180277992102</v>
      </c>
      <c r="Z9" s="15">
        <f t="shared" si="1"/>
        <v>0.34934521587657086</v>
      </c>
      <c r="AA9" s="15">
        <f t="shared" si="1"/>
        <v>0.34618909638744971</v>
      </c>
      <c r="AB9" s="15">
        <f t="shared" si="1"/>
        <v>0.35364032343019619</v>
      </c>
      <c r="AC9" s="15">
        <f t="shared" si="1"/>
        <v>0.33353432077742873</v>
      </c>
      <c r="AD9" s="15">
        <f t="shared" si="1"/>
        <v>0.34758149319878068</v>
      </c>
      <c r="AE9" s="15">
        <f t="shared" si="1"/>
        <v>0.33830274342144806</v>
      </c>
      <c r="AF9" s="15">
        <f t="shared" si="1"/>
        <v>0.34706227286331759</v>
      </c>
      <c r="AG9" s="15">
        <f t="shared" si="1"/>
        <v>0.35793385317943299</v>
      </c>
      <c r="AH9" s="15">
        <f t="shared" si="1"/>
        <v>0.3306828911381624</v>
      </c>
      <c r="AN9" s="18" t="s">
        <v>96</v>
      </c>
      <c r="AO9" s="19" t="s">
        <v>97</v>
      </c>
      <c r="AP9" s="19" t="s">
        <v>98</v>
      </c>
      <c r="AQ9" s="19" t="s">
        <v>99</v>
      </c>
    </row>
    <row r="10" spans="1:43" ht="19" x14ac:dyDescent="0.25">
      <c r="A10" s="5" t="s">
        <v>6</v>
      </c>
      <c r="B10" s="1" t="s">
        <v>92</v>
      </c>
      <c r="C10" s="1" t="s">
        <v>92</v>
      </c>
      <c r="D10" s="1" t="s">
        <v>92</v>
      </c>
      <c r="E10" s="1" t="s">
        <v>92</v>
      </c>
      <c r="F10" s="1" t="s">
        <v>92</v>
      </c>
      <c r="G10" s="1" t="s">
        <v>92</v>
      </c>
      <c r="H10" s="1">
        <v>161800000</v>
      </c>
      <c r="I10" s="1">
        <v>215200000</v>
      </c>
      <c r="J10" s="1">
        <v>292600000</v>
      </c>
      <c r="K10" s="1" t="s">
        <v>92</v>
      </c>
      <c r="L10" s="1">
        <v>348010000</v>
      </c>
      <c r="M10" s="1">
        <v>343636000</v>
      </c>
      <c r="N10" s="1">
        <v>471798000</v>
      </c>
      <c r="O10" s="1">
        <v>400713000</v>
      </c>
      <c r="P10" s="1">
        <v>423919000</v>
      </c>
      <c r="Q10" s="1">
        <v>434344000</v>
      </c>
      <c r="R10" s="1">
        <v>443234000</v>
      </c>
      <c r="S10" s="1">
        <v>451130000</v>
      </c>
      <c r="T10" s="1">
        <v>438631000</v>
      </c>
      <c r="U10" s="1">
        <v>119100000</v>
      </c>
      <c r="V10" s="1">
        <v>114887000</v>
      </c>
      <c r="W10" s="1">
        <v>112760000</v>
      </c>
      <c r="X10" s="1">
        <v>157459000</v>
      </c>
      <c r="Y10" s="1">
        <v>143791000</v>
      </c>
      <c r="Z10" s="1">
        <v>155215000</v>
      </c>
      <c r="AA10" s="1">
        <v>165097000</v>
      </c>
      <c r="AB10" s="1">
        <v>165962000</v>
      </c>
      <c r="AC10" s="1">
        <v>196844000</v>
      </c>
      <c r="AD10" s="1">
        <v>262560000</v>
      </c>
      <c r="AE10" s="1">
        <v>229218000</v>
      </c>
      <c r="AF10" s="1">
        <v>284530000</v>
      </c>
      <c r="AG10" s="1">
        <v>322988000</v>
      </c>
      <c r="AH10" s="1">
        <v>353840000</v>
      </c>
      <c r="AN10" s="17">
        <f>AH9</f>
        <v>0.3306828911381624</v>
      </c>
      <c r="AO10" s="20">
        <f>AH13</f>
        <v>0.22308523672538769</v>
      </c>
      <c r="AP10" s="20">
        <f>AH80</f>
        <v>9.033261950801548E-2</v>
      </c>
      <c r="AQ10" s="20">
        <f>AH89</f>
        <v>2.6879439351283528E-2</v>
      </c>
    </row>
    <row r="11" spans="1:43" ht="19" x14ac:dyDescent="0.25">
      <c r="A11" s="5" t="s">
        <v>7</v>
      </c>
      <c r="B11" s="1" t="s">
        <v>92</v>
      </c>
      <c r="C11" s="1" t="s">
        <v>92</v>
      </c>
      <c r="D11" s="1" t="s">
        <v>92</v>
      </c>
      <c r="E11" s="1" t="s">
        <v>92</v>
      </c>
      <c r="F11" s="1" t="s">
        <v>92</v>
      </c>
      <c r="G11" s="1" t="s">
        <v>92</v>
      </c>
      <c r="H11" s="1" t="s">
        <v>92</v>
      </c>
      <c r="I11" s="1" t="s">
        <v>92</v>
      </c>
      <c r="J11" s="1" t="s">
        <v>92</v>
      </c>
      <c r="K11" s="1" t="s">
        <v>92</v>
      </c>
      <c r="L11" s="1" t="s">
        <v>92</v>
      </c>
      <c r="M11" s="1" t="s">
        <v>92</v>
      </c>
      <c r="N11" s="1" t="s">
        <v>92</v>
      </c>
      <c r="O11" s="1" t="s">
        <v>92</v>
      </c>
      <c r="P11" s="1" t="s">
        <v>92</v>
      </c>
      <c r="Q11" s="1" t="s">
        <v>92</v>
      </c>
      <c r="R11" s="1" t="s">
        <v>92</v>
      </c>
      <c r="S11" s="1" t="s">
        <v>92</v>
      </c>
      <c r="T11" s="1" t="s">
        <v>92</v>
      </c>
      <c r="U11" s="1">
        <v>324124000</v>
      </c>
      <c r="V11" s="1">
        <v>339759000</v>
      </c>
      <c r="W11" s="1">
        <v>363118000</v>
      </c>
      <c r="X11" s="1">
        <v>415629000</v>
      </c>
      <c r="Y11" s="1">
        <v>425982000</v>
      </c>
      <c r="Z11" s="1">
        <v>453079000</v>
      </c>
      <c r="AA11" s="1">
        <v>474407000</v>
      </c>
      <c r="AB11" s="1">
        <v>502368000</v>
      </c>
      <c r="AC11" s="1">
        <v>549248000</v>
      </c>
      <c r="AD11" s="1">
        <v>622978000</v>
      </c>
      <c r="AE11" s="1">
        <v>632890000</v>
      </c>
      <c r="AF11" s="1">
        <v>632010000</v>
      </c>
      <c r="AG11" s="1">
        <v>712491000</v>
      </c>
      <c r="AH11" s="1">
        <v>779777000</v>
      </c>
    </row>
    <row r="12" spans="1:43" ht="20" x14ac:dyDescent="0.25">
      <c r="A12" s="5" t="s">
        <v>8</v>
      </c>
      <c r="B12" s="1">
        <v>14000000</v>
      </c>
      <c r="C12" s="1">
        <v>28000000</v>
      </c>
      <c r="D12" s="1">
        <v>41300000</v>
      </c>
      <c r="E12" s="1">
        <v>71800000</v>
      </c>
      <c r="F12" s="1">
        <v>138900000</v>
      </c>
      <c r="G12" s="1">
        <v>124200000</v>
      </c>
      <c r="H12" s="1">
        <v>161800000</v>
      </c>
      <c r="I12" s="1">
        <v>215200000</v>
      </c>
      <c r="J12" s="1">
        <v>292600000</v>
      </c>
      <c r="K12" s="1">
        <v>288700000</v>
      </c>
      <c r="L12" s="1">
        <v>348010000</v>
      </c>
      <c r="M12" s="1">
        <v>343636000</v>
      </c>
      <c r="N12" s="1">
        <v>471798000</v>
      </c>
      <c r="O12" s="1">
        <v>400713000</v>
      </c>
      <c r="P12" s="1">
        <v>423919000</v>
      </c>
      <c r="Q12" s="1">
        <v>434344000</v>
      </c>
      <c r="R12" s="1">
        <v>443234000</v>
      </c>
      <c r="S12" s="1">
        <v>451130000</v>
      </c>
      <c r="T12" s="1">
        <v>438631000</v>
      </c>
      <c r="U12" s="1">
        <v>443224000</v>
      </c>
      <c r="V12" s="1">
        <v>454646000</v>
      </c>
      <c r="W12" s="1">
        <v>475878000</v>
      </c>
      <c r="X12" s="1">
        <v>573088000</v>
      </c>
      <c r="Y12" s="1">
        <v>569773000</v>
      </c>
      <c r="Z12" s="1">
        <v>608294000</v>
      </c>
      <c r="AA12" s="1">
        <v>639504000</v>
      </c>
      <c r="AB12" s="1">
        <v>668330000</v>
      </c>
      <c r="AC12" s="1">
        <v>746092000</v>
      </c>
      <c r="AD12" s="1">
        <v>885538000</v>
      </c>
      <c r="AE12" s="1">
        <v>862108000</v>
      </c>
      <c r="AF12" s="1">
        <v>916540000</v>
      </c>
      <c r="AG12" s="1">
        <v>1035479000</v>
      </c>
      <c r="AH12" s="1">
        <v>1133617000</v>
      </c>
      <c r="AN12" s="18" t="s">
        <v>117</v>
      </c>
      <c r="AO12" s="19" t="s">
        <v>118</v>
      </c>
      <c r="AP12" s="19" t="s">
        <v>119</v>
      </c>
      <c r="AQ12" s="19" t="s">
        <v>120</v>
      </c>
    </row>
    <row r="13" spans="1:43" ht="19" x14ac:dyDescent="0.25">
      <c r="A13" s="14" t="s">
        <v>100</v>
      </c>
      <c r="B13" s="15">
        <f>B12/B3</f>
        <v>0.63348416289592757</v>
      </c>
      <c r="C13" s="15">
        <f t="shared" ref="C13:AL13" si="2">C12/C3</f>
        <v>0.69135802469135799</v>
      </c>
      <c r="D13" s="15">
        <f t="shared" si="2"/>
        <v>0.65555555555555556</v>
      </c>
      <c r="E13" s="15">
        <f t="shared" si="2"/>
        <v>0.66481481481481486</v>
      </c>
      <c r="F13" s="15">
        <f t="shared" si="2"/>
        <v>0.70867346938775511</v>
      </c>
      <c r="G13" s="15">
        <f t="shared" si="2"/>
        <v>0.46779661016949153</v>
      </c>
      <c r="H13" s="15">
        <f t="shared" si="2"/>
        <v>0.4577086280056577</v>
      </c>
      <c r="I13" s="15">
        <f t="shared" si="2"/>
        <v>0.43117611701061914</v>
      </c>
      <c r="J13" s="15">
        <f t="shared" si="2"/>
        <v>0.40757765705530019</v>
      </c>
      <c r="K13" s="15">
        <f t="shared" si="2"/>
        <v>0.35814415084977053</v>
      </c>
      <c r="L13" s="15">
        <f t="shared" si="2"/>
        <v>0.44401603515281113</v>
      </c>
      <c r="M13" s="15">
        <f t="shared" si="2"/>
        <v>0.50508708752847797</v>
      </c>
      <c r="N13" s="15">
        <f t="shared" si="2"/>
        <v>0.52044159402736134</v>
      </c>
      <c r="O13" s="15">
        <f t="shared" si="2"/>
        <v>0.34045776362105484</v>
      </c>
      <c r="P13" s="15">
        <f t="shared" si="2"/>
        <v>0.38816724414524623</v>
      </c>
      <c r="Q13" s="15">
        <f t="shared" si="2"/>
        <v>0.43787723138000528</v>
      </c>
      <c r="R13" s="15">
        <f t="shared" si="2"/>
        <v>0.40457300376063382</v>
      </c>
      <c r="S13" s="15">
        <f t="shared" si="2"/>
        <v>0.37207549223938924</v>
      </c>
      <c r="T13" s="15">
        <f t="shared" si="2"/>
        <v>0.32808307858702374</v>
      </c>
      <c r="U13" s="15">
        <f t="shared" si="2"/>
        <v>0.32588921690091138</v>
      </c>
      <c r="V13" s="15">
        <f t="shared" si="2"/>
        <v>0.32929589522699637</v>
      </c>
      <c r="W13" s="15">
        <f t="shared" si="2"/>
        <v>0.30988843110019709</v>
      </c>
      <c r="X13" s="15">
        <f t="shared" si="2"/>
        <v>0.32635674939365622</v>
      </c>
      <c r="Y13" s="15">
        <f t="shared" si="2"/>
        <v>0.29037250778967022</v>
      </c>
      <c r="Z13" s="15">
        <f t="shared" si="2"/>
        <v>0.29565116803533659</v>
      </c>
      <c r="AA13" s="15">
        <f t="shared" si="2"/>
        <v>0.28521133827280304</v>
      </c>
      <c r="AB13" s="15">
        <f t="shared" si="2"/>
        <v>0.27588077267916378</v>
      </c>
      <c r="AC13" s="15">
        <f t="shared" si="2"/>
        <v>0.27380728692639678</v>
      </c>
      <c r="AD13" s="15">
        <f t="shared" si="2"/>
        <v>0.28373006845755511</v>
      </c>
      <c r="AE13" s="15">
        <f t="shared" si="2"/>
        <v>0.25652677690976922</v>
      </c>
      <c r="AF13" s="15">
        <f t="shared" si="2"/>
        <v>0.24870288045877642</v>
      </c>
      <c r="AG13" s="15">
        <f t="shared" si="2"/>
        <v>0.24629673280936437</v>
      </c>
      <c r="AH13" s="15">
        <f t="shared" si="2"/>
        <v>0.22308523672538769</v>
      </c>
      <c r="AN13" s="17">
        <f>AH28/AH72</f>
        <v>0.17850672395741268</v>
      </c>
      <c r="AO13" s="20">
        <f>AH28/AH54</f>
        <v>0.10454288646940722</v>
      </c>
      <c r="AP13" s="20">
        <f>AH22/(AH72+AH56+AH61)</f>
        <v>0.18827283308619958</v>
      </c>
      <c r="AQ13" s="21">
        <f>AH67/AH72</f>
        <v>0.6996173667106319</v>
      </c>
    </row>
    <row r="14" spans="1:43" ht="19" x14ac:dyDescent="0.25">
      <c r="A14" s="5" t="s">
        <v>9</v>
      </c>
      <c r="B14" s="1">
        <v>1200000</v>
      </c>
      <c r="C14" s="1">
        <v>3700000</v>
      </c>
      <c r="D14" s="1">
        <v>5200000</v>
      </c>
      <c r="E14" s="1">
        <v>7700000</v>
      </c>
      <c r="F14" s="1">
        <v>12100000</v>
      </c>
      <c r="G14" s="1">
        <v>15500000</v>
      </c>
      <c r="H14" s="1">
        <v>18700000</v>
      </c>
      <c r="I14" s="1">
        <v>30400000</v>
      </c>
      <c r="J14" s="1">
        <v>44200000</v>
      </c>
      <c r="K14" s="1">
        <v>52000000</v>
      </c>
      <c r="L14" s="1">
        <v>63770000</v>
      </c>
      <c r="M14" s="1">
        <v>17012000</v>
      </c>
      <c r="N14" s="1">
        <v>28649000</v>
      </c>
      <c r="O14" s="1">
        <v>35318000</v>
      </c>
      <c r="P14" s="1">
        <v>34891000</v>
      </c>
      <c r="Q14" s="1">
        <v>33492000</v>
      </c>
      <c r="R14" s="1">
        <v>27938000</v>
      </c>
      <c r="S14" s="1">
        <v>26609000</v>
      </c>
      <c r="T14" s="1">
        <v>20765000</v>
      </c>
      <c r="U14" s="1">
        <v>12812000</v>
      </c>
      <c r="V14" s="1">
        <v>11582000</v>
      </c>
      <c r="W14" s="1">
        <v>14601000</v>
      </c>
      <c r="X14" s="1">
        <v>18604000</v>
      </c>
      <c r="Y14" s="1">
        <v>23199000</v>
      </c>
      <c r="Z14" s="1">
        <v>24808000</v>
      </c>
      <c r="AA14" s="1">
        <v>26004000</v>
      </c>
      <c r="AB14" s="1">
        <v>27507000</v>
      </c>
      <c r="AC14" s="1">
        <v>31614000</v>
      </c>
      <c r="AD14" s="1">
        <v>41630000</v>
      </c>
      <c r="AE14" s="1">
        <v>41291000</v>
      </c>
      <c r="AF14" s="1">
        <v>38829000</v>
      </c>
      <c r="AG14" s="1">
        <v>33919000</v>
      </c>
      <c r="AH14" s="1">
        <v>29754000</v>
      </c>
    </row>
    <row r="15" spans="1:43" ht="20" x14ac:dyDescent="0.25">
      <c r="A15" s="5" t="s">
        <v>10</v>
      </c>
      <c r="B15" s="1">
        <v>15200000</v>
      </c>
      <c r="C15" s="1">
        <v>31700000</v>
      </c>
      <c r="D15" s="1">
        <v>46500000</v>
      </c>
      <c r="E15" s="1">
        <v>79500000</v>
      </c>
      <c r="F15" s="1">
        <v>151000000</v>
      </c>
      <c r="G15" s="1">
        <v>198400000</v>
      </c>
      <c r="H15" s="1">
        <v>264700000</v>
      </c>
      <c r="I15" s="1">
        <v>360600000</v>
      </c>
      <c r="J15" s="1">
        <v>491200000</v>
      </c>
      <c r="K15" s="1">
        <v>507800000</v>
      </c>
      <c r="L15" s="1">
        <v>601060000</v>
      </c>
      <c r="M15" s="1">
        <v>550479000</v>
      </c>
      <c r="N15" s="1">
        <v>725992000</v>
      </c>
      <c r="O15" s="1">
        <v>721911000</v>
      </c>
      <c r="P15" s="1">
        <v>744091000</v>
      </c>
      <c r="Q15" s="1">
        <v>784828000</v>
      </c>
      <c r="R15" s="1">
        <v>841801000</v>
      </c>
      <c r="S15" s="1">
        <v>856960000</v>
      </c>
      <c r="T15" s="1">
        <v>854143000</v>
      </c>
      <c r="U15" s="1">
        <v>878144000</v>
      </c>
      <c r="V15" s="1">
        <v>915457000</v>
      </c>
      <c r="W15" s="1">
        <v>982350000</v>
      </c>
      <c r="X15" s="1">
        <v>1173320000</v>
      </c>
      <c r="Y15" s="1">
        <v>1262169000</v>
      </c>
      <c r="Z15" s="1">
        <v>1351870000</v>
      </c>
      <c r="AA15" s="1">
        <v>1441737000</v>
      </c>
      <c r="AB15" s="1">
        <v>1552542000</v>
      </c>
      <c r="AC15" s="1">
        <v>1686547000</v>
      </c>
      <c r="AD15" s="1">
        <v>2011990000</v>
      </c>
      <c r="AE15" s="1">
        <v>2040331000</v>
      </c>
      <c r="AF15" s="1">
        <v>2234391000</v>
      </c>
      <c r="AG15" s="1">
        <v>2574221000</v>
      </c>
      <c r="AH15" s="1">
        <v>2843750000</v>
      </c>
      <c r="AN15" s="18" t="s">
        <v>121</v>
      </c>
      <c r="AO15" s="19" t="s">
        <v>122</v>
      </c>
      <c r="AP15" s="19" t="s">
        <v>123</v>
      </c>
      <c r="AQ15" s="19" t="s">
        <v>124</v>
      </c>
    </row>
    <row r="16" spans="1:43" ht="19" x14ac:dyDescent="0.25">
      <c r="A16" s="5" t="s">
        <v>11</v>
      </c>
      <c r="B16" s="1">
        <v>17000000</v>
      </c>
      <c r="C16" s="1">
        <v>35400000</v>
      </c>
      <c r="D16" s="1">
        <v>52500000</v>
      </c>
      <c r="E16" s="1">
        <v>88000000</v>
      </c>
      <c r="F16" s="1">
        <v>165400000</v>
      </c>
      <c r="G16" s="1">
        <v>213500000</v>
      </c>
      <c r="H16" s="1">
        <v>284900000</v>
      </c>
      <c r="I16" s="1">
        <v>390600000</v>
      </c>
      <c r="J16" s="1">
        <v>540800000</v>
      </c>
      <c r="K16" s="1">
        <v>570500000</v>
      </c>
      <c r="L16" s="1">
        <v>676893000</v>
      </c>
      <c r="M16" s="1">
        <v>680601000</v>
      </c>
      <c r="N16" s="1">
        <v>865215000</v>
      </c>
      <c r="O16" s="1">
        <v>869372000</v>
      </c>
      <c r="P16" s="1">
        <v>898578000</v>
      </c>
      <c r="Q16" s="1">
        <v>957429000</v>
      </c>
      <c r="R16" s="1">
        <v>1065328000</v>
      </c>
      <c r="S16" s="1">
        <v>1091225000</v>
      </c>
      <c r="T16" s="1">
        <v>1113039000</v>
      </c>
      <c r="U16" s="1">
        <v>1151794000</v>
      </c>
      <c r="V16" s="1">
        <v>1196551000</v>
      </c>
      <c r="W16" s="1">
        <v>1322800000</v>
      </c>
      <c r="X16" s="1">
        <v>1565993000</v>
      </c>
      <c r="Y16" s="1">
        <v>1715721000</v>
      </c>
      <c r="Z16" s="1">
        <v>1808755000</v>
      </c>
      <c r="AA16" s="1">
        <v>1960657000</v>
      </c>
      <c r="AB16" s="1">
        <v>2095504000</v>
      </c>
      <c r="AC16" s="1">
        <v>2340731000</v>
      </c>
      <c r="AD16" s="1">
        <v>2747888000</v>
      </c>
      <c r="AE16" s="1">
        <v>2793277000</v>
      </c>
      <c r="AF16" s="1">
        <v>3029081000</v>
      </c>
      <c r="AG16" s="1">
        <v>3435998000</v>
      </c>
      <c r="AH16" s="1">
        <v>3907447000</v>
      </c>
      <c r="AN16" s="29">
        <f>(AH35+AG35+AF35+AE35+AD35)/5</f>
        <v>2.1050524172133381E-3</v>
      </c>
      <c r="AO16" s="30">
        <f>AP101/AH3</f>
        <v>11.471981742943381</v>
      </c>
      <c r="AP16" s="30">
        <f>AP101/AH28</f>
        <v>59.207507916968815</v>
      </c>
      <c r="AQ16" s="31">
        <f>AP101/AH106</f>
        <v>36.438743063273442</v>
      </c>
    </row>
    <row r="17" spans="1:40" ht="19" x14ac:dyDescent="0.25">
      <c r="A17" s="5" t="s">
        <v>12</v>
      </c>
      <c r="B17" s="1" t="s">
        <v>92</v>
      </c>
      <c r="C17" s="1" t="s">
        <v>92</v>
      </c>
      <c r="D17" s="1" t="s">
        <v>92</v>
      </c>
      <c r="E17" s="1" t="s">
        <v>92</v>
      </c>
      <c r="F17" s="1" t="s">
        <v>92</v>
      </c>
      <c r="G17" s="1" t="s">
        <v>92</v>
      </c>
      <c r="H17" s="1" t="s">
        <v>92</v>
      </c>
      <c r="I17" s="1" t="s">
        <v>92</v>
      </c>
      <c r="J17" s="1" t="s">
        <v>92</v>
      </c>
      <c r="K17" s="1" t="s">
        <v>92</v>
      </c>
      <c r="L17" s="1" t="s">
        <v>92</v>
      </c>
      <c r="M17" s="1" t="s">
        <v>92</v>
      </c>
      <c r="N17" s="1" t="s">
        <v>92</v>
      </c>
      <c r="O17" s="1" t="s">
        <v>92</v>
      </c>
      <c r="P17" s="1" t="s">
        <v>92</v>
      </c>
      <c r="Q17" s="1" t="s">
        <v>92</v>
      </c>
      <c r="R17" s="1" t="s">
        <v>92</v>
      </c>
      <c r="S17" s="1" t="s">
        <v>92</v>
      </c>
      <c r="T17" s="1" t="s">
        <v>92</v>
      </c>
      <c r="U17" s="1" t="s">
        <v>92</v>
      </c>
      <c r="V17" s="1" t="s">
        <v>92</v>
      </c>
      <c r="W17" s="1" t="s">
        <v>92</v>
      </c>
      <c r="X17" s="1">
        <v>1991000</v>
      </c>
      <c r="Y17" s="1">
        <v>1696000</v>
      </c>
      <c r="Z17" s="1">
        <v>1895000</v>
      </c>
      <c r="AA17" s="1">
        <v>2814000</v>
      </c>
      <c r="AB17" s="1">
        <v>3771000</v>
      </c>
      <c r="AC17" s="1">
        <v>7303000</v>
      </c>
      <c r="AD17" s="1">
        <v>15607000</v>
      </c>
      <c r="AE17" s="1">
        <v>11659000</v>
      </c>
      <c r="AF17" s="1">
        <v>5140000</v>
      </c>
      <c r="AG17" s="1">
        <v>3365000</v>
      </c>
      <c r="AH17" s="1">
        <v>1698000</v>
      </c>
    </row>
    <row r="18" spans="1:40" ht="20" x14ac:dyDescent="0.25">
      <c r="A18" s="5" t="s">
        <v>13</v>
      </c>
      <c r="B18" s="1">
        <v>1200000</v>
      </c>
      <c r="C18" s="1">
        <v>3700000</v>
      </c>
      <c r="D18" s="1">
        <v>5200000</v>
      </c>
      <c r="E18" s="1">
        <v>7700000</v>
      </c>
      <c r="F18" s="1">
        <v>12100000</v>
      </c>
      <c r="G18" s="1">
        <v>15500000</v>
      </c>
      <c r="H18" s="1">
        <v>18700000</v>
      </c>
      <c r="I18" s="1">
        <v>30400000</v>
      </c>
      <c r="J18" s="1">
        <v>44200000</v>
      </c>
      <c r="K18" s="1">
        <v>52000000</v>
      </c>
      <c r="L18" s="1">
        <v>63770000</v>
      </c>
      <c r="M18" s="1">
        <v>65162000</v>
      </c>
      <c r="N18" s="1">
        <v>116100000</v>
      </c>
      <c r="O18" s="1">
        <v>184110000</v>
      </c>
      <c r="P18" s="1">
        <v>192774000</v>
      </c>
      <c r="Q18" s="1">
        <v>175057000</v>
      </c>
      <c r="R18" s="1">
        <v>114490000</v>
      </c>
      <c r="S18" s="1">
        <v>105367000</v>
      </c>
      <c r="T18" s="1">
        <v>97143000</v>
      </c>
      <c r="U18" s="1">
        <v>101453000</v>
      </c>
      <c r="V18" s="1">
        <v>101201000</v>
      </c>
      <c r="W18" s="1">
        <v>128550000</v>
      </c>
      <c r="X18" s="1">
        <v>156840000</v>
      </c>
      <c r="Y18" s="1">
        <v>187404000</v>
      </c>
      <c r="Z18" s="1">
        <v>192826000</v>
      </c>
      <c r="AA18" s="1">
        <v>211821000</v>
      </c>
      <c r="AB18" s="1">
        <v>207032000</v>
      </c>
      <c r="AC18" s="1">
        <v>189442000</v>
      </c>
      <c r="AD18" s="1">
        <v>209207000</v>
      </c>
      <c r="AE18" s="1">
        <v>201676000</v>
      </c>
      <c r="AF18" s="1">
        <v>209986000</v>
      </c>
      <c r="AG18" s="1">
        <v>203676000</v>
      </c>
      <c r="AH18" s="1">
        <v>228405000</v>
      </c>
      <c r="AN18" s="18" t="s">
        <v>125</v>
      </c>
    </row>
    <row r="19" spans="1:40" ht="19" x14ac:dyDescent="0.25">
      <c r="A19" s="6" t="s">
        <v>14</v>
      </c>
      <c r="B19" s="10">
        <v>7000000</v>
      </c>
      <c r="C19" s="10">
        <v>9200000</v>
      </c>
      <c r="D19" s="10">
        <v>16300000</v>
      </c>
      <c r="E19" s="10">
        <v>28600000</v>
      </c>
      <c r="F19" s="10">
        <v>37200000</v>
      </c>
      <c r="G19" s="10">
        <v>63200000</v>
      </c>
      <c r="H19" s="10">
        <v>54600000</v>
      </c>
      <c r="I19" s="10">
        <v>143800000</v>
      </c>
      <c r="J19" s="10">
        <v>191700000</v>
      </c>
      <c r="K19" s="10">
        <v>303400000</v>
      </c>
      <c r="L19" s="10">
        <v>209708000</v>
      </c>
      <c r="M19" s="10">
        <v>148695000</v>
      </c>
      <c r="N19" s="10">
        <v>-172840000</v>
      </c>
      <c r="O19" s="10">
        <v>403099000</v>
      </c>
      <c r="P19" s="10">
        <v>284366000</v>
      </c>
      <c r="Q19" s="10">
        <v>167268000</v>
      </c>
      <c r="R19" s="10">
        <v>158209000</v>
      </c>
      <c r="S19" s="10">
        <v>271166000</v>
      </c>
      <c r="T19" s="10">
        <v>316099000</v>
      </c>
      <c r="U19" s="10">
        <v>334523000</v>
      </c>
      <c r="V19" s="10">
        <v>299859000</v>
      </c>
      <c r="W19" s="10">
        <v>347663000</v>
      </c>
      <c r="X19" s="10">
        <v>359966000</v>
      </c>
      <c r="Y19" s="10">
        <v>464766000</v>
      </c>
      <c r="Z19" s="10">
        <v>466863000</v>
      </c>
      <c r="AA19" s="10">
        <v>496245000</v>
      </c>
      <c r="AB19" s="10">
        <v>540351000</v>
      </c>
      <c r="AC19" s="10">
        <v>579843000</v>
      </c>
      <c r="AD19" s="10">
        <v>588357000</v>
      </c>
      <c r="AE19" s="10">
        <v>758841000</v>
      </c>
      <c r="AF19" s="10">
        <v>854185000</v>
      </c>
      <c r="AG19" s="10">
        <v>1013712000</v>
      </c>
      <c r="AH19" s="10">
        <v>1351775000</v>
      </c>
      <c r="AN19" s="32">
        <f>AH40-AH56-AH61</f>
        <v>909150000</v>
      </c>
    </row>
    <row r="20" spans="1:40" ht="19" customHeight="1" x14ac:dyDescent="0.25">
      <c r="A20" s="14" t="s">
        <v>101</v>
      </c>
      <c r="B20" s="1"/>
      <c r="C20" s="15">
        <f>(C19/B19)-1</f>
        <v>0.31428571428571428</v>
      </c>
      <c r="D20" s="15">
        <f>(D19/C19)-1</f>
        <v>0.77173913043478271</v>
      </c>
      <c r="E20" s="15">
        <f>(E19/D19)-1</f>
        <v>0.75460122699386512</v>
      </c>
      <c r="F20" s="15">
        <f t="shared" ref="F20:AL20" si="3">(F19/E19)-1</f>
        <v>0.30069930069930062</v>
      </c>
      <c r="G20" s="15">
        <f t="shared" si="3"/>
        <v>0.69892473118279574</v>
      </c>
      <c r="H20" s="15">
        <f t="shared" si="3"/>
        <v>-0.13607594936708856</v>
      </c>
      <c r="I20" s="15">
        <f t="shared" si="3"/>
        <v>1.6336996336996337</v>
      </c>
      <c r="J20" s="15">
        <f t="shared" si="3"/>
        <v>0.33310152990264252</v>
      </c>
      <c r="K20" s="15">
        <f t="shared" si="3"/>
        <v>0.58268127282211779</v>
      </c>
      <c r="L20" s="15">
        <f t="shared" si="3"/>
        <v>-0.30880685563612398</v>
      </c>
      <c r="M20" s="15">
        <f t="shared" si="3"/>
        <v>-0.29094264405745129</v>
      </c>
      <c r="N20" s="15">
        <f t="shared" si="3"/>
        <v>-2.162379367160967</v>
      </c>
      <c r="O20" s="15">
        <f t="shared" si="3"/>
        <v>-3.3322089794029162</v>
      </c>
      <c r="P20" s="15">
        <f t="shared" si="3"/>
        <v>-0.29455047023187853</v>
      </c>
      <c r="Q20" s="15">
        <f t="shared" si="3"/>
        <v>-0.41178621916825497</v>
      </c>
      <c r="R20" s="15">
        <f t="shared" si="3"/>
        <v>-5.4158595786402697E-2</v>
      </c>
      <c r="S20" s="15">
        <f t="shared" si="3"/>
        <v>0.7139732884981258</v>
      </c>
      <c r="T20" s="15">
        <f t="shared" si="3"/>
        <v>0.16570292735814962</v>
      </c>
      <c r="U20" s="15">
        <f t="shared" si="3"/>
        <v>5.828553712602691E-2</v>
      </c>
      <c r="V20" s="15">
        <f t="shared" si="3"/>
        <v>-0.10362217246646721</v>
      </c>
      <c r="W20" s="15">
        <f t="shared" si="3"/>
        <v>0.15942159481623031</v>
      </c>
      <c r="X20" s="15">
        <f t="shared" si="3"/>
        <v>3.5387717416003328E-2</v>
      </c>
      <c r="Y20" s="15">
        <f t="shared" si="3"/>
        <v>0.29113860753515608</v>
      </c>
      <c r="Z20" s="15">
        <f t="shared" si="3"/>
        <v>4.5119479479995839E-3</v>
      </c>
      <c r="AA20" s="15">
        <f t="shared" si="3"/>
        <v>6.2934950938497991E-2</v>
      </c>
      <c r="AB20" s="15">
        <f t="shared" si="3"/>
        <v>8.8879484931838171E-2</v>
      </c>
      <c r="AC20" s="15">
        <f t="shared" si="3"/>
        <v>7.3085827545428694E-2</v>
      </c>
      <c r="AD20" s="15">
        <f t="shared" si="3"/>
        <v>1.4683284958169729E-2</v>
      </c>
      <c r="AE20" s="15">
        <f t="shared" si="3"/>
        <v>0.28976284806673491</v>
      </c>
      <c r="AF20" s="15">
        <f t="shared" si="3"/>
        <v>0.12564423904348865</v>
      </c>
      <c r="AG20" s="15">
        <f t="shared" si="3"/>
        <v>0.18675930858069378</v>
      </c>
      <c r="AH20" s="15">
        <f t="shared" si="3"/>
        <v>0.33349018261596974</v>
      </c>
    </row>
    <row r="21" spans="1:40" ht="19" x14ac:dyDescent="0.25">
      <c r="A21" s="5" t="s">
        <v>15</v>
      </c>
      <c r="B21" s="2">
        <v>0.31669999999999998</v>
      </c>
      <c r="C21" s="2">
        <v>0.22720000000000001</v>
      </c>
      <c r="D21" s="2">
        <v>0.25869999999999999</v>
      </c>
      <c r="E21" s="2">
        <v>0.26479999999999998</v>
      </c>
      <c r="F21" s="2">
        <v>0.1898</v>
      </c>
      <c r="G21" s="2">
        <v>0.23799999999999999</v>
      </c>
      <c r="H21" s="2">
        <v>0.1545</v>
      </c>
      <c r="I21" s="2">
        <v>0.28810000000000002</v>
      </c>
      <c r="J21" s="2">
        <v>0.26700000000000002</v>
      </c>
      <c r="K21" s="2">
        <v>0.37640000000000001</v>
      </c>
      <c r="L21" s="2">
        <v>0.2676</v>
      </c>
      <c r="M21" s="2">
        <v>0.21859999999999999</v>
      </c>
      <c r="N21" s="2">
        <v>-0.19070000000000001</v>
      </c>
      <c r="O21" s="2">
        <v>0.34250000000000003</v>
      </c>
      <c r="P21" s="2">
        <v>0.26040000000000002</v>
      </c>
      <c r="Q21" s="2">
        <v>0.1686</v>
      </c>
      <c r="R21" s="2">
        <v>0.1444</v>
      </c>
      <c r="S21" s="2">
        <v>0.22359999999999999</v>
      </c>
      <c r="T21" s="2">
        <v>0.2364</v>
      </c>
      <c r="U21" s="2">
        <v>0.246</v>
      </c>
      <c r="V21" s="2">
        <v>0.2172</v>
      </c>
      <c r="W21" s="2">
        <v>0.22639999999999999</v>
      </c>
      <c r="X21" s="2">
        <v>0.20499999999999999</v>
      </c>
      <c r="Y21" s="2">
        <v>0.2369</v>
      </c>
      <c r="Z21" s="2">
        <v>0.22689999999999999</v>
      </c>
      <c r="AA21" s="2">
        <v>0.2213</v>
      </c>
      <c r="AB21" s="2">
        <v>0.22309999999999999</v>
      </c>
      <c r="AC21" s="2">
        <v>0.21279999999999999</v>
      </c>
      <c r="AD21" s="2">
        <v>0.1885</v>
      </c>
      <c r="AE21" s="2">
        <v>0.2258</v>
      </c>
      <c r="AF21" s="2">
        <v>0.23180000000000001</v>
      </c>
      <c r="AG21" s="2">
        <v>0.24110000000000001</v>
      </c>
      <c r="AH21" s="2">
        <v>0.26600000000000001</v>
      </c>
    </row>
    <row r="22" spans="1:40" ht="19" x14ac:dyDescent="0.25">
      <c r="A22" s="6" t="s">
        <v>16</v>
      </c>
      <c r="B22" s="10">
        <v>5100000</v>
      </c>
      <c r="C22" s="10">
        <v>5100000</v>
      </c>
      <c r="D22" s="10">
        <v>10500000</v>
      </c>
      <c r="E22" s="10">
        <v>20000000</v>
      </c>
      <c r="F22" s="10">
        <v>30600000</v>
      </c>
      <c r="G22" s="10">
        <v>52000000</v>
      </c>
      <c r="H22" s="10">
        <v>68600000</v>
      </c>
      <c r="I22" s="10">
        <v>108500000</v>
      </c>
      <c r="J22" s="10">
        <v>177100000</v>
      </c>
      <c r="K22" s="10">
        <v>235600000</v>
      </c>
      <c r="L22" s="10">
        <v>106885000</v>
      </c>
      <c r="M22" s="10">
        <v>-251000</v>
      </c>
      <c r="N22" s="10">
        <v>-80317000</v>
      </c>
      <c r="O22" s="10">
        <v>194905000</v>
      </c>
      <c r="P22" s="10">
        <v>89316000</v>
      </c>
      <c r="Q22" s="10">
        <v>-52984000</v>
      </c>
      <c r="R22" s="10">
        <v>29432000</v>
      </c>
      <c r="S22" s="10">
        <v>118044000</v>
      </c>
      <c r="T22" s="10">
        <v>219112000</v>
      </c>
      <c r="U22" s="10">
        <v>208251000</v>
      </c>
      <c r="V22" s="10">
        <v>184110000</v>
      </c>
      <c r="W22" s="10">
        <v>212843000</v>
      </c>
      <c r="X22" s="10">
        <v>190024000</v>
      </c>
      <c r="Y22" s="10">
        <v>246493000</v>
      </c>
      <c r="Z22" s="10">
        <v>248717000</v>
      </c>
      <c r="AA22" s="10">
        <v>266466000</v>
      </c>
      <c r="AB22" s="10">
        <v>317395000</v>
      </c>
      <c r="AC22" s="10">
        <v>347563000</v>
      </c>
      <c r="AD22" s="10">
        <v>360225000</v>
      </c>
      <c r="AE22" s="10">
        <v>520231000</v>
      </c>
      <c r="AF22" s="10">
        <v>620141000</v>
      </c>
      <c r="AG22" s="10">
        <v>734790000</v>
      </c>
      <c r="AH22" s="10">
        <v>1162038000</v>
      </c>
    </row>
    <row r="23" spans="1:40" ht="19" x14ac:dyDescent="0.25">
      <c r="A23" s="5" t="s">
        <v>17</v>
      </c>
      <c r="B23" s="2">
        <v>0.23080000000000001</v>
      </c>
      <c r="C23" s="2">
        <v>0.12590000000000001</v>
      </c>
      <c r="D23" s="2">
        <v>0.16669999999999999</v>
      </c>
      <c r="E23" s="2">
        <v>0.1852</v>
      </c>
      <c r="F23" s="2">
        <v>0.15609999999999999</v>
      </c>
      <c r="G23" s="2">
        <v>0.19589999999999999</v>
      </c>
      <c r="H23" s="2">
        <v>0.19409999999999999</v>
      </c>
      <c r="I23" s="2">
        <v>0.21740000000000001</v>
      </c>
      <c r="J23" s="2">
        <v>0.2467</v>
      </c>
      <c r="K23" s="2">
        <v>0.2923</v>
      </c>
      <c r="L23" s="2">
        <v>0.13639999999999999</v>
      </c>
      <c r="M23" s="2">
        <v>-4.0000000000000002E-4</v>
      </c>
      <c r="N23" s="2">
        <v>-8.8599999999999998E-2</v>
      </c>
      <c r="O23" s="2">
        <v>0.1656</v>
      </c>
      <c r="P23" s="2">
        <v>8.1799999999999998E-2</v>
      </c>
      <c r="Q23" s="2">
        <v>-5.3400000000000003E-2</v>
      </c>
      <c r="R23" s="2">
        <v>2.69E-2</v>
      </c>
      <c r="S23" s="2">
        <v>9.74E-2</v>
      </c>
      <c r="T23" s="2">
        <v>0.16389999999999999</v>
      </c>
      <c r="U23" s="2">
        <v>0.15310000000000001</v>
      </c>
      <c r="V23" s="2">
        <v>0.1333</v>
      </c>
      <c r="W23" s="2">
        <v>0.1386</v>
      </c>
      <c r="X23" s="2">
        <v>0.1082</v>
      </c>
      <c r="Y23" s="2">
        <v>0.12559999999999999</v>
      </c>
      <c r="Z23" s="2">
        <v>0.12089999999999999</v>
      </c>
      <c r="AA23" s="2">
        <v>0.1188</v>
      </c>
      <c r="AB23" s="2">
        <v>0.13100000000000001</v>
      </c>
      <c r="AC23" s="2">
        <v>0.12759999999999999</v>
      </c>
      <c r="AD23" s="2">
        <v>0.1154</v>
      </c>
      <c r="AE23" s="2">
        <v>0.15479999999999999</v>
      </c>
      <c r="AF23" s="2">
        <v>0.16830000000000001</v>
      </c>
      <c r="AG23" s="2">
        <v>0.17480000000000001</v>
      </c>
      <c r="AH23" s="2">
        <v>0.22869999999999999</v>
      </c>
    </row>
    <row r="24" spans="1:40" ht="19" x14ac:dyDescent="0.25">
      <c r="A24" s="5" t="s">
        <v>18</v>
      </c>
      <c r="B24" s="1">
        <v>300000</v>
      </c>
      <c r="C24" s="1">
        <v>400000</v>
      </c>
      <c r="D24" s="1">
        <v>600000</v>
      </c>
      <c r="E24" s="1">
        <v>900000</v>
      </c>
      <c r="F24" s="1">
        <v>-5500000</v>
      </c>
      <c r="G24" s="1">
        <v>-4300000</v>
      </c>
      <c r="H24" s="1">
        <v>-32700000</v>
      </c>
      <c r="I24" s="1">
        <v>4900000</v>
      </c>
      <c r="J24" s="1">
        <v>-58000000</v>
      </c>
      <c r="K24" s="1">
        <v>15800000</v>
      </c>
      <c r="L24" s="1">
        <v>39053000</v>
      </c>
      <c r="M24" s="1">
        <v>83784000</v>
      </c>
      <c r="N24" s="1">
        <v>-208623000</v>
      </c>
      <c r="O24" s="1">
        <v>24084000</v>
      </c>
      <c r="P24" s="1">
        <v>2276000</v>
      </c>
      <c r="Q24" s="1">
        <v>45195000</v>
      </c>
      <c r="R24" s="1">
        <v>14287000</v>
      </c>
      <c r="S24" s="1">
        <v>47755000</v>
      </c>
      <c r="T24" s="1">
        <v>-156000</v>
      </c>
      <c r="U24" s="1">
        <v>24819000</v>
      </c>
      <c r="V24" s="1">
        <v>14548000</v>
      </c>
      <c r="W24" s="1">
        <v>6270000</v>
      </c>
      <c r="X24" s="1">
        <v>11111000</v>
      </c>
      <c r="Y24" s="1">
        <v>29173000</v>
      </c>
      <c r="Z24" s="1">
        <v>23425000</v>
      </c>
      <c r="AA24" s="1">
        <v>15144000</v>
      </c>
      <c r="AB24" s="1">
        <v>12153000</v>
      </c>
      <c r="AC24" s="1">
        <v>35535000</v>
      </c>
      <c r="AD24" s="1">
        <v>3318000</v>
      </c>
      <c r="AE24" s="1">
        <v>25275000</v>
      </c>
      <c r="AF24" s="1">
        <v>18018000</v>
      </c>
      <c r="AG24" s="1">
        <v>70724000</v>
      </c>
      <c r="AH24" s="1">
        <v>-46524000</v>
      </c>
    </row>
    <row r="25" spans="1:40" ht="19" x14ac:dyDescent="0.25">
      <c r="A25" s="6" t="s">
        <v>19</v>
      </c>
      <c r="B25" s="10">
        <v>5400000</v>
      </c>
      <c r="C25" s="10">
        <v>5500000</v>
      </c>
      <c r="D25" s="10">
        <v>11100000</v>
      </c>
      <c r="E25" s="10">
        <v>20900000</v>
      </c>
      <c r="F25" s="10">
        <v>25100000</v>
      </c>
      <c r="G25" s="10">
        <v>47700000</v>
      </c>
      <c r="H25" s="10">
        <v>35900000</v>
      </c>
      <c r="I25" s="10">
        <v>113400000</v>
      </c>
      <c r="J25" s="10">
        <v>119100000</v>
      </c>
      <c r="K25" s="10">
        <v>251400000</v>
      </c>
      <c r="L25" s="10">
        <v>145938000</v>
      </c>
      <c r="M25" s="10">
        <v>83533000</v>
      </c>
      <c r="N25" s="10">
        <v>-288940000</v>
      </c>
      <c r="O25" s="10">
        <v>218989000</v>
      </c>
      <c r="P25" s="10">
        <v>91592000</v>
      </c>
      <c r="Q25" s="10">
        <v>-7789000</v>
      </c>
      <c r="R25" s="10">
        <v>43719000</v>
      </c>
      <c r="S25" s="10">
        <v>165799000</v>
      </c>
      <c r="T25" s="10">
        <v>218956000</v>
      </c>
      <c r="U25" s="10">
        <v>233070000</v>
      </c>
      <c r="V25" s="10">
        <v>198658000</v>
      </c>
      <c r="W25" s="10">
        <v>219113000</v>
      </c>
      <c r="X25" s="10">
        <v>201135000</v>
      </c>
      <c r="Y25" s="10">
        <v>275666000</v>
      </c>
      <c r="Z25" s="10">
        <v>272142000</v>
      </c>
      <c r="AA25" s="10">
        <v>281610000</v>
      </c>
      <c r="AB25" s="10">
        <v>329548000</v>
      </c>
      <c r="AC25" s="10">
        <v>383098000</v>
      </c>
      <c r="AD25" s="10">
        <v>363543000</v>
      </c>
      <c r="AE25" s="10">
        <v>545506000</v>
      </c>
      <c r="AF25" s="10">
        <v>638159000</v>
      </c>
      <c r="AG25" s="10">
        <v>805514000</v>
      </c>
      <c r="AH25" s="10">
        <v>1115514000</v>
      </c>
    </row>
    <row r="26" spans="1:40" ht="19" x14ac:dyDescent="0.25">
      <c r="A26" s="5" t="s">
        <v>20</v>
      </c>
      <c r="B26" s="2">
        <v>0.24429999999999999</v>
      </c>
      <c r="C26" s="2">
        <v>0.1358</v>
      </c>
      <c r="D26" s="2">
        <v>0.1762</v>
      </c>
      <c r="E26" s="2">
        <v>0.19350000000000001</v>
      </c>
      <c r="F26" s="2">
        <v>0.12809999999999999</v>
      </c>
      <c r="G26" s="2">
        <v>0.1797</v>
      </c>
      <c r="H26" s="2">
        <v>0.1016</v>
      </c>
      <c r="I26" s="2">
        <v>0.22720000000000001</v>
      </c>
      <c r="J26" s="2">
        <v>0.16589999999999999</v>
      </c>
      <c r="K26" s="2">
        <v>0.31190000000000001</v>
      </c>
      <c r="L26" s="2">
        <v>0.1862</v>
      </c>
      <c r="M26" s="2">
        <v>0.12280000000000001</v>
      </c>
      <c r="N26" s="2">
        <v>-0.31869999999999998</v>
      </c>
      <c r="O26" s="2">
        <v>0.18609999999999999</v>
      </c>
      <c r="P26" s="2">
        <v>8.3900000000000002E-2</v>
      </c>
      <c r="Q26" s="2">
        <v>-7.9000000000000008E-3</v>
      </c>
      <c r="R26" s="2">
        <v>3.9899999999999998E-2</v>
      </c>
      <c r="S26" s="2">
        <v>0.13669999999999999</v>
      </c>
      <c r="T26" s="2">
        <v>0.1638</v>
      </c>
      <c r="U26" s="2">
        <v>0.1714</v>
      </c>
      <c r="V26" s="2">
        <v>0.1439</v>
      </c>
      <c r="W26" s="2">
        <v>0.14269999999999999</v>
      </c>
      <c r="X26" s="2">
        <v>0.1145</v>
      </c>
      <c r="Y26" s="2">
        <v>0.14050000000000001</v>
      </c>
      <c r="Z26" s="2">
        <v>0.1323</v>
      </c>
      <c r="AA26" s="2">
        <v>0.12559999999999999</v>
      </c>
      <c r="AB26" s="2">
        <v>0.13600000000000001</v>
      </c>
      <c r="AC26" s="2">
        <v>0.1406</v>
      </c>
      <c r="AD26" s="2">
        <v>0.11650000000000001</v>
      </c>
      <c r="AE26" s="2">
        <v>0.1623</v>
      </c>
      <c r="AF26" s="2">
        <v>0.17319999999999999</v>
      </c>
      <c r="AG26" s="2">
        <v>0.19159999999999999</v>
      </c>
      <c r="AH26" s="2">
        <v>0.2195</v>
      </c>
    </row>
    <row r="27" spans="1:40" ht="19" x14ac:dyDescent="0.25">
      <c r="A27" s="5" t="s">
        <v>21</v>
      </c>
      <c r="B27" s="1">
        <v>1800000</v>
      </c>
      <c r="C27" s="1">
        <v>2000000</v>
      </c>
      <c r="D27" s="1">
        <v>4000000</v>
      </c>
      <c r="E27" s="1">
        <v>7700000</v>
      </c>
      <c r="F27" s="1">
        <v>9300000</v>
      </c>
      <c r="G27" s="1">
        <v>17400000</v>
      </c>
      <c r="H27" s="1">
        <v>12200000</v>
      </c>
      <c r="I27" s="1">
        <v>41000000</v>
      </c>
      <c r="J27" s="1">
        <v>55800000</v>
      </c>
      <c r="K27" s="1">
        <v>90000000</v>
      </c>
      <c r="L27" s="1">
        <v>48160000</v>
      </c>
      <c r="M27" s="1">
        <v>26731000</v>
      </c>
      <c r="N27" s="1">
        <v>-88947000</v>
      </c>
      <c r="O27" s="1">
        <v>69265000</v>
      </c>
      <c r="P27" s="1">
        <v>17255000</v>
      </c>
      <c r="Q27" s="1">
        <v>7689000</v>
      </c>
      <c r="R27" s="1">
        <v>18977000</v>
      </c>
      <c r="S27" s="1">
        <v>35308000</v>
      </c>
      <c r="T27" s="1">
        <v>28978000</v>
      </c>
      <c r="U27" s="1">
        <v>65389000</v>
      </c>
      <c r="V27" s="1">
        <v>-38405000</v>
      </c>
      <c r="W27" s="1">
        <v>-2251000</v>
      </c>
      <c r="X27" s="1">
        <v>18733000</v>
      </c>
      <c r="Y27" s="1">
        <v>27866000</v>
      </c>
      <c r="Z27" s="1">
        <v>13018000</v>
      </c>
      <c r="AA27" s="1">
        <v>55676000</v>
      </c>
      <c r="AB27" s="1">
        <v>62722000</v>
      </c>
      <c r="AC27" s="1">
        <v>246535000</v>
      </c>
      <c r="AD27" s="1">
        <v>-68975000</v>
      </c>
      <c r="AE27" s="1">
        <v>13139000</v>
      </c>
      <c r="AF27" s="1">
        <v>-25288000</v>
      </c>
      <c r="AG27" s="1">
        <v>49155000</v>
      </c>
      <c r="AH27" s="1">
        <v>137078000</v>
      </c>
    </row>
    <row r="28" spans="1:40" ht="20" thickBot="1" x14ac:dyDescent="0.3">
      <c r="A28" s="7" t="s">
        <v>22</v>
      </c>
      <c r="B28" s="11">
        <v>4000000</v>
      </c>
      <c r="C28" s="11">
        <v>3500000</v>
      </c>
      <c r="D28" s="11">
        <v>7100000</v>
      </c>
      <c r="E28" s="11">
        <v>13200000</v>
      </c>
      <c r="F28" s="11">
        <v>15800000</v>
      </c>
      <c r="G28" s="11">
        <v>30300000</v>
      </c>
      <c r="H28" s="11">
        <v>23700000</v>
      </c>
      <c r="I28" s="11">
        <v>72400000</v>
      </c>
      <c r="J28" s="11">
        <v>91700000</v>
      </c>
      <c r="K28" s="11">
        <v>161400000</v>
      </c>
      <c r="L28" s="11">
        <v>97778000</v>
      </c>
      <c r="M28" s="11">
        <v>56802000</v>
      </c>
      <c r="N28" s="11">
        <v>-199993000</v>
      </c>
      <c r="O28" s="11">
        <v>149724000</v>
      </c>
      <c r="P28" s="11">
        <v>74337000</v>
      </c>
      <c r="Q28" s="11">
        <v>-15478000</v>
      </c>
      <c r="R28" s="11">
        <v>24742000</v>
      </c>
      <c r="S28" s="11">
        <v>130491000</v>
      </c>
      <c r="T28" s="11">
        <v>189978000</v>
      </c>
      <c r="U28" s="11">
        <v>167681000</v>
      </c>
      <c r="V28" s="11">
        <v>237063000</v>
      </c>
      <c r="W28" s="11">
        <v>221364000</v>
      </c>
      <c r="X28" s="11">
        <v>182402000</v>
      </c>
      <c r="Y28" s="11">
        <v>247800000</v>
      </c>
      <c r="Z28" s="11">
        <v>259124000</v>
      </c>
      <c r="AA28" s="11">
        <v>225934000</v>
      </c>
      <c r="AB28" s="11">
        <v>266826000</v>
      </c>
      <c r="AC28" s="11">
        <v>136563000</v>
      </c>
      <c r="AD28" s="11">
        <v>432518000</v>
      </c>
      <c r="AE28" s="11">
        <v>532367000</v>
      </c>
      <c r="AF28" s="11">
        <v>664347000</v>
      </c>
      <c r="AG28" s="11">
        <v>757516000</v>
      </c>
      <c r="AH28" s="11">
        <v>984594000</v>
      </c>
    </row>
    <row r="29" spans="1:40" ht="20" customHeight="1" thickTop="1" x14ac:dyDescent="0.25">
      <c r="A29" s="14" t="s">
        <v>102</v>
      </c>
      <c r="B29" s="1"/>
      <c r="C29" s="15">
        <f>(C28/B28)-1</f>
        <v>-0.125</v>
      </c>
      <c r="D29" s="15">
        <f>(D28/C28)-1</f>
        <v>1.0285714285714285</v>
      </c>
      <c r="E29" s="15">
        <f>(E28/D28)-1</f>
        <v>0.85915492957746475</v>
      </c>
      <c r="F29" s="15">
        <f t="shared" ref="F29:AL29" si="4">(F28/E28)-1</f>
        <v>0.19696969696969702</v>
      </c>
      <c r="G29" s="15">
        <f t="shared" si="4"/>
        <v>0.91772151898734178</v>
      </c>
      <c r="H29" s="15">
        <f t="shared" si="4"/>
        <v>-0.21782178217821779</v>
      </c>
      <c r="I29" s="15">
        <f t="shared" si="4"/>
        <v>2.0548523206751055</v>
      </c>
      <c r="J29" s="15">
        <f t="shared" si="4"/>
        <v>0.26657458563535918</v>
      </c>
      <c r="K29" s="15">
        <f t="shared" si="4"/>
        <v>0.76008724100327152</v>
      </c>
      <c r="L29" s="15">
        <f t="shared" si="4"/>
        <v>-0.3941883519206939</v>
      </c>
      <c r="M29" s="15">
        <f t="shared" si="4"/>
        <v>-0.41907177483687541</v>
      </c>
      <c r="N29" s="15">
        <f t="shared" si="4"/>
        <v>-4.5208795464948413</v>
      </c>
      <c r="O29" s="15">
        <f t="shared" si="4"/>
        <v>-1.7486462026170915</v>
      </c>
      <c r="P29" s="15">
        <f t="shared" si="4"/>
        <v>-0.50350645187144338</v>
      </c>
      <c r="Q29" s="15">
        <f t="shared" si="4"/>
        <v>-1.2082139446036293</v>
      </c>
      <c r="R29" s="15">
        <f t="shared" si="4"/>
        <v>-2.5985269414653054</v>
      </c>
      <c r="S29" s="15">
        <f t="shared" si="4"/>
        <v>4.2740683857408452</v>
      </c>
      <c r="T29" s="15">
        <f t="shared" si="4"/>
        <v>0.4558705198059636</v>
      </c>
      <c r="U29" s="15">
        <f t="shared" si="4"/>
        <v>-0.11736622135194597</v>
      </c>
      <c r="V29" s="15">
        <f t="shared" si="4"/>
        <v>0.41377377281862593</v>
      </c>
      <c r="W29" s="15">
        <f t="shared" si="4"/>
        <v>-6.6222902772680725E-2</v>
      </c>
      <c r="X29" s="15">
        <f t="shared" si="4"/>
        <v>-0.17600874577618764</v>
      </c>
      <c r="Y29" s="15">
        <f t="shared" si="4"/>
        <v>0.35853773533184952</v>
      </c>
      <c r="Z29" s="15">
        <f t="shared" si="4"/>
        <v>4.5698143664245405E-2</v>
      </c>
      <c r="AA29" s="15">
        <f t="shared" si="4"/>
        <v>-0.12808539540914776</v>
      </c>
      <c r="AB29" s="15">
        <f t="shared" si="4"/>
        <v>0.18099090884948699</v>
      </c>
      <c r="AC29" s="15">
        <f t="shared" si="4"/>
        <v>-0.4881945537541319</v>
      </c>
      <c r="AD29" s="15">
        <f t="shared" si="4"/>
        <v>2.1671682666608088</v>
      </c>
      <c r="AE29" s="15">
        <f t="shared" si="4"/>
        <v>0.23085513204074748</v>
      </c>
      <c r="AF29" s="15">
        <f t="shared" si="4"/>
        <v>0.24791168498423088</v>
      </c>
      <c r="AG29" s="15">
        <f t="shared" si="4"/>
        <v>0.14024147019554545</v>
      </c>
      <c r="AH29" s="15">
        <f t="shared" si="4"/>
        <v>0.29976660558984891</v>
      </c>
    </row>
    <row r="30" spans="1:40" ht="19" x14ac:dyDescent="0.25">
      <c r="A30" s="5" t="s">
        <v>23</v>
      </c>
      <c r="B30" s="2">
        <v>0.18099999999999999</v>
      </c>
      <c r="C30" s="2">
        <v>8.6400000000000005E-2</v>
      </c>
      <c r="D30" s="2">
        <v>0.11269999999999999</v>
      </c>
      <c r="E30" s="2">
        <v>0.1222</v>
      </c>
      <c r="F30" s="2">
        <v>8.0600000000000005E-2</v>
      </c>
      <c r="G30" s="2">
        <v>0.11409999999999999</v>
      </c>
      <c r="H30" s="2">
        <v>6.7000000000000004E-2</v>
      </c>
      <c r="I30" s="2">
        <v>0.14510000000000001</v>
      </c>
      <c r="J30" s="2">
        <v>0.12770000000000001</v>
      </c>
      <c r="K30" s="2">
        <v>0.20019999999999999</v>
      </c>
      <c r="L30" s="2">
        <v>0.12479999999999999</v>
      </c>
      <c r="M30" s="2">
        <v>8.3500000000000005E-2</v>
      </c>
      <c r="N30" s="2">
        <v>-0.22059999999999999</v>
      </c>
      <c r="O30" s="2">
        <v>0.12720000000000001</v>
      </c>
      <c r="P30" s="2">
        <v>6.8099999999999994E-2</v>
      </c>
      <c r="Q30" s="2">
        <v>-1.5599999999999999E-2</v>
      </c>
      <c r="R30" s="2">
        <v>2.2599999999999999E-2</v>
      </c>
      <c r="S30" s="2">
        <v>0.1076</v>
      </c>
      <c r="T30" s="2">
        <v>0.1421</v>
      </c>
      <c r="U30" s="2">
        <v>0.12330000000000001</v>
      </c>
      <c r="V30" s="2">
        <v>0.17169999999999999</v>
      </c>
      <c r="W30" s="2">
        <v>0.14419999999999999</v>
      </c>
      <c r="X30" s="2">
        <v>0.10390000000000001</v>
      </c>
      <c r="Y30" s="2">
        <v>0.1263</v>
      </c>
      <c r="Z30" s="2">
        <v>0.12590000000000001</v>
      </c>
      <c r="AA30" s="2">
        <v>0.1008</v>
      </c>
      <c r="AB30" s="2">
        <v>0.1101</v>
      </c>
      <c r="AC30" s="2">
        <v>5.0099999999999999E-2</v>
      </c>
      <c r="AD30" s="2">
        <v>0.1386</v>
      </c>
      <c r="AE30" s="2">
        <v>0.15840000000000001</v>
      </c>
      <c r="AF30" s="2">
        <v>0.18029999999999999</v>
      </c>
      <c r="AG30" s="2">
        <v>0.1802</v>
      </c>
      <c r="AH30" s="2">
        <v>0.1938</v>
      </c>
    </row>
    <row r="31" spans="1:40" ht="19" x14ac:dyDescent="0.25">
      <c r="A31" s="5" t="s">
        <v>24</v>
      </c>
      <c r="B31" s="12">
        <v>0.09</v>
      </c>
      <c r="C31" s="12">
        <v>7.0000000000000007E-2</v>
      </c>
      <c r="D31" s="12">
        <v>0.12</v>
      </c>
      <c r="E31" s="12">
        <v>0.21</v>
      </c>
      <c r="F31" s="12">
        <v>0.15</v>
      </c>
      <c r="G31" s="12">
        <v>0.32</v>
      </c>
      <c r="H31" s="12">
        <v>0.28000000000000003</v>
      </c>
      <c r="I31" s="12">
        <v>0.67</v>
      </c>
      <c r="J31" s="12">
        <v>0.7</v>
      </c>
      <c r="K31" s="12">
        <v>1.1499999999999999</v>
      </c>
      <c r="L31" s="12">
        <v>0.71</v>
      </c>
      <c r="M31" s="12">
        <v>0.47</v>
      </c>
      <c r="N31" s="12">
        <v>-1.5</v>
      </c>
      <c r="O31" s="12">
        <v>0.99</v>
      </c>
      <c r="P31" s="12">
        <v>0.48</v>
      </c>
      <c r="Q31" s="12">
        <v>-0.11</v>
      </c>
      <c r="R31" s="12">
        <v>0.17</v>
      </c>
      <c r="S31" s="12">
        <v>0.91</v>
      </c>
      <c r="T31" s="12">
        <v>1.33</v>
      </c>
      <c r="U31" s="12">
        <v>1.17</v>
      </c>
      <c r="V31" s="12">
        <v>1.6</v>
      </c>
      <c r="W31" s="12">
        <v>1.51</v>
      </c>
      <c r="X31" s="12">
        <v>1.24</v>
      </c>
      <c r="Y31" s="12">
        <v>1.62</v>
      </c>
      <c r="Z31" s="12">
        <v>1.67</v>
      </c>
      <c r="AA31" s="12">
        <v>1.46</v>
      </c>
      <c r="AB31" s="12">
        <v>1.76</v>
      </c>
      <c r="AC31" s="12">
        <v>0.91</v>
      </c>
      <c r="AD31" s="12">
        <v>2.9</v>
      </c>
      <c r="AE31" s="12">
        <v>3.55</v>
      </c>
      <c r="AF31" s="12">
        <v>4.4000000000000004</v>
      </c>
      <c r="AG31" s="12">
        <v>4.96</v>
      </c>
      <c r="AH31" s="12">
        <v>6.39</v>
      </c>
    </row>
    <row r="32" spans="1:40" ht="19" x14ac:dyDescent="0.25">
      <c r="A32" s="5" t="s">
        <v>25</v>
      </c>
      <c r="B32" s="12">
        <v>0.09</v>
      </c>
      <c r="C32" s="12">
        <v>7.0000000000000007E-2</v>
      </c>
      <c r="D32" s="12">
        <v>0.12</v>
      </c>
      <c r="E32" s="12">
        <v>0.21</v>
      </c>
      <c r="F32" s="12">
        <v>0.12</v>
      </c>
      <c r="G32" s="12">
        <v>0.28999999999999998</v>
      </c>
      <c r="H32" s="12">
        <v>0.28000000000000003</v>
      </c>
      <c r="I32" s="12">
        <v>0.67</v>
      </c>
      <c r="J32" s="12">
        <v>0.67</v>
      </c>
      <c r="K32" s="12">
        <v>1.1000000000000001</v>
      </c>
      <c r="L32" s="12">
        <v>0.69</v>
      </c>
      <c r="M32" s="12">
        <v>0.44</v>
      </c>
      <c r="N32" s="12">
        <v>-1.5</v>
      </c>
      <c r="O32" s="12">
        <v>0.95</v>
      </c>
      <c r="P32" s="12">
        <v>0.46</v>
      </c>
      <c r="Q32" s="12">
        <v>-0.11</v>
      </c>
      <c r="R32" s="12">
        <v>0.17</v>
      </c>
      <c r="S32" s="12">
        <v>0.87</v>
      </c>
      <c r="T32" s="12">
        <v>1.29</v>
      </c>
      <c r="U32" s="12">
        <v>1.1499999999999999</v>
      </c>
      <c r="V32" s="12">
        <v>1.56</v>
      </c>
      <c r="W32" s="12">
        <v>1.47</v>
      </c>
      <c r="X32" s="12">
        <v>1.21</v>
      </c>
      <c r="Y32" s="12">
        <v>1.58</v>
      </c>
      <c r="Z32" s="12">
        <v>1.64</v>
      </c>
      <c r="AA32" s="12">
        <v>1.43</v>
      </c>
      <c r="AB32" s="12">
        <v>1.73</v>
      </c>
      <c r="AC32" s="12">
        <v>0.88</v>
      </c>
      <c r="AD32" s="12">
        <v>2.82</v>
      </c>
      <c r="AE32" s="12">
        <v>3.45</v>
      </c>
      <c r="AF32" s="12">
        <v>4.2699999999999996</v>
      </c>
      <c r="AG32" s="12">
        <v>4.8099999999999996</v>
      </c>
      <c r="AH32" s="12">
        <v>6.25</v>
      </c>
    </row>
    <row r="33" spans="1:34" ht="19" x14ac:dyDescent="0.25">
      <c r="A33" s="5" t="s">
        <v>26</v>
      </c>
      <c r="B33" s="1">
        <v>44444444</v>
      </c>
      <c r="C33" s="1">
        <v>50000000</v>
      </c>
      <c r="D33" s="1">
        <v>59166667</v>
      </c>
      <c r="E33" s="1">
        <v>62857143</v>
      </c>
      <c r="F33" s="1">
        <v>74166667</v>
      </c>
      <c r="G33" s="1">
        <v>94687500</v>
      </c>
      <c r="H33" s="1">
        <v>83106000</v>
      </c>
      <c r="I33" s="1">
        <v>108078000</v>
      </c>
      <c r="J33" s="1">
        <v>131002000</v>
      </c>
      <c r="K33" s="1">
        <v>140236000</v>
      </c>
      <c r="L33" s="1">
        <v>137020000</v>
      </c>
      <c r="M33" s="1">
        <v>121202000</v>
      </c>
      <c r="N33" s="1">
        <v>133616000</v>
      </c>
      <c r="O33" s="1">
        <v>151251000</v>
      </c>
      <c r="P33" s="1">
        <v>154439000</v>
      </c>
      <c r="Q33" s="1">
        <v>144970000</v>
      </c>
      <c r="R33" s="1">
        <v>142830000</v>
      </c>
      <c r="S33" s="1">
        <v>143953000</v>
      </c>
      <c r="T33" s="1">
        <v>143258000</v>
      </c>
      <c r="U33" s="1">
        <v>143752000</v>
      </c>
      <c r="V33" s="1">
        <v>148013000</v>
      </c>
      <c r="W33" s="1">
        <v>146573000</v>
      </c>
      <c r="X33" s="1">
        <v>146887000</v>
      </c>
      <c r="Y33" s="1">
        <v>153319000</v>
      </c>
      <c r="Z33" s="1">
        <v>155054000</v>
      </c>
      <c r="AA33" s="1">
        <v>154957000</v>
      </c>
      <c r="AB33" s="1">
        <v>152017000</v>
      </c>
      <c r="AC33" s="1">
        <v>150457000</v>
      </c>
      <c r="AD33" s="1">
        <v>149036000</v>
      </c>
      <c r="AE33" s="1">
        <v>149872000</v>
      </c>
      <c r="AF33" s="1">
        <v>151135000</v>
      </c>
      <c r="AG33" s="1">
        <v>152698000</v>
      </c>
      <c r="AH33" s="1">
        <v>153002000</v>
      </c>
    </row>
    <row r="34" spans="1:34" ht="19" x14ac:dyDescent="0.25">
      <c r="A34" s="5" t="s">
        <v>27</v>
      </c>
      <c r="B34" s="1">
        <v>44444444</v>
      </c>
      <c r="C34" s="1">
        <v>50000000</v>
      </c>
      <c r="D34" s="1">
        <v>59166667</v>
      </c>
      <c r="E34" s="1">
        <v>62857143</v>
      </c>
      <c r="F34" s="1">
        <v>74166667</v>
      </c>
      <c r="G34" s="1">
        <v>94687500</v>
      </c>
      <c r="H34" s="1">
        <v>83333333</v>
      </c>
      <c r="I34" s="1">
        <v>116941176</v>
      </c>
      <c r="J34" s="1">
        <v>136854000</v>
      </c>
      <c r="K34" s="1">
        <v>146844000</v>
      </c>
      <c r="L34" s="1">
        <v>141996000</v>
      </c>
      <c r="M34" s="1">
        <v>129318000</v>
      </c>
      <c r="N34" s="1">
        <v>133616000</v>
      </c>
      <c r="O34" s="1">
        <v>158326000</v>
      </c>
      <c r="P34" s="1">
        <v>159991000</v>
      </c>
      <c r="Q34" s="1">
        <v>144970000</v>
      </c>
      <c r="R34" s="1">
        <v>144728000</v>
      </c>
      <c r="S34" s="1">
        <v>149716000</v>
      </c>
      <c r="T34" s="1">
        <v>147672000</v>
      </c>
      <c r="U34" s="1">
        <v>145857000</v>
      </c>
      <c r="V34" s="1">
        <v>151911000</v>
      </c>
      <c r="W34" s="1">
        <v>150367000</v>
      </c>
      <c r="X34" s="1">
        <v>150280000</v>
      </c>
      <c r="Y34" s="1">
        <v>156601000</v>
      </c>
      <c r="Z34" s="1">
        <v>157710000</v>
      </c>
      <c r="AA34" s="1">
        <v>158065000</v>
      </c>
      <c r="AB34" s="1">
        <v>154721000</v>
      </c>
      <c r="AC34" s="1">
        <v>154874000</v>
      </c>
      <c r="AD34" s="1">
        <v>153393000</v>
      </c>
      <c r="AE34" s="1">
        <v>154190000</v>
      </c>
      <c r="AF34" s="1">
        <v>155706000</v>
      </c>
      <c r="AG34" s="1">
        <v>157340000</v>
      </c>
      <c r="AH34" s="1">
        <v>156485000</v>
      </c>
    </row>
    <row r="35" spans="1:34" ht="20" customHeight="1" x14ac:dyDescent="0.25">
      <c r="A35" s="14" t="s">
        <v>103</v>
      </c>
      <c r="B35" s="1"/>
      <c r="C35" s="22">
        <f>(C34-B34)/B34</f>
        <v>0.12500001125000013</v>
      </c>
      <c r="D35" s="22">
        <f t="shared" ref="D35:AL35" si="5">(D34-C34)/C34</f>
        <v>0.18333334000000001</v>
      </c>
      <c r="E35" s="22">
        <f t="shared" si="5"/>
        <v>6.2374241902116948E-2</v>
      </c>
      <c r="F35" s="22">
        <f t="shared" si="5"/>
        <v>0.17992424504562671</v>
      </c>
      <c r="G35" s="22">
        <f t="shared" si="5"/>
        <v>0.27668538752051514</v>
      </c>
      <c r="H35" s="22">
        <f t="shared" si="5"/>
        <v>-0.11991199471947195</v>
      </c>
      <c r="I35" s="22">
        <f t="shared" si="5"/>
        <v>0.40329411761317646</v>
      </c>
      <c r="J35" s="22">
        <f t="shared" si="5"/>
        <v>0.17028068881400679</v>
      </c>
      <c r="K35" s="22">
        <f t="shared" si="5"/>
        <v>7.2997500986452718E-2</v>
      </c>
      <c r="L35" s="22">
        <f t="shared" si="5"/>
        <v>-3.3014627768243848E-2</v>
      </c>
      <c r="M35" s="22">
        <f t="shared" si="5"/>
        <v>-8.9284205188878557E-2</v>
      </c>
      <c r="N35" s="22">
        <f t="shared" si="5"/>
        <v>3.3235899101439863E-2</v>
      </c>
      <c r="O35" s="22">
        <f t="shared" si="5"/>
        <v>0.18493294216261524</v>
      </c>
      <c r="P35" s="22">
        <f t="shared" si="5"/>
        <v>1.0516276543334639E-2</v>
      </c>
      <c r="Q35" s="22">
        <f t="shared" si="5"/>
        <v>-9.3886531117375355E-2</v>
      </c>
      <c r="R35" s="22">
        <f t="shared" si="5"/>
        <v>-1.6693108919086709E-3</v>
      </c>
      <c r="S35" s="22">
        <f t="shared" si="5"/>
        <v>3.4464650931402357E-2</v>
      </c>
      <c r="T35" s="22">
        <f t="shared" si="5"/>
        <v>-1.3652515429212643E-2</v>
      </c>
      <c r="U35" s="22">
        <f t="shared" si="5"/>
        <v>-1.229075247846579E-2</v>
      </c>
      <c r="V35" s="22">
        <f t="shared" si="5"/>
        <v>4.1506406960241882E-2</v>
      </c>
      <c r="W35" s="22">
        <f t="shared" si="5"/>
        <v>-1.0163845936107327E-2</v>
      </c>
      <c r="X35" s="22">
        <f t="shared" si="5"/>
        <v>-5.7858439684239232E-4</v>
      </c>
      <c r="Y35" s="22">
        <f t="shared" si="5"/>
        <v>4.206148522757519E-2</v>
      </c>
      <c r="Z35" s="22">
        <f t="shared" si="5"/>
        <v>7.0816916877925427E-3</v>
      </c>
      <c r="AA35" s="22">
        <f t="shared" si="5"/>
        <v>2.2509669646820114E-3</v>
      </c>
      <c r="AB35" s="22">
        <f t="shared" si="5"/>
        <v>-2.1155853604529783E-2</v>
      </c>
      <c r="AC35" s="22">
        <f t="shared" si="5"/>
        <v>9.8887675234777444E-4</v>
      </c>
      <c r="AD35" s="22">
        <f t="shared" si="5"/>
        <v>-9.5626121879721585E-3</v>
      </c>
      <c r="AE35" s="22">
        <f t="shared" si="5"/>
        <v>5.1958042413930228E-3</v>
      </c>
      <c r="AF35" s="22">
        <f t="shared" si="5"/>
        <v>9.8320254231791943E-3</v>
      </c>
      <c r="AG35" s="22">
        <f t="shared" si="5"/>
        <v>1.0494136385238847E-2</v>
      </c>
      <c r="AH35" s="22">
        <f t="shared" si="5"/>
        <v>-5.4340917757722132E-3</v>
      </c>
    </row>
    <row r="36" spans="1:34" ht="19" x14ac:dyDescent="0.25">
      <c r="A36" s="5" t="s">
        <v>28</v>
      </c>
      <c r="B36" s="13" t="s">
        <v>93</v>
      </c>
      <c r="C36" s="13" t="s">
        <v>93</v>
      </c>
      <c r="D36" s="13" t="s">
        <v>93</v>
      </c>
      <c r="E36" s="13" t="s">
        <v>93</v>
      </c>
      <c r="F36" s="13" t="s">
        <v>93</v>
      </c>
      <c r="G36" s="13" t="s">
        <v>93</v>
      </c>
      <c r="H36" s="13" t="s">
        <v>93</v>
      </c>
      <c r="I36" s="13" t="s">
        <v>93</v>
      </c>
      <c r="J36" s="13" t="s">
        <v>93</v>
      </c>
      <c r="K36" s="13" t="s">
        <v>93</v>
      </c>
      <c r="L36" s="13" t="s">
        <v>93</v>
      </c>
      <c r="M36" s="13" t="s">
        <v>93</v>
      </c>
      <c r="N36" s="13" t="s">
        <v>93</v>
      </c>
      <c r="O36" s="13" t="s">
        <v>93</v>
      </c>
      <c r="P36" s="13" t="s">
        <v>93</v>
      </c>
      <c r="Q36" s="13" t="s">
        <v>93</v>
      </c>
      <c r="R36" s="13" t="s">
        <v>93</v>
      </c>
      <c r="S36" s="13" t="s">
        <v>93</v>
      </c>
      <c r="T36" s="13" t="s">
        <v>93</v>
      </c>
      <c r="U36" s="13" t="s">
        <v>93</v>
      </c>
      <c r="V36" s="13" t="s">
        <v>93</v>
      </c>
      <c r="W36" s="13" t="s">
        <v>93</v>
      </c>
      <c r="X36" s="13" t="s">
        <v>93</v>
      </c>
      <c r="Y36" s="13" t="s">
        <v>93</v>
      </c>
      <c r="Z36" s="13" t="s">
        <v>93</v>
      </c>
      <c r="AA36" s="13" t="s">
        <v>93</v>
      </c>
      <c r="AB36" s="13" t="s">
        <v>93</v>
      </c>
      <c r="AC36" s="13" t="s">
        <v>93</v>
      </c>
      <c r="AD36" s="13" t="s">
        <v>93</v>
      </c>
      <c r="AE36" s="13" t="s">
        <v>93</v>
      </c>
      <c r="AF36" s="13" t="s">
        <v>93</v>
      </c>
      <c r="AG36" s="13" t="s">
        <v>93</v>
      </c>
      <c r="AH36" s="13" t="s">
        <v>93</v>
      </c>
    </row>
    <row r="37" spans="1:34" ht="21" x14ac:dyDescent="0.25">
      <c r="A37" s="4" t="s">
        <v>29</v>
      </c>
      <c r="B37" s="9" t="s">
        <v>91</v>
      </c>
      <c r="C37" s="9" t="s">
        <v>91</v>
      </c>
      <c r="D37" s="9" t="s">
        <v>91</v>
      </c>
      <c r="E37" s="9" t="s">
        <v>91</v>
      </c>
      <c r="F37" s="9" t="s">
        <v>91</v>
      </c>
      <c r="G37" s="9" t="s">
        <v>91</v>
      </c>
      <c r="H37" s="9" t="s">
        <v>91</v>
      </c>
      <c r="I37" s="9" t="s">
        <v>91</v>
      </c>
      <c r="J37" s="9" t="s">
        <v>91</v>
      </c>
      <c r="K37" s="9" t="s">
        <v>91</v>
      </c>
      <c r="L37" s="9" t="s">
        <v>91</v>
      </c>
      <c r="M37" s="9" t="s">
        <v>91</v>
      </c>
      <c r="N37" s="9" t="s">
        <v>91</v>
      </c>
      <c r="O37" s="9" t="s">
        <v>91</v>
      </c>
      <c r="P37" s="9" t="s">
        <v>91</v>
      </c>
      <c r="Q37" s="9" t="s">
        <v>91</v>
      </c>
      <c r="R37" s="9" t="s">
        <v>91</v>
      </c>
      <c r="S37" s="9" t="s">
        <v>91</v>
      </c>
      <c r="T37" s="9" t="s">
        <v>91</v>
      </c>
      <c r="U37" s="9" t="s">
        <v>91</v>
      </c>
      <c r="V37" s="9" t="s">
        <v>91</v>
      </c>
      <c r="W37" s="9" t="s">
        <v>91</v>
      </c>
      <c r="X37" s="9" t="s">
        <v>91</v>
      </c>
      <c r="Y37" s="9" t="s">
        <v>91</v>
      </c>
      <c r="Z37" s="9" t="s">
        <v>91</v>
      </c>
      <c r="AA37" s="9" t="s">
        <v>91</v>
      </c>
      <c r="AB37" s="9" t="s">
        <v>91</v>
      </c>
      <c r="AC37" s="9" t="s">
        <v>91</v>
      </c>
      <c r="AD37" s="9" t="s">
        <v>91</v>
      </c>
      <c r="AE37" s="9" t="s">
        <v>91</v>
      </c>
      <c r="AF37" s="9" t="s">
        <v>91</v>
      </c>
      <c r="AG37" s="9" t="s">
        <v>91</v>
      </c>
      <c r="AH37" s="9" t="s">
        <v>91</v>
      </c>
    </row>
    <row r="38" spans="1:34" ht="19" x14ac:dyDescent="0.25">
      <c r="A38" s="5" t="s">
        <v>30</v>
      </c>
      <c r="B38" s="1" t="s">
        <v>92</v>
      </c>
      <c r="C38" s="1" t="s">
        <v>92</v>
      </c>
      <c r="D38" s="1" t="s">
        <v>92</v>
      </c>
      <c r="E38" s="1" t="s">
        <v>92</v>
      </c>
      <c r="F38" s="1" t="s">
        <v>92</v>
      </c>
      <c r="G38" s="1" t="s">
        <v>92</v>
      </c>
      <c r="H38" s="1" t="s">
        <v>92</v>
      </c>
      <c r="I38" s="1">
        <v>33900000</v>
      </c>
      <c r="J38" s="1">
        <v>78300000</v>
      </c>
      <c r="K38" s="1">
        <v>159700000</v>
      </c>
      <c r="L38" s="1">
        <v>153120000</v>
      </c>
      <c r="M38" s="1">
        <v>271696000</v>
      </c>
      <c r="N38" s="1">
        <v>312580000</v>
      </c>
      <c r="O38" s="1">
        <v>524308000</v>
      </c>
      <c r="P38" s="1">
        <v>346709000</v>
      </c>
      <c r="Q38" s="1">
        <v>404436000</v>
      </c>
      <c r="R38" s="1">
        <v>330759000</v>
      </c>
      <c r="S38" s="1">
        <v>579327000</v>
      </c>
      <c r="T38" s="1">
        <v>577632000</v>
      </c>
      <c r="U38" s="1">
        <v>701613000</v>
      </c>
      <c r="V38" s="1">
        <v>775407000</v>
      </c>
      <c r="W38" s="1">
        <v>855077000</v>
      </c>
      <c r="X38" s="1">
        <v>700382000</v>
      </c>
      <c r="Y38" s="1">
        <v>1022441000</v>
      </c>
      <c r="Z38" s="1">
        <v>985762000</v>
      </c>
      <c r="AA38" s="1">
        <v>836188000</v>
      </c>
      <c r="AB38" s="1">
        <v>976620000</v>
      </c>
      <c r="AC38" s="1">
        <v>1048356000</v>
      </c>
      <c r="AD38" s="1">
        <v>723115000</v>
      </c>
      <c r="AE38" s="1">
        <v>728597000</v>
      </c>
      <c r="AF38" s="1">
        <v>1235653000</v>
      </c>
      <c r="AG38" s="1">
        <v>1432840000</v>
      </c>
      <c r="AH38" s="1">
        <v>1417608000</v>
      </c>
    </row>
    <row r="39" spans="1:34" ht="19" x14ac:dyDescent="0.25">
      <c r="A39" s="5" t="s">
        <v>31</v>
      </c>
      <c r="B39" s="1" t="s">
        <v>92</v>
      </c>
      <c r="C39" s="1" t="s">
        <v>92</v>
      </c>
      <c r="D39" s="1" t="s">
        <v>92</v>
      </c>
      <c r="E39" s="1" t="s">
        <v>92</v>
      </c>
      <c r="F39" s="1" t="s">
        <v>92</v>
      </c>
      <c r="G39" s="1" t="s">
        <v>92</v>
      </c>
      <c r="H39" s="1" t="s">
        <v>92</v>
      </c>
      <c r="I39" s="1" t="s">
        <v>92</v>
      </c>
      <c r="J39" s="1" t="s">
        <v>92</v>
      </c>
      <c r="K39" s="1" t="s">
        <v>92</v>
      </c>
      <c r="L39" s="1">
        <v>282519000</v>
      </c>
      <c r="M39" s="1">
        <v>204740000</v>
      </c>
      <c r="N39" s="1">
        <v>102153000</v>
      </c>
      <c r="O39" s="1">
        <v>174049000</v>
      </c>
      <c r="P39" s="1">
        <v>232320000</v>
      </c>
      <c r="Q39" s="1">
        <v>182070000</v>
      </c>
      <c r="R39" s="1">
        <v>241963000</v>
      </c>
      <c r="S39" s="1">
        <v>405126000</v>
      </c>
      <c r="T39" s="1">
        <v>373669000</v>
      </c>
      <c r="U39" s="1">
        <v>466713000</v>
      </c>
      <c r="V39" s="1">
        <v>163154000</v>
      </c>
      <c r="W39" s="1">
        <v>148997000</v>
      </c>
      <c r="X39" s="1" t="s">
        <v>92</v>
      </c>
      <c r="Y39" s="1" t="s">
        <v>92</v>
      </c>
      <c r="Z39" s="1" t="s">
        <v>92</v>
      </c>
      <c r="AA39" s="1">
        <v>128747000</v>
      </c>
      <c r="AB39" s="1">
        <v>140695000</v>
      </c>
      <c r="AC39" s="1" t="s">
        <v>92</v>
      </c>
      <c r="AD39" s="1" t="s">
        <v>92</v>
      </c>
      <c r="AE39" s="1" t="s">
        <v>92</v>
      </c>
      <c r="AF39" s="1" t="s">
        <v>92</v>
      </c>
      <c r="AG39" s="1">
        <v>147949000</v>
      </c>
      <c r="AH39" s="1">
        <v>147913000</v>
      </c>
    </row>
    <row r="40" spans="1:34" ht="19" x14ac:dyDescent="0.25">
      <c r="A40" s="5" t="s">
        <v>32</v>
      </c>
      <c r="B40" s="1" t="s">
        <v>92</v>
      </c>
      <c r="C40" s="1" t="s">
        <v>92</v>
      </c>
      <c r="D40" s="1" t="s">
        <v>92</v>
      </c>
      <c r="E40" s="1" t="s">
        <v>92</v>
      </c>
      <c r="F40" s="1" t="s">
        <v>92</v>
      </c>
      <c r="G40" s="1" t="s">
        <v>92</v>
      </c>
      <c r="H40" s="1" t="s">
        <v>92</v>
      </c>
      <c r="I40" s="1">
        <v>33900000</v>
      </c>
      <c r="J40" s="1">
        <v>78300000</v>
      </c>
      <c r="K40" s="1">
        <v>159700000</v>
      </c>
      <c r="L40" s="1">
        <v>435639000</v>
      </c>
      <c r="M40" s="1">
        <v>476436000</v>
      </c>
      <c r="N40" s="1">
        <v>414733000</v>
      </c>
      <c r="O40" s="1">
        <v>698357000</v>
      </c>
      <c r="P40" s="1">
        <v>579029000</v>
      </c>
      <c r="Q40" s="1">
        <v>586506000</v>
      </c>
      <c r="R40" s="1">
        <v>572722000</v>
      </c>
      <c r="S40" s="1">
        <v>984453000</v>
      </c>
      <c r="T40" s="1">
        <v>951301000</v>
      </c>
      <c r="U40" s="1">
        <v>1168326000</v>
      </c>
      <c r="V40" s="1">
        <v>938561000</v>
      </c>
      <c r="W40" s="1">
        <v>1004074000</v>
      </c>
      <c r="X40" s="1">
        <v>700382000</v>
      </c>
      <c r="Y40" s="1">
        <v>1022441000</v>
      </c>
      <c r="Z40" s="1">
        <v>985762000</v>
      </c>
      <c r="AA40" s="1">
        <v>964935000</v>
      </c>
      <c r="AB40" s="1">
        <v>1117315000</v>
      </c>
      <c r="AC40" s="1">
        <v>1048356000</v>
      </c>
      <c r="AD40" s="1">
        <v>723115000</v>
      </c>
      <c r="AE40" s="1">
        <v>728597000</v>
      </c>
      <c r="AF40" s="1">
        <v>1235653000</v>
      </c>
      <c r="AG40" s="1">
        <v>1580789000</v>
      </c>
      <c r="AH40" s="1">
        <v>1565521000</v>
      </c>
    </row>
    <row r="41" spans="1:34" ht="19" x14ac:dyDescent="0.25">
      <c r="A41" s="5" t="s">
        <v>33</v>
      </c>
      <c r="B41" s="1" t="s">
        <v>92</v>
      </c>
      <c r="C41" s="1" t="s">
        <v>92</v>
      </c>
      <c r="D41" s="1" t="s">
        <v>92</v>
      </c>
      <c r="E41" s="1" t="s">
        <v>92</v>
      </c>
      <c r="F41" s="1" t="s">
        <v>92</v>
      </c>
      <c r="G41" s="1" t="s">
        <v>92</v>
      </c>
      <c r="H41" s="1" t="s">
        <v>92</v>
      </c>
      <c r="I41" s="1">
        <v>61100000</v>
      </c>
      <c r="J41" s="1">
        <v>87900000</v>
      </c>
      <c r="K41" s="1">
        <v>126300000</v>
      </c>
      <c r="L41" s="1">
        <v>146449000</v>
      </c>
      <c r="M41" s="1">
        <v>146294000</v>
      </c>
      <c r="N41" s="1">
        <v>207206000</v>
      </c>
      <c r="O41" s="1">
        <v>273122000</v>
      </c>
      <c r="P41" s="1">
        <v>178841000</v>
      </c>
      <c r="Q41" s="1">
        <v>148548000</v>
      </c>
      <c r="R41" s="1">
        <v>165122000</v>
      </c>
      <c r="S41" s="1">
        <v>166425000</v>
      </c>
      <c r="T41" s="1">
        <v>197224000</v>
      </c>
      <c r="U41" s="1">
        <v>178201000</v>
      </c>
      <c r="V41" s="1">
        <v>199527000</v>
      </c>
      <c r="W41" s="1">
        <v>228669000</v>
      </c>
      <c r="X41" s="1">
        <v>309935000</v>
      </c>
      <c r="Y41" s="1">
        <v>274303000</v>
      </c>
      <c r="Z41" s="1">
        <v>353223000</v>
      </c>
      <c r="AA41" s="1">
        <v>432426000</v>
      </c>
      <c r="AB41" s="1">
        <v>494964000</v>
      </c>
      <c r="AC41" s="1">
        <v>499401000</v>
      </c>
      <c r="AD41" s="1">
        <v>630742000</v>
      </c>
      <c r="AE41" s="1">
        <v>578750000</v>
      </c>
      <c r="AF41" s="1">
        <v>813064000</v>
      </c>
      <c r="AG41" s="1">
        <v>600912000</v>
      </c>
      <c r="AH41" s="1">
        <v>796091000</v>
      </c>
    </row>
    <row r="42" spans="1:34" ht="19" x14ac:dyDescent="0.25">
      <c r="A42" s="5" t="s">
        <v>34</v>
      </c>
      <c r="B42" s="1" t="s">
        <v>92</v>
      </c>
      <c r="C42" s="1" t="s">
        <v>92</v>
      </c>
      <c r="D42" s="1" t="s">
        <v>92</v>
      </c>
      <c r="E42" s="1" t="s">
        <v>92</v>
      </c>
      <c r="F42" s="1" t="s">
        <v>92</v>
      </c>
      <c r="G42" s="1" t="s">
        <v>92</v>
      </c>
      <c r="H42" s="1" t="s">
        <v>92</v>
      </c>
      <c r="I42" s="1" t="s">
        <v>92</v>
      </c>
      <c r="J42" s="1" t="s">
        <v>92</v>
      </c>
      <c r="K42" s="1" t="s">
        <v>92</v>
      </c>
      <c r="L42" s="1" t="s">
        <v>92</v>
      </c>
      <c r="M42" s="1" t="s">
        <v>92</v>
      </c>
      <c r="N42" s="1" t="s">
        <v>92</v>
      </c>
      <c r="O42" s="1" t="s">
        <v>92</v>
      </c>
      <c r="P42" s="1" t="s">
        <v>92</v>
      </c>
      <c r="Q42" s="1" t="s">
        <v>92</v>
      </c>
      <c r="R42" s="1" t="s">
        <v>92</v>
      </c>
      <c r="S42" s="1" t="s">
        <v>92</v>
      </c>
      <c r="T42" s="1" t="s">
        <v>92</v>
      </c>
      <c r="U42" s="1" t="s">
        <v>92</v>
      </c>
      <c r="V42" s="1" t="s">
        <v>92</v>
      </c>
      <c r="W42" s="1" t="s">
        <v>92</v>
      </c>
      <c r="X42" s="1" t="s">
        <v>92</v>
      </c>
      <c r="Y42" s="1" t="s">
        <v>92</v>
      </c>
      <c r="Z42" s="1" t="s">
        <v>92</v>
      </c>
      <c r="AA42" s="1" t="s">
        <v>92</v>
      </c>
      <c r="AB42" s="1" t="s">
        <v>92</v>
      </c>
      <c r="AC42" s="1" t="s">
        <v>92</v>
      </c>
      <c r="AD42" s="1">
        <v>122407000</v>
      </c>
      <c r="AE42" s="1">
        <v>141518000</v>
      </c>
      <c r="AF42" s="1">
        <v>192333000</v>
      </c>
      <c r="AG42" s="1">
        <v>229023000</v>
      </c>
      <c r="AH42" s="1">
        <v>211927000</v>
      </c>
    </row>
    <row r="43" spans="1:34" ht="19" x14ac:dyDescent="0.25">
      <c r="A43" s="5" t="s">
        <v>35</v>
      </c>
      <c r="B43" s="1" t="s">
        <v>92</v>
      </c>
      <c r="C43" s="1" t="s">
        <v>92</v>
      </c>
      <c r="D43" s="1" t="s">
        <v>92</v>
      </c>
      <c r="E43" s="1" t="s">
        <v>92</v>
      </c>
      <c r="F43" s="1" t="s">
        <v>92</v>
      </c>
      <c r="G43" s="1" t="s">
        <v>92</v>
      </c>
      <c r="H43" s="1" t="s">
        <v>92</v>
      </c>
      <c r="I43" s="1">
        <v>222600000</v>
      </c>
      <c r="J43" s="1">
        <v>319900000</v>
      </c>
      <c r="K43" s="1">
        <v>482600000</v>
      </c>
      <c r="L43" s="1">
        <v>102433000</v>
      </c>
      <c r="M43" s="1">
        <v>168652000</v>
      </c>
      <c r="N43" s="1">
        <v>307376000</v>
      </c>
      <c r="O43" s="1">
        <v>267727000</v>
      </c>
      <c r="P43" s="1">
        <v>155163000</v>
      </c>
      <c r="Q43" s="1">
        <v>212425000</v>
      </c>
      <c r="R43" s="1">
        <v>156646000</v>
      </c>
      <c r="S43" s="1">
        <v>176661000</v>
      </c>
      <c r="T43" s="1">
        <v>173765000</v>
      </c>
      <c r="U43" s="1">
        <v>117273000</v>
      </c>
      <c r="V43" s="1">
        <v>109667000</v>
      </c>
      <c r="W43" s="1">
        <v>105312000</v>
      </c>
      <c r="X43" s="1">
        <v>130339000</v>
      </c>
      <c r="Y43" s="1">
        <v>151233000</v>
      </c>
      <c r="Z43" s="1">
        <v>165750000</v>
      </c>
      <c r="AA43" s="1">
        <v>166440000</v>
      </c>
      <c r="AB43" s="1">
        <v>104659000</v>
      </c>
      <c r="AC43" s="1">
        <v>134836000</v>
      </c>
      <c r="AD43" s="1">
        <v>67533000</v>
      </c>
      <c r="AE43" s="1">
        <v>290052000</v>
      </c>
      <c r="AF43" s="1">
        <v>308167000</v>
      </c>
      <c r="AG43" s="1">
        <v>397617000</v>
      </c>
      <c r="AH43" s="1">
        <v>439130000</v>
      </c>
    </row>
    <row r="44" spans="1:34" ht="19" x14ac:dyDescent="0.25">
      <c r="A44" s="6" t="s">
        <v>36</v>
      </c>
      <c r="B44" s="10" t="s">
        <v>92</v>
      </c>
      <c r="C44" s="10" t="s">
        <v>92</v>
      </c>
      <c r="D44" s="10" t="s">
        <v>92</v>
      </c>
      <c r="E44" s="10" t="s">
        <v>92</v>
      </c>
      <c r="F44" s="10" t="s">
        <v>92</v>
      </c>
      <c r="G44" s="10" t="s">
        <v>92</v>
      </c>
      <c r="H44" s="10" t="s">
        <v>92</v>
      </c>
      <c r="I44" s="10">
        <v>317600000</v>
      </c>
      <c r="J44" s="10">
        <v>486100000</v>
      </c>
      <c r="K44" s="10">
        <v>768600000</v>
      </c>
      <c r="L44" s="10">
        <v>684521000</v>
      </c>
      <c r="M44" s="10">
        <v>791382000</v>
      </c>
      <c r="N44" s="10">
        <v>929315000</v>
      </c>
      <c r="O44" s="10">
        <v>1239206000</v>
      </c>
      <c r="P44" s="10">
        <v>913033000</v>
      </c>
      <c r="Q44" s="10">
        <v>947479000</v>
      </c>
      <c r="R44" s="10">
        <v>894490000</v>
      </c>
      <c r="S44" s="10">
        <v>1327539000</v>
      </c>
      <c r="T44" s="10">
        <v>1322290000</v>
      </c>
      <c r="U44" s="10">
        <v>1463800000</v>
      </c>
      <c r="V44" s="10">
        <v>1247755000</v>
      </c>
      <c r="W44" s="10">
        <v>1338055000</v>
      </c>
      <c r="X44" s="10">
        <v>1140656000</v>
      </c>
      <c r="Y44" s="10">
        <v>1447977000</v>
      </c>
      <c r="Z44" s="10">
        <v>1504735000</v>
      </c>
      <c r="AA44" s="10">
        <v>1563801000</v>
      </c>
      <c r="AB44" s="10">
        <v>1716938000</v>
      </c>
      <c r="AC44" s="10">
        <v>1682593000</v>
      </c>
      <c r="AD44" s="10">
        <v>1543797000</v>
      </c>
      <c r="AE44" s="10">
        <v>1738917000</v>
      </c>
      <c r="AF44" s="10">
        <v>2549217000</v>
      </c>
      <c r="AG44" s="10">
        <v>2808341000</v>
      </c>
      <c r="AH44" s="10">
        <v>3012669000</v>
      </c>
    </row>
    <row r="45" spans="1:34" ht="19" x14ac:dyDescent="0.25">
      <c r="A45" s="5" t="s">
        <v>37</v>
      </c>
      <c r="B45" s="1" t="s">
        <v>92</v>
      </c>
      <c r="C45" s="1" t="s">
        <v>92</v>
      </c>
      <c r="D45" s="1" t="s">
        <v>92</v>
      </c>
      <c r="E45" s="1" t="s">
        <v>92</v>
      </c>
      <c r="F45" s="1" t="s">
        <v>92</v>
      </c>
      <c r="G45" s="1" t="s">
        <v>92</v>
      </c>
      <c r="H45" s="1" t="s">
        <v>92</v>
      </c>
      <c r="I45" s="1">
        <v>51500000</v>
      </c>
      <c r="J45" s="1">
        <v>76700000</v>
      </c>
      <c r="K45" s="1">
        <v>99900000</v>
      </c>
      <c r="L45" s="1">
        <v>157243000</v>
      </c>
      <c r="M45" s="1">
        <v>192304000</v>
      </c>
      <c r="N45" s="1">
        <v>185040000</v>
      </c>
      <c r="O45" s="1">
        <v>184313000</v>
      </c>
      <c r="P45" s="1">
        <v>178155000</v>
      </c>
      <c r="Q45" s="1">
        <v>170195000</v>
      </c>
      <c r="R45" s="1">
        <v>140660000</v>
      </c>
      <c r="S45" s="1">
        <v>131866000</v>
      </c>
      <c r="T45" s="1">
        <v>145087000</v>
      </c>
      <c r="U45" s="1">
        <v>146910000</v>
      </c>
      <c r="V45" s="1">
        <v>148580000</v>
      </c>
      <c r="W45" s="1">
        <v>159517000</v>
      </c>
      <c r="X45" s="1">
        <v>191243000</v>
      </c>
      <c r="Y45" s="1">
        <v>197600000</v>
      </c>
      <c r="Z45" s="1">
        <v>249098000</v>
      </c>
      <c r="AA45" s="1">
        <v>263077000</v>
      </c>
      <c r="AB45" s="1">
        <v>257035000</v>
      </c>
      <c r="AC45" s="1">
        <v>266014000</v>
      </c>
      <c r="AD45" s="1">
        <v>309310000</v>
      </c>
      <c r="AE45" s="1">
        <v>429532000</v>
      </c>
      <c r="AF45" s="1">
        <v>949636000</v>
      </c>
      <c r="AG45" s="1">
        <v>965649000</v>
      </c>
      <c r="AH45" s="1">
        <v>1042390000</v>
      </c>
    </row>
    <row r="46" spans="1:34" ht="19" x14ac:dyDescent="0.25">
      <c r="A46" s="5" t="s">
        <v>38</v>
      </c>
      <c r="B46" s="1" t="s">
        <v>92</v>
      </c>
      <c r="C46" s="1" t="s">
        <v>92</v>
      </c>
      <c r="D46" s="1" t="s">
        <v>92</v>
      </c>
      <c r="E46" s="1" t="s">
        <v>92</v>
      </c>
      <c r="F46" s="1" t="s">
        <v>92</v>
      </c>
      <c r="G46" s="1" t="s">
        <v>92</v>
      </c>
      <c r="H46" s="1" t="s">
        <v>92</v>
      </c>
      <c r="I46" s="1" t="s">
        <v>92</v>
      </c>
      <c r="J46" s="1" t="s">
        <v>92</v>
      </c>
      <c r="K46" s="1" t="s">
        <v>92</v>
      </c>
      <c r="L46" s="1" t="s">
        <v>92</v>
      </c>
      <c r="M46" s="1" t="s">
        <v>92</v>
      </c>
      <c r="N46" s="1" t="s">
        <v>92</v>
      </c>
      <c r="O46" s="1" t="s">
        <v>92</v>
      </c>
      <c r="P46" s="1" t="s">
        <v>92</v>
      </c>
      <c r="Q46" s="1" t="s">
        <v>92</v>
      </c>
      <c r="R46" s="1">
        <v>735643000</v>
      </c>
      <c r="S46" s="1">
        <v>767087000</v>
      </c>
      <c r="T46" s="1">
        <v>899640000</v>
      </c>
      <c r="U46" s="1">
        <v>932691000</v>
      </c>
      <c r="V46" s="1">
        <v>1265843000</v>
      </c>
      <c r="W46" s="1">
        <v>1289286000</v>
      </c>
      <c r="X46" s="1">
        <v>1976987000</v>
      </c>
      <c r="Y46" s="1">
        <v>1975971000</v>
      </c>
      <c r="Z46" s="1">
        <v>2255708000</v>
      </c>
      <c r="AA46" s="1">
        <v>2471241000</v>
      </c>
      <c r="AB46" s="1">
        <v>2518245000</v>
      </c>
      <c r="AC46" s="1">
        <v>2706974000</v>
      </c>
      <c r="AD46" s="1">
        <v>3143249000</v>
      </c>
      <c r="AE46" s="1">
        <v>3171179000</v>
      </c>
      <c r="AF46" s="1">
        <v>3365114000</v>
      </c>
      <c r="AG46" s="1">
        <v>3575785000</v>
      </c>
      <c r="AH46" s="1">
        <v>3842234000</v>
      </c>
    </row>
    <row r="47" spans="1:34" ht="19" x14ac:dyDescent="0.25">
      <c r="A47" s="5" t="s">
        <v>39</v>
      </c>
      <c r="B47" s="1" t="s">
        <v>92</v>
      </c>
      <c r="C47" s="1" t="s">
        <v>92</v>
      </c>
      <c r="D47" s="1" t="s">
        <v>92</v>
      </c>
      <c r="E47" s="1" t="s">
        <v>92</v>
      </c>
      <c r="F47" s="1" t="s">
        <v>92</v>
      </c>
      <c r="G47" s="1" t="s">
        <v>92</v>
      </c>
      <c r="H47" s="1" t="s">
        <v>92</v>
      </c>
      <c r="I47" s="1" t="s">
        <v>92</v>
      </c>
      <c r="J47" s="1" t="s">
        <v>92</v>
      </c>
      <c r="K47" s="1" t="s">
        <v>92</v>
      </c>
      <c r="L47" s="1">
        <v>51776000</v>
      </c>
      <c r="M47" s="1">
        <v>35077000</v>
      </c>
      <c r="N47" s="1">
        <v>789888000</v>
      </c>
      <c r="O47" s="1">
        <v>836315000</v>
      </c>
      <c r="P47" s="1">
        <v>791775000</v>
      </c>
      <c r="Q47" s="1">
        <v>871498000</v>
      </c>
      <c r="R47" s="1">
        <v>106144000</v>
      </c>
      <c r="S47" s="1">
        <v>78792000</v>
      </c>
      <c r="T47" s="1">
        <v>114760000</v>
      </c>
      <c r="U47" s="1">
        <v>96810000</v>
      </c>
      <c r="V47" s="1">
        <v>249656000</v>
      </c>
      <c r="W47" s="1">
        <v>196031000</v>
      </c>
      <c r="X47" s="1">
        <v>466322000</v>
      </c>
      <c r="Y47" s="1">
        <v>335425000</v>
      </c>
      <c r="Z47" s="1">
        <v>365030000</v>
      </c>
      <c r="AA47" s="1">
        <v>363659000</v>
      </c>
      <c r="AB47" s="1">
        <v>266661000</v>
      </c>
      <c r="AC47" s="1">
        <v>253843000</v>
      </c>
      <c r="AD47" s="1">
        <v>360404000</v>
      </c>
      <c r="AE47" s="1">
        <v>279374000</v>
      </c>
      <c r="AF47" s="1">
        <v>254322000</v>
      </c>
      <c r="AG47" s="1">
        <v>279132000</v>
      </c>
      <c r="AH47" s="1">
        <v>386446000</v>
      </c>
    </row>
    <row r="48" spans="1:34" ht="19" x14ac:dyDescent="0.25">
      <c r="A48" s="5" t="s">
        <v>40</v>
      </c>
      <c r="B48" s="1" t="s">
        <v>92</v>
      </c>
      <c r="C48" s="1" t="s">
        <v>92</v>
      </c>
      <c r="D48" s="1" t="s">
        <v>92</v>
      </c>
      <c r="E48" s="1" t="s">
        <v>92</v>
      </c>
      <c r="F48" s="1" t="s">
        <v>92</v>
      </c>
      <c r="G48" s="1" t="s">
        <v>92</v>
      </c>
      <c r="H48" s="1" t="s">
        <v>92</v>
      </c>
      <c r="I48" s="1" t="s">
        <v>92</v>
      </c>
      <c r="J48" s="1" t="s">
        <v>92</v>
      </c>
      <c r="K48" s="1" t="s">
        <v>92</v>
      </c>
      <c r="L48" s="1">
        <v>51776000</v>
      </c>
      <c r="M48" s="1">
        <v>35077000</v>
      </c>
      <c r="N48" s="1">
        <v>789888000</v>
      </c>
      <c r="O48" s="1">
        <v>836315000</v>
      </c>
      <c r="P48" s="1">
        <v>791775000</v>
      </c>
      <c r="Q48" s="1">
        <v>871498000</v>
      </c>
      <c r="R48" s="1">
        <v>841787000</v>
      </c>
      <c r="S48" s="1">
        <v>845879000</v>
      </c>
      <c r="T48" s="1">
        <v>1014400000</v>
      </c>
      <c r="U48" s="1">
        <v>1029501000</v>
      </c>
      <c r="V48" s="1">
        <v>1515499000</v>
      </c>
      <c r="W48" s="1">
        <v>1485317000</v>
      </c>
      <c r="X48" s="1">
        <v>2443309000</v>
      </c>
      <c r="Y48" s="1">
        <v>2311396000</v>
      </c>
      <c r="Z48" s="1">
        <v>2620738000</v>
      </c>
      <c r="AA48" s="1">
        <v>2834900000</v>
      </c>
      <c r="AB48" s="1">
        <v>2784906000</v>
      </c>
      <c r="AC48" s="1">
        <v>2960817000</v>
      </c>
      <c r="AD48" s="1">
        <v>3503653000</v>
      </c>
      <c r="AE48" s="1">
        <v>3450553000</v>
      </c>
      <c r="AF48" s="1">
        <v>3619436000</v>
      </c>
      <c r="AG48" s="1">
        <v>3854917000</v>
      </c>
      <c r="AH48" s="1">
        <v>4228680000</v>
      </c>
    </row>
    <row r="49" spans="1:34" ht="19" x14ac:dyDescent="0.25">
      <c r="A49" s="5" t="s">
        <v>41</v>
      </c>
      <c r="B49" s="1" t="s">
        <v>92</v>
      </c>
      <c r="C49" s="1" t="s">
        <v>92</v>
      </c>
      <c r="D49" s="1" t="s">
        <v>92</v>
      </c>
      <c r="E49" s="1" t="s">
        <v>92</v>
      </c>
      <c r="F49" s="1" t="s">
        <v>92</v>
      </c>
      <c r="G49" s="1" t="s">
        <v>92</v>
      </c>
      <c r="H49" s="1" t="s">
        <v>92</v>
      </c>
      <c r="I49" s="1" t="s">
        <v>92</v>
      </c>
      <c r="J49" s="1" t="s">
        <v>92</v>
      </c>
      <c r="K49" s="1" t="s">
        <v>92</v>
      </c>
      <c r="L49" s="1" t="s">
        <v>92</v>
      </c>
      <c r="M49" s="1" t="s">
        <v>92</v>
      </c>
      <c r="N49" s="1" t="s">
        <v>92</v>
      </c>
      <c r="O49" s="1" t="s">
        <v>92</v>
      </c>
      <c r="P49" s="1" t="s">
        <v>92</v>
      </c>
      <c r="Q49" s="1" t="s">
        <v>92</v>
      </c>
      <c r="R49" s="1" t="s">
        <v>92</v>
      </c>
      <c r="S49" s="1" t="s">
        <v>92</v>
      </c>
      <c r="T49" s="1" t="s">
        <v>92</v>
      </c>
      <c r="U49" s="1" t="s">
        <v>92</v>
      </c>
      <c r="V49" s="1" t="s">
        <v>92</v>
      </c>
      <c r="W49" s="1" t="s">
        <v>92</v>
      </c>
      <c r="X49" s="1" t="s">
        <v>92</v>
      </c>
      <c r="Y49" s="1" t="s">
        <v>92</v>
      </c>
      <c r="Z49" s="1" t="s">
        <v>92</v>
      </c>
      <c r="AA49" s="1" t="s">
        <v>92</v>
      </c>
      <c r="AB49" s="1" t="s">
        <v>92</v>
      </c>
      <c r="AC49" s="1" t="s">
        <v>92</v>
      </c>
      <c r="AD49" s="1" t="s">
        <v>92</v>
      </c>
      <c r="AE49" s="1" t="s">
        <v>92</v>
      </c>
      <c r="AF49" s="1" t="s">
        <v>92</v>
      </c>
      <c r="AG49" s="1" t="s">
        <v>92</v>
      </c>
      <c r="AH49" s="1" t="s">
        <v>92</v>
      </c>
    </row>
    <row r="50" spans="1:34" ht="19" x14ac:dyDescent="0.25">
      <c r="A50" s="5" t="s">
        <v>42</v>
      </c>
      <c r="B50" s="1" t="s">
        <v>92</v>
      </c>
      <c r="C50" s="1" t="s">
        <v>92</v>
      </c>
      <c r="D50" s="1" t="s">
        <v>92</v>
      </c>
      <c r="E50" s="1" t="s">
        <v>92</v>
      </c>
      <c r="F50" s="1" t="s">
        <v>92</v>
      </c>
      <c r="G50" s="1" t="s">
        <v>92</v>
      </c>
      <c r="H50" s="1" t="s">
        <v>92</v>
      </c>
      <c r="I50" s="1" t="s">
        <v>92</v>
      </c>
      <c r="J50" s="1" t="s">
        <v>92</v>
      </c>
      <c r="K50" s="1" t="s">
        <v>92</v>
      </c>
      <c r="L50" s="1" t="s">
        <v>92</v>
      </c>
      <c r="M50" s="1" t="s">
        <v>92</v>
      </c>
      <c r="N50" s="1">
        <v>35085000</v>
      </c>
      <c r="O50" s="1" t="s">
        <v>92</v>
      </c>
      <c r="P50" s="1" t="s">
        <v>92</v>
      </c>
      <c r="Q50" s="1">
        <v>82384000</v>
      </c>
      <c r="R50" s="1">
        <v>206254000</v>
      </c>
      <c r="S50" s="1">
        <v>216642000</v>
      </c>
      <c r="T50" s="1">
        <v>177386000</v>
      </c>
      <c r="U50" s="1">
        <v>205396000</v>
      </c>
      <c r="V50" s="1">
        <v>268759000</v>
      </c>
      <c r="W50" s="1">
        <v>281056000</v>
      </c>
      <c r="X50" s="1">
        <v>239412000</v>
      </c>
      <c r="Y50" s="1">
        <v>243066000</v>
      </c>
      <c r="Z50" s="1">
        <v>208156000</v>
      </c>
      <c r="AA50" s="1">
        <v>178915000</v>
      </c>
      <c r="AB50" s="1">
        <v>281926000</v>
      </c>
      <c r="AC50" s="1">
        <v>243989000</v>
      </c>
      <c r="AD50" s="1">
        <v>404166000</v>
      </c>
      <c r="AE50" s="1">
        <v>390129000</v>
      </c>
      <c r="AF50" s="1">
        <v>497546000</v>
      </c>
      <c r="AG50" s="1">
        <v>612655000</v>
      </c>
      <c r="AH50" s="1">
        <v>670653000</v>
      </c>
    </row>
    <row r="51" spans="1:34" ht="19" x14ac:dyDescent="0.25">
      <c r="A51" s="5" t="s">
        <v>43</v>
      </c>
      <c r="B51" s="1" t="s">
        <v>92</v>
      </c>
      <c r="C51" s="1" t="s">
        <v>92</v>
      </c>
      <c r="D51" s="1" t="s">
        <v>92</v>
      </c>
      <c r="E51" s="1" t="s">
        <v>92</v>
      </c>
      <c r="F51" s="1" t="s">
        <v>92</v>
      </c>
      <c r="G51" s="1" t="s">
        <v>92</v>
      </c>
      <c r="H51" s="1" t="s">
        <v>92</v>
      </c>
      <c r="I51" s="1">
        <v>39900000</v>
      </c>
      <c r="J51" s="1">
        <v>66900000</v>
      </c>
      <c r="K51" s="1">
        <v>78100000</v>
      </c>
      <c r="L51" s="1">
        <v>157453000</v>
      </c>
      <c r="M51" s="1">
        <v>110144000</v>
      </c>
      <c r="N51" s="1">
        <v>39386000</v>
      </c>
      <c r="O51" s="1">
        <v>47519000</v>
      </c>
      <c r="P51" s="1">
        <v>209224000</v>
      </c>
      <c r="Q51" s="1">
        <v>69920000</v>
      </c>
      <c r="R51" s="1">
        <v>74631000</v>
      </c>
      <c r="S51" s="1">
        <v>95411000</v>
      </c>
      <c r="T51" s="1">
        <v>83315000</v>
      </c>
      <c r="U51" s="1">
        <v>93247000</v>
      </c>
      <c r="V51" s="1">
        <v>105948000</v>
      </c>
      <c r="W51" s="1">
        <v>103389000</v>
      </c>
      <c r="X51" s="1">
        <v>133036000</v>
      </c>
      <c r="Y51" s="1">
        <v>158896000</v>
      </c>
      <c r="Z51" s="1">
        <v>192772000</v>
      </c>
      <c r="AA51" s="1">
        <v>205046000</v>
      </c>
      <c r="AB51" s="1">
        <v>199560000</v>
      </c>
      <c r="AC51" s="1">
        <v>243001000</v>
      </c>
      <c r="AD51" s="1">
        <v>385048000</v>
      </c>
      <c r="AE51" s="1">
        <v>396029000</v>
      </c>
      <c r="AF51" s="1">
        <v>414227000</v>
      </c>
      <c r="AG51" s="1">
        <v>510698000</v>
      </c>
      <c r="AH51" s="1">
        <v>463695000</v>
      </c>
    </row>
    <row r="52" spans="1:34" ht="19" x14ac:dyDescent="0.25">
      <c r="A52" s="5" t="s">
        <v>44</v>
      </c>
      <c r="B52" s="1" t="s">
        <v>92</v>
      </c>
      <c r="C52" s="1" t="s">
        <v>92</v>
      </c>
      <c r="D52" s="1" t="s">
        <v>92</v>
      </c>
      <c r="E52" s="1" t="s">
        <v>92</v>
      </c>
      <c r="F52" s="1" t="s">
        <v>92</v>
      </c>
      <c r="G52" s="1" t="s">
        <v>92</v>
      </c>
      <c r="H52" s="1" t="s">
        <v>92</v>
      </c>
      <c r="I52" s="1">
        <v>91400000</v>
      </c>
      <c r="J52" s="1">
        <v>143600000</v>
      </c>
      <c r="K52" s="1">
        <v>178000000</v>
      </c>
      <c r="L52" s="1">
        <v>366472000</v>
      </c>
      <c r="M52" s="1">
        <v>337525000</v>
      </c>
      <c r="N52" s="1">
        <v>1049399000</v>
      </c>
      <c r="O52" s="1">
        <v>1068147000</v>
      </c>
      <c r="P52" s="1">
        <v>1179154000</v>
      </c>
      <c r="Q52" s="1">
        <v>1193997000</v>
      </c>
      <c r="R52" s="1">
        <v>1263332000</v>
      </c>
      <c r="S52" s="1">
        <v>1289798000</v>
      </c>
      <c r="T52" s="1">
        <v>1420188000</v>
      </c>
      <c r="U52" s="1">
        <v>1475054000</v>
      </c>
      <c r="V52" s="1">
        <v>2038786000</v>
      </c>
      <c r="W52" s="1">
        <v>2029279000</v>
      </c>
      <c r="X52" s="1">
        <v>3007000000</v>
      </c>
      <c r="Y52" s="1">
        <v>2910958000</v>
      </c>
      <c r="Z52" s="1">
        <v>3270764000</v>
      </c>
      <c r="AA52" s="1">
        <v>3481938000</v>
      </c>
      <c r="AB52" s="1">
        <v>3523427000</v>
      </c>
      <c r="AC52" s="1">
        <v>3713821000</v>
      </c>
      <c r="AD52" s="1">
        <v>4602177000</v>
      </c>
      <c r="AE52" s="1">
        <v>4666243000</v>
      </c>
      <c r="AF52" s="1">
        <v>5480845000</v>
      </c>
      <c r="AG52" s="1">
        <v>5943919000</v>
      </c>
      <c r="AH52" s="1">
        <v>6405418000</v>
      </c>
    </row>
    <row r="53" spans="1:34" ht="19" x14ac:dyDescent="0.25">
      <c r="A53" s="5" t="s">
        <v>45</v>
      </c>
      <c r="B53" s="1" t="s">
        <v>92</v>
      </c>
      <c r="C53" s="1" t="s">
        <v>92</v>
      </c>
      <c r="D53" s="1" t="s">
        <v>92</v>
      </c>
      <c r="E53" s="1" t="s">
        <v>92</v>
      </c>
      <c r="F53" s="1" t="s">
        <v>92</v>
      </c>
      <c r="G53" s="1" t="s">
        <v>92</v>
      </c>
      <c r="H53" s="1" t="s">
        <v>92</v>
      </c>
      <c r="I53" s="1" t="s">
        <v>92</v>
      </c>
      <c r="J53" s="1" t="s">
        <v>92</v>
      </c>
      <c r="K53" s="1" t="s">
        <v>92</v>
      </c>
      <c r="L53" s="1" t="s">
        <v>92</v>
      </c>
      <c r="M53" s="1" t="s">
        <v>92</v>
      </c>
      <c r="N53" s="1" t="s">
        <v>92</v>
      </c>
      <c r="O53" s="1" t="s">
        <v>92</v>
      </c>
      <c r="P53" s="1" t="s">
        <v>92</v>
      </c>
      <c r="Q53" s="1" t="s">
        <v>92</v>
      </c>
      <c r="R53" s="1" t="s">
        <v>92</v>
      </c>
      <c r="S53" s="1" t="s">
        <v>92</v>
      </c>
      <c r="T53" s="1" t="s">
        <v>92</v>
      </c>
      <c r="U53" s="1" t="s">
        <v>92</v>
      </c>
      <c r="V53" s="1" t="s">
        <v>92</v>
      </c>
      <c r="W53" s="1" t="s">
        <v>92</v>
      </c>
      <c r="X53" s="1" t="s">
        <v>92</v>
      </c>
      <c r="Y53" s="1" t="s">
        <v>92</v>
      </c>
      <c r="Z53" s="1" t="s">
        <v>92</v>
      </c>
      <c r="AA53" s="1" t="s">
        <v>92</v>
      </c>
      <c r="AB53" s="1" t="s">
        <v>92</v>
      </c>
      <c r="AC53" s="1" t="s">
        <v>92</v>
      </c>
      <c r="AD53" s="1" t="s">
        <v>92</v>
      </c>
      <c r="AE53" s="1" t="s">
        <v>92</v>
      </c>
      <c r="AF53" s="1" t="s">
        <v>92</v>
      </c>
      <c r="AG53" s="1" t="s">
        <v>92</v>
      </c>
      <c r="AH53" s="1" t="s">
        <v>92</v>
      </c>
    </row>
    <row r="54" spans="1:34" ht="20" thickBot="1" x14ac:dyDescent="0.3">
      <c r="A54" s="7" t="s">
        <v>46</v>
      </c>
      <c r="B54" s="11" t="s">
        <v>92</v>
      </c>
      <c r="C54" s="11" t="s">
        <v>92</v>
      </c>
      <c r="D54" s="11" t="s">
        <v>92</v>
      </c>
      <c r="E54" s="11" t="s">
        <v>92</v>
      </c>
      <c r="F54" s="11" t="s">
        <v>92</v>
      </c>
      <c r="G54" s="11" t="s">
        <v>92</v>
      </c>
      <c r="H54" s="11" t="s">
        <v>92</v>
      </c>
      <c r="I54" s="11">
        <v>409000000</v>
      </c>
      <c r="J54" s="11">
        <v>629700000</v>
      </c>
      <c r="K54" s="11">
        <v>946600000</v>
      </c>
      <c r="L54" s="11">
        <v>1050993000</v>
      </c>
      <c r="M54" s="11">
        <v>1128907000</v>
      </c>
      <c r="N54" s="11">
        <v>1978714000</v>
      </c>
      <c r="O54" s="11">
        <v>2307353000</v>
      </c>
      <c r="P54" s="11">
        <v>2092187000</v>
      </c>
      <c r="Q54" s="11">
        <v>2141476000</v>
      </c>
      <c r="R54" s="11">
        <v>2157822000</v>
      </c>
      <c r="S54" s="11">
        <v>2617337000</v>
      </c>
      <c r="T54" s="11">
        <v>2742478000</v>
      </c>
      <c r="U54" s="11">
        <v>2938854000</v>
      </c>
      <c r="V54" s="11">
        <v>3286541000</v>
      </c>
      <c r="W54" s="11">
        <v>3367334000</v>
      </c>
      <c r="X54" s="11">
        <v>4147656000</v>
      </c>
      <c r="Y54" s="11">
        <v>4358935000</v>
      </c>
      <c r="Z54" s="11">
        <v>4775499000</v>
      </c>
      <c r="AA54" s="11">
        <v>5045739000</v>
      </c>
      <c r="AB54" s="11">
        <v>5240365000</v>
      </c>
      <c r="AC54" s="11">
        <v>5396414000</v>
      </c>
      <c r="AD54" s="11">
        <v>6145974000</v>
      </c>
      <c r="AE54" s="11">
        <v>6405160000</v>
      </c>
      <c r="AF54" s="11">
        <v>8030062000</v>
      </c>
      <c r="AG54" s="11">
        <v>8752260000</v>
      </c>
      <c r="AH54" s="11">
        <v>9418087000</v>
      </c>
    </row>
    <row r="55" spans="1:34" ht="20" thickTop="1" x14ac:dyDescent="0.25">
      <c r="A55" s="5" t="s">
        <v>47</v>
      </c>
      <c r="B55" s="1" t="s">
        <v>92</v>
      </c>
      <c r="C55" s="1" t="s">
        <v>92</v>
      </c>
      <c r="D55" s="1" t="s">
        <v>92</v>
      </c>
      <c r="E55" s="1" t="s">
        <v>92</v>
      </c>
      <c r="F55" s="1" t="s">
        <v>92</v>
      </c>
      <c r="G55" s="1" t="s">
        <v>92</v>
      </c>
      <c r="H55" s="1" t="s">
        <v>92</v>
      </c>
      <c r="I55" s="1">
        <v>11500000</v>
      </c>
      <c r="J55" s="1">
        <v>16200000</v>
      </c>
      <c r="K55" s="1">
        <v>14900000</v>
      </c>
      <c r="L55" s="1">
        <v>139290000</v>
      </c>
      <c r="M55" s="1">
        <v>134966000</v>
      </c>
      <c r="N55" s="1">
        <v>246789000</v>
      </c>
      <c r="O55" s="1">
        <v>204226000</v>
      </c>
      <c r="P55" s="1">
        <v>184146000</v>
      </c>
      <c r="Q55" s="1">
        <v>231359000</v>
      </c>
      <c r="R55" s="1">
        <v>234149000</v>
      </c>
      <c r="S55" s="1">
        <v>11611000</v>
      </c>
      <c r="T55" s="1">
        <v>23168000</v>
      </c>
      <c r="U55" s="1">
        <v>10136000</v>
      </c>
      <c r="V55" s="1">
        <v>16331000</v>
      </c>
      <c r="W55" s="1">
        <v>6956000</v>
      </c>
      <c r="X55" s="1">
        <v>29855000</v>
      </c>
      <c r="Y55" s="1">
        <v>8575000</v>
      </c>
      <c r="Z55" s="1">
        <v>28152000</v>
      </c>
      <c r="AA55" s="1">
        <v>9919000</v>
      </c>
      <c r="AB55" s="1">
        <v>13745000</v>
      </c>
      <c r="AC55" s="1">
        <v>19954000</v>
      </c>
      <c r="AD55" s="1">
        <v>85046000</v>
      </c>
      <c r="AE55" s="1">
        <v>19815000</v>
      </c>
      <c r="AF55" s="1">
        <v>30003000</v>
      </c>
      <c r="AG55" s="1">
        <v>27413000</v>
      </c>
      <c r="AH55" s="1">
        <v>37580000</v>
      </c>
    </row>
    <row r="56" spans="1:34" ht="19" x14ac:dyDescent="0.25">
      <c r="A56" s="5" t="s">
        <v>48</v>
      </c>
      <c r="B56" s="1" t="s">
        <v>92</v>
      </c>
      <c r="C56" s="1" t="s">
        <v>92</v>
      </c>
      <c r="D56" s="1" t="s">
        <v>92</v>
      </c>
      <c r="E56" s="1" t="s">
        <v>92</v>
      </c>
      <c r="F56" s="1" t="s">
        <v>92</v>
      </c>
      <c r="G56" s="1" t="s">
        <v>92</v>
      </c>
      <c r="H56" s="1" t="s">
        <v>92</v>
      </c>
      <c r="I56" s="1">
        <v>11600000</v>
      </c>
      <c r="J56" s="1">
        <v>8900000</v>
      </c>
      <c r="K56" s="1">
        <v>7600000</v>
      </c>
      <c r="L56" s="1">
        <v>6416000</v>
      </c>
      <c r="M56" s="1">
        <v>535000</v>
      </c>
      <c r="N56" s="1">
        <v>1423000</v>
      </c>
      <c r="O56" s="1" t="s">
        <v>92</v>
      </c>
      <c r="P56" s="1" t="s">
        <v>92</v>
      </c>
      <c r="Q56" s="1" t="s">
        <v>92</v>
      </c>
      <c r="R56" s="1" t="s">
        <v>92</v>
      </c>
      <c r="S56" s="1" t="s">
        <v>92</v>
      </c>
      <c r="T56" s="1" t="s">
        <v>92</v>
      </c>
      <c r="U56" s="1" t="s">
        <v>92</v>
      </c>
      <c r="V56" s="1" t="s">
        <v>92</v>
      </c>
      <c r="W56" s="1" t="s">
        <v>92</v>
      </c>
      <c r="X56" s="1">
        <v>30000000</v>
      </c>
      <c r="Y56" s="1">
        <v>30000000</v>
      </c>
      <c r="Z56" s="1">
        <v>30000000</v>
      </c>
      <c r="AA56" s="1">
        <v>205000000</v>
      </c>
      <c r="AB56" s="1">
        <v>205000000</v>
      </c>
      <c r="AC56" s="1">
        <v>9924000</v>
      </c>
      <c r="AD56" s="1">
        <v>343769000</v>
      </c>
      <c r="AE56" s="1">
        <v>17614000</v>
      </c>
      <c r="AF56" s="1">
        <v>27084000</v>
      </c>
      <c r="AG56" s="1">
        <v>154670000</v>
      </c>
      <c r="AH56" s="1">
        <v>54274000</v>
      </c>
    </row>
    <row r="57" spans="1:34" ht="19" x14ac:dyDescent="0.25">
      <c r="A57" s="5" t="s">
        <v>49</v>
      </c>
      <c r="B57" s="1" t="s">
        <v>92</v>
      </c>
      <c r="C57" s="1" t="s">
        <v>92</v>
      </c>
      <c r="D57" s="1" t="s">
        <v>92</v>
      </c>
      <c r="E57" s="1" t="s">
        <v>92</v>
      </c>
      <c r="F57" s="1" t="s">
        <v>92</v>
      </c>
      <c r="G57" s="1" t="s">
        <v>92</v>
      </c>
      <c r="H57" s="1" t="s">
        <v>92</v>
      </c>
      <c r="I57" s="1" t="s">
        <v>92</v>
      </c>
      <c r="J57" s="1" t="s">
        <v>92</v>
      </c>
      <c r="K57" s="1" t="s">
        <v>92</v>
      </c>
      <c r="L57" s="1" t="s">
        <v>92</v>
      </c>
      <c r="M57" s="1" t="s">
        <v>92</v>
      </c>
      <c r="N57" s="1" t="s">
        <v>92</v>
      </c>
      <c r="O57" s="1" t="s">
        <v>92</v>
      </c>
      <c r="P57" s="1" t="s">
        <v>92</v>
      </c>
      <c r="Q57" s="1" t="s">
        <v>92</v>
      </c>
      <c r="R57" s="1" t="s">
        <v>92</v>
      </c>
      <c r="S57" s="1" t="s">
        <v>92</v>
      </c>
      <c r="T57" s="1" t="s">
        <v>92</v>
      </c>
      <c r="U57" s="1" t="s">
        <v>92</v>
      </c>
      <c r="V57" s="1" t="s">
        <v>92</v>
      </c>
      <c r="W57" s="1" t="s">
        <v>92</v>
      </c>
      <c r="X57" s="1" t="s">
        <v>92</v>
      </c>
      <c r="Y57" s="1" t="s">
        <v>92</v>
      </c>
      <c r="Z57" s="1" t="s">
        <v>92</v>
      </c>
      <c r="AA57" s="1" t="s">
        <v>92</v>
      </c>
      <c r="AB57" s="1" t="s">
        <v>92</v>
      </c>
      <c r="AC57" s="1" t="s">
        <v>92</v>
      </c>
      <c r="AD57" s="1" t="s">
        <v>92</v>
      </c>
      <c r="AE57" s="1" t="s">
        <v>92</v>
      </c>
      <c r="AF57" s="1" t="s">
        <v>92</v>
      </c>
      <c r="AG57" s="1">
        <v>46443000</v>
      </c>
      <c r="AH57" s="1" t="s">
        <v>92</v>
      </c>
    </row>
    <row r="58" spans="1:34" ht="19" x14ac:dyDescent="0.25">
      <c r="A58" s="5" t="s">
        <v>50</v>
      </c>
      <c r="B58" s="1" t="s">
        <v>92</v>
      </c>
      <c r="C58" s="1" t="s">
        <v>92</v>
      </c>
      <c r="D58" s="1" t="s">
        <v>92</v>
      </c>
      <c r="E58" s="1" t="s">
        <v>92</v>
      </c>
      <c r="F58" s="1" t="s">
        <v>92</v>
      </c>
      <c r="G58" s="1" t="s">
        <v>92</v>
      </c>
      <c r="H58" s="1" t="s">
        <v>92</v>
      </c>
      <c r="I58" s="1" t="s">
        <v>92</v>
      </c>
      <c r="J58" s="1" t="s">
        <v>92</v>
      </c>
      <c r="K58" s="1" t="s">
        <v>92</v>
      </c>
      <c r="L58" s="1" t="s">
        <v>92</v>
      </c>
      <c r="M58" s="1">
        <v>379759000</v>
      </c>
      <c r="N58" s="1">
        <v>359245000</v>
      </c>
      <c r="O58" s="1">
        <v>398878000</v>
      </c>
      <c r="P58" s="1">
        <v>368913000</v>
      </c>
      <c r="Q58" s="1">
        <v>415689000</v>
      </c>
      <c r="R58" s="1">
        <v>445598000</v>
      </c>
      <c r="S58" s="1">
        <v>577295000</v>
      </c>
      <c r="T58" s="1">
        <v>604718000</v>
      </c>
      <c r="U58" s="1">
        <v>553990000</v>
      </c>
      <c r="V58" s="1">
        <v>600569000</v>
      </c>
      <c r="W58" s="1">
        <v>703555000</v>
      </c>
      <c r="X58" s="1">
        <v>834864000</v>
      </c>
      <c r="Y58" s="1">
        <v>827554000</v>
      </c>
      <c r="Z58" s="1">
        <v>928242000</v>
      </c>
      <c r="AA58" s="1">
        <v>968246000</v>
      </c>
      <c r="AB58" s="1">
        <v>1085802000</v>
      </c>
      <c r="AC58" s="1">
        <v>1064528000</v>
      </c>
      <c r="AD58" s="1">
        <v>1152862000</v>
      </c>
      <c r="AE58" s="1">
        <v>1212476000</v>
      </c>
      <c r="AF58" s="1">
        <v>1388263000</v>
      </c>
      <c r="AG58" s="1">
        <v>1517623000</v>
      </c>
      <c r="AH58" s="1">
        <v>1910822000</v>
      </c>
    </row>
    <row r="59" spans="1:34" ht="19" x14ac:dyDescent="0.25">
      <c r="A59" s="5" t="s">
        <v>51</v>
      </c>
      <c r="B59" s="1" t="s">
        <v>92</v>
      </c>
      <c r="C59" s="1" t="s">
        <v>92</v>
      </c>
      <c r="D59" s="1" t="s">
        <v>92</v>
      </c>
      <c r="E59" s="1" t="s">
        <v>92</v>
      </c>
      <c r="F59" s="1" t="s">
        <v>92</v>
      </c>
      <c r="G59" s="1" t="s">
        <v>92</v>
      </c>
      <c r="H59" s="1" t="s">
        <v>92</v>
      </c>
      <c r="I59" s="1">
        <v>137200000</v>
      </c>
      <c r="J59" s="1">
        <v>180600000</v>
      </c>
      <c r="K59" s="1">
        <v>245700000</v>
      </c>
      <c r="L59" s="1">
        <v>206958000</v>
      </c>
      <c r="M59" s="1">
        <v>110867000</v>
      </c>
      <c r="N59" s="1">
        <v>169912000</v>
      </c>
      <c r="O59" s="1">
        <v>201855000</v>
      </c>
      <c r="P59" s="1">
        <v>188096000</v>
      </c>
      <c r="Q59" s="1">
        <v>169632000</v>
      </c>
      <c r="R59" s="1">
        <v>191349000</v>
      </c>
      <c r="S59" s="1">
        <v>442170000</v>
      </c>
      <c r="T59" s="1">
        <v>281097000</v>
      </c>
      <c r="U59" s="1">
        <v>250467000</v>
      </c>
      <c r="V59" s="1">
        <v>304868000</v>
      </c>
      <c r="W59" s="1">
        <v>298299000</v>
      </c>
      <c r="X59" s="1">
        <v>357920000</v>
      </c>
      <c r="Y59" s="1">
        <v>356790000</v>
      </c>
      <c r="Z59" s="1">
        <v>400365000</v>
      </c>
      <c r="AA59" s="1">
        <v>395188000</v>
      </c>
      <c r="AB59" s="1">
        <v>410399000</v>
      </c>
      <c r="AC59" s="1">
        <v>519703000</v>
      </c>
      <c r="AD59" s="1">
        <v>520738000</v>
      </c>
      <c r="AE59" s="1">
        <v>502548000</v>
      </c>
      <c r="AF59" s="1">
        <v>694572000</v>
      </c>
      <c r="AG59" s="1">
        <v>667335000</v>
      </c>
      <c r="AH59" s="1">
        <v>771823000</v>
      </c>
    </row>
    <row r="60" spans="1:34" ht="19" x14ac:dyDescent="0.25">
      <c r="A60" s="6" t="s">
        <v>52</v>
      </c>
      <c r="B60" s="10" t="s">
        <v>92</v>
      </c>
      <c r="C60" s="10" t="s">
        <v>92</v>
      </c>
      <c r="D60" s="10" t="s">
        <v>92</v>
      </c>
      <c r="E60" s="10" t="s">
        <v>92</v>
      </c>
      <c r="F60" s="10" t="s">
        <v>92</v>
      </c>
      <c r="G60" s="10" t="s">
        <v>92</v>
      </c>
      <c r="H60" s="10" t="s">
        <v>92</v>
      </c>
      <c r="I60" s="10">
        <v>160300000</v>
      </c>
      <c r="J60" s="10">
        <v>205700000</v>
      </c>
      <c r="K60" s="10">
        <v>268200000</v>
      </c>
      <c r="L60" s="10">
        <v>352664000</v>
      </c>
      <c r="M60" s="10">
        <v>626127000</v>
      </c>
      <c r="N60" s="10">
        <v>777369000</v>
      </c>
      <c r="O60" s="10">
        <v>804959000</v>
      </c>
      <c r="P60" s="10">
        <v>741155000</v>
      </c>
      <c r="Q60" s="10">
        <v>816680000</v>
      </c>
      <c r="R60" s="10">
        <v>871096000</v>
      </c>
      <c r="S60" s="10">
        <v>1031076000</v>
      </c>
      <c r="T60" s="10">
        <v>908983000</v>
      </c>
      <c r="U60" s="10">
        <v>814593000</v>
      </c>
      <c r="V60" s="10">
        <v>921768000</v>
      </c>
      <c r="W60" s="10">
        <v>1008810000</v>
      </c>
      <c r="X60" s="10">
        <v>1252639000</v>
      </c>
      <c r="Y60" s="10">
        <v>1222919000</v>
      </c>
      <c r="Z60" s="10">
        <v>1386759000</v>
      </c>
      <c r="AA60" s="10">
        <v>1578353000</v>
      </c>
      <c r="AB60" s="10">
        <v>1714946000</v>
      </c>
      <c r="AC60" s="10">
        <v>1614109000</v>
      </c>
      <c r="AD60" s="10">
        <v>2102415000</v>
      </c>
      <c r="AE60" s="10">
        <v>1752453000</v>
      </c>
      <c r="AF60" s="10">
        <v>2139922000</v>
      </c>
      <c r="AG60" s="10">
        <v>2413484000</v>
      </c>
      <c r="AH60" s="10">
        <v>2774499000</v>
      </c>
    </row>
    <row r="61" spans="1:34" ht="19" x14ac:dyDescent="0.25">
      <c r="A61" s="5" t="s">
        <v>53</v>
      </c>
      <c r="B61" s="1" t="s">
        <v>92</v>
      </c>
      <c r="C61" s="1" t="s">
        <v>92</v>
      </c>
      <c r="D61" s="1" t="s">
        <v>92</v>
      </c>
      <c r="E61" s="1" t="s">
        <v>92</v>
      </c>
      <c r="F61" s="1" t="s">
        <v>92</v>
      </c>
      <c r="G61" s="1" t="s">
        <v>92</v>
      </c>
      <c r="H61" s="1" t="s">
        <v>92</v>
      </c>
      <c r="I61" s="1">
        <v>16000000</v>
      </c>
      <c r="J61" s="1">
        <v>9000000</v>
      </c>
      <c r="K61" s="1">
        <v>13100000</v>
      </c>
      <c r="L61" s="1">
        <v>564000</v>
      </c>
      <c r="M61" s="1">
        <v>73000</v>
      </c>
      <c r="N61" s="1" t="s">
        <v>92</v>
      </c>
      <c r="O61" s="1" t="s">
        <v>92</v>
      </c>
      <c r="P61" s="1" t="s">
        <v>92</v>
      </c>
      <c r="Q61" s="1" t="s">
        <v>92</v>
      </c>
      <c r="R61" s="1" t="s">
        <v>92</v>
      </c>
      <c r="S61" s="1" t="s">
        <v>92</v>
      </c>
      <c r="T61" s="1" t="s">
        <v>92</v>
      </c>
      <c r="U61" s="1" t="s">
        <v>92</v>
      </c>
      <c r="V61" s="1" t="s">
        <v>92</v>
      </c>
      <c r="W61" s="1" t="s">
        <v>92</v>
      </c>
      <c r="X61" s="1">
        <v>105000000</v>
      </c>
      <c r="Y61" s="1">
        <v>75000000</v>
      </c>
      <c r="Z61" s="1">
        <v>45000000</v>
      </c>
      <c r="AA61" s="1" t="s">
        <v>92</v>
      </c>
      <c r="AB61" s="1" t="s">
        <v>92</v>
      </c>
      <c r="AC61" s="1">
        <v>134063000</v>
      </c>
      <c r="AD61" s="1">
        <v>125535000</v>
      </c>
      <c r="AE61" s="1">
        <v>120093000</v>
      </c>
      <c r="AF61" s="1">
        <v>100823000</v>
      </c>
      <c r="AG61" s="1">
        <v>512097000</v>
      </c>
      <c r="AH61" s="1">
        <v>602097000</v>
      </c>
    </row>
    <row r="62" spans="1:34" ht="19" x14ac:dyDescent="0.25">
      <c r="A62" s="5" t="s">
        <v>50</v>
      </c>
      <c r="B62" s="1" t="s">
        <v>92</v>
      </c>
      <c r="C62" s="1" t="s">
        <v>92</v>
      </c>
      <c r="D62" s="1" t="s">
        <v>92</v>
      </c>
      <c r="E62" s="1" t="s">
        <v>92</v>
      </c>
      <c r="F62" s="1" t="s">
        <v>92</v>
      </c>
      <c r="G62" s="1" t="s">
        <v>92</v>
      </c>
      <c r="H62" s="1" t="s">
        <v>92</v>
      </c>
      <c r="I62" s="1" t="s">
        <v>92</v>
      </c>
      <c r="J62" s="1" t="s">
        <v>92</v>
      </c>
      <c r="K62" s="1" t="s">
        <v>92</v>
      </c>
      <c r="L62" s="1" t="s">
        <v>92</v>
      </c>
      <c r="M62" s="1" t="s">
        <v>92</v>
      </c>
      <c r="N62" s="1" t="s">
        <v>92</v>
      </c>
      <c r="O62" s="1" t="s">
        <v>92</v>
      </c>
      <c r="P62" s="1" t="s">
        <v>92</v>
      </c>
      <c r="Q62" s="1" t="s">
        <v>92</v>
      </c>
      <c r="R62" s="1" t="s">
        <v>92</v>
      </c>
      <c r="S62" s="1" t="s">
        <v>92</v>
      </c>
      <c r="T62" s="1" t="s">
        <v>92</v>
      </c>
      <c r="U62" s="1">
        <v>34739000</v>
      </c>
      <c r="V62" s="1">
        <v>34103000</v>
      </c>
      <c r="W62" s="1">
        <v>56208000</v>
      </c>
      <c r="X62" s="1">
        <v>67184000</v>
      </c>
      <c r="Y62" s="1">
        <v>54736000</v>
      </c>
      <c r="Z62" s="1">
        <v>77646000</v>
      </c>
      <c r="AA62" s="1">
        <v>93613000</v>
      </c>
      <c r="AB62" s="1">
        <v>79856000</v>
      </c>
      <c r="AC62" s="1">
        <v>83252000</v>
      </c>
      <c r="AD62" s="1">
        <v>116859000</v>
      </c>
      <c r="AE62" s="1">
        <v>90102000</v>
      </c>
      <c r="AF62" s="1">
        <v>104850000</v>
      </c>
      <c r="AG62" s="1">
        <v>136303000</v>
      </c>
      <c r="AH62" s="1">
        <v>154472000</v>
      </c>
    </row>
    <row r="63" spans="1:34" ht="19" x14ac:dyDescent="0.25">
      <c r="A63" s="5" t="s">
        <v>54</v>
      </c>
      <c r="B63" s="1" t="s">
        <v>92</v>
      </c>
      <c r="C63" s="1" t="s">
        <v>92</v>
      </c>
      <c r="D63" s="1" t="s">
        <v>92</v>
      </c>
      <c r="E63" s="1" t="s">
        <v>92</v>
      </c>
      <c r="F63" s="1" t="s">
        <v>92</v>
      </c>
      <c r="G63" s="1" t="s">
        <v>92</v>
      </c>
      <c r="H63" s="1" t="s">
        <v>92</v>
      </c>
      <c r="I63" s="1" t="s">
        <v>92</v>
      </c>
      <c r="J63" s="1" t="s">
        <v>92</v>
      </c>
      <c r="K63" s="1" t="s">
        <v>92</v>
      </c>
      <c r="L63" s="1" t="s">
        <v>92</v>
      </c>
      <c r="M63" s="1" t="s">
        <v>92</v>
      </c>
      <c r="N63" s="1" t="s">
        <v>92</v>
      </c>
      <c r="O63" s="1" t="s">
        <v>92</v>
      </c>
      <c r="P63" s="1" t="s">
        <v>92</v>
      </c>
      <c r="Q63" s="1" t="s">
        <v>92</v>
      </c>
      <c r="R63" s="1" t="s">
        <v>92</v>
      </c>
      <c r="S63" s="1" t="s">
        <v>92</v>
      </c>
      <c r="T63" s="1">
        <v>152745000</v>
      </c>
      <c r="U63" s="1" t="s">
        <v>92</v>
      </c>
      <c r="V63" s="1" t="s">
        <v>92</v>
      </c>
      <c r="W63" s="1" t="s">
        <v>92</v>
      </c>
      <c r="X63" s="1">
        <v>52645000</v>
      </c>
      <c r="Y63" s="1" t="s">
        <v>92</v>
      </c>
      <c r="Z63" s="1" t="s">
        <v>92</v>
      </c>
      <c r="AA63" s="1" t="s">
        <v>92</v>
      </c>
      <c r="AB63" s="1" t="s">
        <v>92</v>
      </c>
      <c r="AC63" s="1" t="s">
        <v>92</v>
      </c>
      <c r="AD63" s="1" t="s">
        <v>92</v>
      </c>
      <c r="AE63" s="1" t="s">
        <v>92</v>
      </c>
      <c r="AF63" s="1" t="s">
        <v>92</v>
      </c>
      <c r="AG63" s="1" t="s">
        <v>92</v>
      </c>
      <c r="AH63" s="1" t="s">
        <v>92</v>
      </c>
    </row>
    <row r="64" spans="1:34" ht="19" x14ac:dyDescent="0.25">
      <c r="A64" s="5" t="s">
        <v>55</v>
      </c>
      <c r="B64" s="1" t="s">
        <v>92</v>
      </c>
      <c r="C64" s="1" t="s">
        <v>92</v>
      </c>
      <c r="D64" s="1" t="s">
        <v>92</v>
      </c>
      <c r="E64" s="1" t="s">
        <v>92</v>
      </c>
      <c r="F64" s="1" t="s">
        <v>92</v>
      </c>
      <c r="G64" s="1" t="s">
        <v>92</v>
      </c>
      <c r="H64" s="1" t="s">
        <v>92</v>
      </c>
      <c r="I64" s="1" t="s">
        <v>92</v>
      </c>
      <c r="J64" s="1">
        <v>3200000</v>
      </c>
      <c r="K64" s="1">
        <v>4900000</v>
      </c>
      <c r="L64" s="1">
        <v>14936000</v>
      </c>
      <c r="M64" s="1">
        <v>17051000</v>
      </c>
      <c r="N64" s="1">
        <v>87864000</v>
      </c>
      <c r="O64" s="1">
        <v>68984000</v>
      </c>
      <c r="P64" s="1">
        <v>85983000</v>
      </c>
      <c r="Q64" s="1">
        <v>105860000</v>
      </c>
      <c r="R64" s="1">
        <v>123559000</v>
      </c>
      <c r="S64" s="1">
        <v>149868000</v>
      </c>
      <c r="T64" s="1">
        <v>152379000</v>
      </c>
      <c r="U64" s="1">
        <v>245356000</v>
      </c>
      <c r="V64" s="1">
        <v>230488000</v>
      </c>
      <c r="W64" s="1">
        <v>201016000</v>
      </c>
      <c r="X64" s="1">
        <v>126217000</v>
      </c>
      <c r="Y64" s="1">
        <v>218003000</v>
      </c>
      <c r="Z64" s="1">
        <v>209924000</v>
      </c>
      <c r="AA64" s="1">
        <v>239784000</v>
      </c>
      <c r="AB64" s="1">
        <v>250417000</v>
      </c>
      <c r="AC64" s="1">
        <v>285266000</v>
      </c>
      <c r="AD64" s="1">
        <v>316150000</v>
      </c>
      <c r="AE64" s="1">
        <v>353636000</v>
      </c>
      <c r="AF64" s="1">
        <v>772100000</v>
      </c>
      <c r="AG64" s="1">
        <v>391433000</v>
      </c>
      <c r="AH64" s="1">
        <v>327829000</v>
      </c>
    </row>
    <row r="65" spans="1:34" ht="19" x14ac:dyDescent="0.25">
      <c r="A65" s="5" t="s">
        <v>56</v>
      </c>
      <c r="B65" s="1" t="s">
        <v>92</v>
      </c>
      <c r="C65" s="1" t="s">
        <v>92</v>
      </c>
      <c r="D65" s="1" t="s">
        <v>92</v>
      </c>
      <c r="E65" s="1" t="s">
        <v>92</v>
      </c>
      <c r="F65" s="1" t="s">
        <v>92</v>
      </c>
      <c r="G65" s="1" t="s">
        <v>92</v>
      </c>
      <c r="H65" s="1" t="s">
        <v>92</v>
      </c>
      <c r="I65" s="1">
        <v>16000000</v>
      </c>
      <c r="J65" s="1">
        <v>12200000</v>
      </c>
      <c r="K65" s="1">
        <v>18000000</v>
      </c>
      <c r="L65" s="1">
        <v>15500000</v>
      </c>
      <c r="M65" s="1">
        <v>17124000</v>
      </c>
      <c r="N65" s="1">
        <v>87864000</v>
      </c>
      <c r="O65" s="1">
        <v>68984000</v>
      </c>
      <c r="P65" s="1">
        <v>85983000</v>
      </c>
      <c r="Q65" s="1">
        <v>105860000</v>
      </c>
      <c r="R65" s="1">
        <v>123559000</v>
      </c>
      <c r="S65" s="1">
        <v>149868000</v>
      </c>
      <c r="T65" s="1">
        <v>305124000</v>
      </c>
      <c r="U65" s="1">
        <v>280095000</v>
      </c>
      <c r="V65" s="1">
        <v>264591000</v>
      </c>
      <c r="W65" s="1">
        <v>257224000</v>
      </c>
      <c r="X65" s="1">
        <v>351046000</v>
      </c>
      <c r="Y65" s="1">
        <v>347739000</v>
      </c>
      <c r="Z65" s="1">
        <v>332570000</v>
      </c>
      <c r="AA65" s="1">
        <v>333397000</v>
      </c>
      <c r="AB65" s="1">
        <v>330273000</v>
      </c>
      <c r="AC65" s="1">
        <v>502581000</v>
      </c>
      <c r="AD65" s="1">
        <v>558544000</v>
      </c>
      <c r="AE65" s="1">
        <v>563831000</v>
      </c>
      <c r="AF65" s="1">
        <v>977773000</v>
      </c>
      <c r="AG65" s="1">
        <v>1039833000</v>
      </c>
      <c r="AH65" s="1">
        <v>1084398000</v>
      </c>
    </row>
    <row r="66" spans="1:34" ht="19" x14ac:dyDescent="0.25">
      <c r="A66" s="5" t="s">
        <v>57</v>
      </c>
      <c r="B66" s="1" t="s">
        <v>92</v>
      </c>
      <c r="C66" s="1" t="s">
        <v>92</v>
      </c>
      <c r="D66" s="1" t="s">
        <v>92</v>
      </c>
      <c r="E66" s="1" t="s">
        <v>92</v>
      </c>
      <c r="F66" s="1" t="s">
        <v>92</v>
      </c>
      <c r="G66" s="1" t="s">
        <v>92</v>
      </c>
      <c r="H66" s="1" t="s">
        <v>92</v>
      </c>
      <c r="I66" s="1" t="s">
        <v>92</v>
      </c>
      <c r="J66" s="1" t="s">
        <v>92</v>
      </c>
      <c r="K66" s="1" t="s">
        <v>92</v>
      </c>
      <c r="L66" s="1" t="s">
        <v>92</v>
      </c>
      <c r="M66" s="1" t="s">
        <v>92</v>
      </c>
      <c r="N66" s="1" t="s">
        <v>92</v>
      </c>
      <c r="O66" s="1" t="s">
        <v>92</v>
      </c>
      <c r="P66" s="1" t="s">
        <v>92</v>
      </c>
      <c r="Q66" s="1" t="s">
        <v>92</v>
      </c>
      <c r="R66" s="1" t="s">
        <v>92</v>
      </c>
      <c r="S66" s="1" t="s">
        <v>92</v>
      </c>
      <c r="T66" s="1" t="s">
        <v>92</v>
      </c>
      <c r="U66" s="1" t="s">
        <v>92</v>
      </c>
      <c r="V66" s="1" t="s">
        <v>92</v>
      </c>
      <c r="W66" s="1" t="s">
        <v>92</v>
      </c>
      <c r="X66" s="1" t="s">
        <v>92</v>
      </c>
      <c r="Y66" s="1" t="s">
        <v>92</v>
      </c>
      <c r="Z66" s="1" t="s">
        <v>92</v>
      </c>
      <c r="AA66" s="1" t="s">
        <v>92</v>
      </c>
      <c r="AB66" s="1" t="s">
        <v>92</v>
      </c>
      <c r="AC66" s="1" t="s">
        <v>92</v>
      </c>
      <c r="AD66" s="1" t="s">
        <v>92</v>
      </c>
      <c r="AE66" s="1" t="s">
        <v>92</v>
      </c>
      <c r="AF66" s="1" t="s">
        <v>92</v>
      </c>
      <c r="AG66" s="1" t="s">
        <v>92</v>
      </c>
      <c r="AH66" s="1" t="s">
        <v>92</v>
      </c>
    </row>
    <row r="67" spans="1:34" ht="19" x14ac:dyDescent="0.25">
      <c r="A67" s="6" t="s">
        <v>58</v>
      </c>
      <c r="B67" s="10" t="s">
        <v>92</v>
      </c>
      <c r="C67" s="10" t="s">
        <v>92</v>
      </c>
      <c r="D67" s="10" t="s">
        <v>92</v>
      </c>
      <c r="E67" s="10" t="s">
        <v>92</v>
      </c>
      <c r="F67" s="10" t="s">
        <v>92</v>
      </c>
      <c r="G67" s="10" t="s">
        <v>92</v>
      </c>
      <c r="H67" s="10" t="s">
        <v>92</v>
      </c>
      <c r="I67" s="10">
        <v>176300000</v>
      </c>
      <c r="J67" s="10">
        <v>217900000</v>
      </c>
      <c r="K67" s="10">
        <v>286200000</v>
      </c>
      <c r="L67" s="10">
        <v>368164000</v>
      </c>
      <c r="M67" s="10">
        <v>643251000</v>
      </c>
      <c r="N67" s="10">
        <v>865233000</v>
      </c>
      <c r="O67" s="10">
        <v>873943000</v>
      </c>
      <c r="P67" s="10">
        <v>827138000</v>
      </c>
      <c r="Q67" s="10">
        <v>922540000</v>
      </c>
      <c r="R67" s="10">
        <v>994655000</v>
      </c>
      <c r="S67" s="10">
        <v>1180944000</v>
      </c>
      <c r="T67" s="10">
        <v>1214107000</v>
      </c>
      <c r="U67" s="10">
        <v>1094688000</v>
      </c>
      <c r="V67" s="10">
        <v>1186359000</v>
      </c>
      <c r="W67" s="10">
        <v>1266034000</v>
      </c>
      <c r="X67" s="10">
        <v>1603685000</v>
      </c>
      <c r="Y67" s="10">
        <v>1570658000</v>
      </c>
      <c r="Z67" s="10">
        <v>1719329000</v>
      </c>
      <c r="AA67" s="10">
        <v>1911750000</v>
      </c>
      <c r="AB67" s="10">
        <v>2045219000</v>
      </c>
      <c r="AC67" s="10">
        <v>2116690000</v>
      </c>
      <c r="AD67" s="10">
        <v>2660959000</v>
      </c>
      <c r="AE67" s="10">
        <v>2316284000</v>
      </c>
      <c r="AF67" s="10">
        <v>3117695000</v>
      </c>
      <c r="AG67" s="10">
        <v>3453317000</v>
      </c>
      <c r="AH67" s="10">
        <v>3858897000</v>
      </c>
    </row>
    <row r="68" spans="1:34" ht="19" x14ac:dyDescent="0.25">
      <c r="A68" s="5" t="s">
        <v>59</v>
      </c>
      <c r="B68" s="1" t="s">
        <v>92</v>
      </c>
      <c r="C68" s="1" t="s">
        <v>92</v>
      </c>
      <c r="D68" s="1" t="s">
        <v>92</v>
      </c>
      <c r="E68" s="1" t="s">
        <v>92</v>
      </c>
      <c r="F68" s="1" t="s">
        <v>92</v>
      </c>
      <c r="G68" s="1" t="s">
        <v>92</v>
      </c>
      <c r="H68" s="1" t="s">
        <v>92</v>
      </c>
      <c r="I68" s="1" t="s">
        <v>92</v>
      </c>
      <c r="J68" s="1" t="s">
        <v>92</v>
      </c>
      <c r="K68" s="1" t="s">
        <v>92</v>
      </c>
      <c r="L68" s="1">
        <v>629000</v>
      </c>
      <c r="M68" s="1">
        <v>595000</v>
      </c>
      <c r="N68" s="1">
        <v>735000</v>
      </c>
      <c r="O68" s="1">
        <v>1560000</v>
      </c>
      <c r="P68" s="1">
        <v>1474000</v>
      </c>
      <c r="Q68" s="1">
        <v>1459000</v>
      </c>
      <c r="R68" s="1">
        <v>1406000</v>
      </c>
      <c r="S68" s="1">
        <v>1464000</v>
      </c>
      <c r="T68" s="1">
        <v>1418000</v>
      </c>
      <c r="U68" s="1">
        <v>1469000</v>
      </c>
      <c r="V68" s="1">
        <v>1485000</v>
      </c>
      <c r="W68" s="1">
        <v>1433000</v>
      </c>
      <c r="X68" s="1">
        <v>1509000</v>
      </c>
      <c r="Y68" s="1">
        <v>1542000</v>
      </c>
      <c r="Z68" s="1">
        <v>1560000</v>
      </c>
      <c r="AA68" s="1">
        <v>1552000</v>
      </c>
      <c r="AB68" s="1">
        <v>1515000</v>
      </c>
      <c r="AC68" s="1">
        <v>1505000</v>
      </c>
      <c r="AD68" s="1">
        <v>1493000</v>
      </c>
      <c r="AE68" s="1">
        <v>1503000</v>
      </c>
      <c r="AF68" s="1">
        <v>1528000</v>
      </c>
      <c r="AG68" s="1">
        <v>1531000</v>
      </c>
      <c r="AH68" s="1">
        <v>1524000</v>
      </c>
    </row>
    <row r="69" spans="1:34" ht="19" x14ac:dyDescent="0.25">
      <c r="A69" s="5" t="s">
        <v>60</v>
      </c>
      <c r="B69" s="1" t="s">
        <v>92</v>
      </c>
      <c r="C69" s="1" t="s">
        <v>92</v>
      </c>
      <c r="D69" s="1" t="s">
        <v>92</v>
      </c>
      <c r="E69" s="1" t="s">
        <v>92</v>
      </c>
      <c r="F69" s="1" t="s">
        <v>92</v>
      </c>
      <c r="G69" s="1" t="s">
        <v>92</v>
      </c>
      <c r="H69" s="1" t="s">
        <v>92</v>
      </c>
      <c r="I69" s="1">
        <v>72300000</v>
      </c>
      <c r="J69" s="1">
        <v>131400000</v>
      </c>
      <c r="K69" s="1">
        <v>243000000</v>
      </c>
      <c r="L69" s="1">
        <v>405419000</v>
      </c>
      <c r="M69" s="1">
        <v>436662000</v>
      </c>
      <c r="N69" s="1">
        <v>198863000</v>
      </c>
      <c r="O69" s="1">
        <v>251979000</v>
      </c>
      <c r="P69" s="1">
        <v>202146000</v>
      </c>
      <c r="Q69" s="1">
        <v>171108000</v>
      </c>
      <c r="R69" s="1">
        <v>170743000</v>
      </c>
      <c r="S69" s="1">
        <v>263977000</v>
      </c>
      <c r="T69" s="1">
        <v>434057000</v>
      </c>
      <c r="U69" s="1">
        <v>574980000</v>
      </c>
      <c r="V69" s="1">
        <v>770674000</v>
      </c>
      <c r="W69" s="1">
        <v>957517000</v>
      </c>
      <c r="X69" s="1">
        <v>1098694000</v>
      </c>
      <c r="Y69" s="1">
        <v>1324854000</v>
      </c>
      <c r="Z69" s="1">
        <v>1551592000</v>
      </c>
      <c r="AA69" s="1">
        <v>1725727000</v>
      </c>
      <c r="AB69" s="1">
        <v>1947585000</v>
      </c>
      <c r="AC69" s="1">
        <v>2143873000</v>
      </c>
      <c r="AD69" s="1">
        <v>2543688000</v>
      </c>
      <c r="AE69" s="1">
        <v>3164144000</v>
      </c>
      <c r="AF69" s="1">
        <v>3795397000</v>
      </c>
      <c r="AG69" s="1">
        <v>4549713000</v>
      </c>
      <c r="AH69" s="1">
        <v>5534307000</v>
      </c>
    </row>
    <row r="70" spans="1:34" ht="19" x14ac:dyDescent="0.25">
      <c r="A70" s="5" t="s">
        <v>61</v>
      </c>
      <c r="B70" s="1" t="s">
        <v>92</v>
      </c>
      <c r="C70" s="1" t="s">
        <v>92</v>
      </c>
      <c r="D70" s="1" t="s">
        <v>92</v>
      </c>
      <c r="E70" s="1" t="s">
        <v>92</v>
      </c>
      <c r="F70" s="1" t="s">
        <v>92</v>
      </c>
      <c r="G70" s="1" t="s">
        <v>92</v>
      </c>
      <c r="H70" s="1" t="s">
        <v>92</v>
      </c>
      <c r="I70" s="1">
        <v>-41000000</v>
      </c>
      <c r="J70" s="1">
        <v>-44300000</v>
      </c>
      <c r="K70" s="1">
        <v>-73400000</v>
      </c>
      <c r="L70" s="1">
        <v>-175697000</v>
      </c>
      <c r="M70" s="1">
        <v>-210140000</v>
      </c>
      <c r="N70" s="1">
        <v>-247016000</v>
      </c>
      <c r="O70" s="1">
        <v>-291442000</v>
      </c>
      <c r="P70" s="1">
        <v>-322788000</v>
      </c>
      <c r="Q70" s="1">
        <v>-16000000</v>
      </c>
      <c r="R70" s="1">
        <v>-12000000</v>
      </c>
      <c r="S70" s="1">
        <v>4000000</v>
      </c>
      <c r="T70" s="1">
        <v>-35000000</v>
      </c>
      <c r="U70" s="1">
        <v>-4000000</v>
      </c>
      <c r="V70" s="1">
        <v>-16000000</v>
      </c>
      <c r="W70" s="1">
        <v>-21000000</v>
      </c>
      <c r="X70" s="1">
        <v>-15000000</v>
      </c>
      <c r="Y70" s="1">
        <v>-29000000</v>
      </c>
      <c r="Z70" s="1">
        <v>-62000000</v>
      </c>
      <c r="AA70" s="1">
        <v>-105000000</v>
      </c>
      <c r="AB70" s="1">
        <v>-105000000</v>
      </c>
      <c r="AC70" s="1">
        <v>-66000000</v>
      </c>
      <c r="AD70" s="1">
        <v>-113000000</v>
      </c>
      <c r="AE70" s="1">
        <v>-92000000</v>
      </c>
      <c r="AF70" s="1">
        <v>-54000000</v>
      </c>
      <c r="AG70" s="1">
        <v>-49604000</v>
      </c>
      <c r="AH70" s="1">
        <v>-234277000</v>
      </c>
    </row>
    <row r="71" spans="1:34" ht="19" x14ac:dyDescent="0.25">
      <c r="A71" s="5" t="s">
        <v>62</v>
      </c>
      <c r="B71" s="1" t="s">
        <v>92</v>
      </c>
      <c r="C71" s="1" t="s">
        <v>92</v>
      </c>
      <c r="D71" s="1" t="s">
        <v>92</v>
      </c>
      <c r="E71" s="1" t="s">
        <v>92</v>
      </c>
      <c r="F71" s="1" t="s">
        <v>92</v>
      </c>
      <c r="G71" s="1" t="s">
        <v>92</v>
      </c>
      <c r="H71" s="1" t="s">
        <v>92</v>
      </c>
      <c r="I71" s="1">
        <v>201400000</v>
      </c>
      <c r="J71" s="1">
        <v>324700000</v>
      </c>
      <c r="K71" s="1">
        <v>490800000</v>
      </c>
      <c r="L71" s="1">
        <v>452478000</v>
      </c>
      <c r="M71" s="1">
        <v>258539000</v>
      </c>
      <c r="N71" s="1">
        <v>1160899000</v>
      </c>
      <c r="O71" s="1">
        <v>1471313000</v>
      </c>
      <c r="P71" s="1">
        <v>1384217000</v>
      </c>
      <c r="Q71" s="1">
        <v>1062369000</v>
      </c>
      <c r="R71" s="1">
        <v>1003018000</v>
      </c>
      <c r="S71" s="1">
        <v>1166952000</v>
      </c>
      <c r="T71" s="1">
        <v>1127896000</v>
      </c>
      <c r="U71" s="1">
        <v>1271717000</v>
      </c>
      <c r="V71" s="1">
        <v>1344023000</v>
      </c>
      <c r="W71" s="1">
        <v>1163350000</v>
      </c>
      <c r="X71" s="1">
        <v>1416483000</v>
      </c>
      <c r="Y71" s="1">
        <v>1490881000</v>
      </c>
      <c r="Z71" s="1">
        <v>1565018000</v>
      </c>
      <c r="AA71" s="1">
        <v>1511710000</v>
      </c>
      <c r="AB71" s="1">
        <v>1351046000</v>
      </c>
      <c r="AC71" s="1">
        <v>1196242000</v>
      </c>
      <c r="AD71" s="1">
        <v>1046971000</v>
      </c>
      <c r="AE71" s="1">
        <v>1009366000</v>
      </c>
      <c r="AF71" s="1">
        <v>1164479000</v>
      </c>
      <c r="AG71" s="1">
        <v>793497000</v>
      </c>
      <c r="AH71" s="1">
        <v>214171000</v>
      </c>
    </row>
    <row r="72" spans="1:34" ht="19" x14ac:dyDescent="0.25">
      <c r="A72" s="6" t="s">
        <v>63</v>
      </c>
      <c r="B72" s="10" t="s">
        <v>92</v>
      </c>
      <c r="C72" s="10" t="s">
        <v>92</v>
      </c>
      <c r="D72" s="10" t="s">
        <v>92</v>
      </c>
      <c r="E72" s="10" t="s">
        <v>92</v>
      </c>
      <c r="F72" s="10" t="s">
        <v>92</v>
      </c>
      <c r="G72" s="10" t="s">
        <v>92</v>
      </c>
      <c r="H72" s="10" t="s">
        <v>92</v>
      </c>
      <c r="I72" s="10">
        <v>232700000</v>
      </c>
      <c r="J72" s="10">
        <v>411800000</v>
      </c>
      <c r="K72" s="10">
        <v>660400000</v>
      </c>
      <c r="L72" s="10">
        <v>682829000</v>
      </c>
      <c r="M72" s="10">
        <v>485656000</v>
      </c>
      <c r="N72" s="10">
        <v>1113481000</v>
      </c>
      <c r="O72" s="10">
        <v>1433410000</v>
      </c>
      <c r="P72" s="10">
        <v>1265049000</v>
      </c>
      <c r="Q72" s="10">
        <v>1218936000</v>
      </c>
      <c r="R72" s="10">
        <v>1163167000</v>
      </c>
      <c r="S72" s="10">
        <v>1436393000</v>
      </c>
      <c r="T72" s="10">
        <v>1528371000</v>
      </c>
      <c r="U72" s="10">
        <v>1844166000</v>
      </c>
      <c r="V72" s="10">
        <v>2100182000</v>
      </c>
      <c r="W72" s="10">
        <v>2101300000</v>
      </c>
      <c r="X72" s="10">
        <v>2501686000</v>
      </c>
      <c r="Y72" s="10">
        <v>2788277000</v>
      </c>
      <c r="Z72" s="10">
        <v>3056170000</v>
      </c>
      <c r="AA72" s="10">
        <v>3133989000</v>
      </c>
      <c r="AB72" s="10">
        <v>3195146000</v>
      </c>
      <c r="AC72" s="10">
        <v>3275620000</v>
      </c>
      <c r="AD72" s="10">
        <v>3479152000</v>
      </c>
      <c r="AE72" s="10">
        <v>4083013000</v>
      </c>
      <c r="AF72" s="10">
        <v>4907404000</v>
      </c>
      <c r="AG72" s="10">
        <v>5295137000</v>
      </c>
      <c r="AH72" s="10">
        <v>5515725000</v>
      </c>
    </row>
    <row r="73" spans="1:34" ht="20" thickBot="1" x14ac:dyDescent="0.3">
      <c r="A73" s="7" t="s">
        <v>64</v>
      </c>
      <c r="B73" s="11" t="s">
        <v>92</v>
      </c>
      <c r="C73" s="11" t="s">
        <v>92</v>
      </c>
      <c r="D73" s="11" t="s">
        <v>92</v>
      </c>
      <c r="E73" s="11" t="s">
        <v>92</v>
      </c>
      <c r="F73" s="11" t="s">
        <v>92</v>
      </c>
      <c r="G73" s="11" t="s">
        <v>92</v>
      </c>
      <c r="H73" s="11" t="s">
        <v>92</v>
      </c>
      <c r="I73" s="11">
        <v>409000000</v>
      </c>
      <c r="J73" s="11">
        <v>629700000</v>
      </c>
      <c r="K73" s="11">
        <v>946600000</v>
      </c>
      <c r="L73" s="11">
        <v>1050993000</v>
      </c>
      <c r="M73" s="11">
        <v>1128907000</v>
      </c>
      <c r="N73" s="11">
        <v>1978714000</v>
      </c>
      <c r="O73" s="11">
        <v>2307353000</v>
      </c>
      <c r="P73" s="11">
        <v>2092187000</v>
      </c>
      <c r="Q73" s="11">
        <v>2141476000</v>
      </c>
      <c r="R73" s="11">
        <v>2157822000</v>
      </c>
      <c r="S73" s="11">
        <v>2617337000</v>
      </c>
      <c r="T73" s="11">
        <v>2742478000</v>
      </c>
      <c r="U73" s="11">
        <v>2938854000</v>
      </c>
      <c r="V73" s="11">
        <v>3286541000</v>
      </c>
      <c r="W73" s="11">
        <v>3367334000</v>
      </c>
      <c r="X73" s="11">
        <v>4105371000</v>
      </c>
      <c r="Y73" s="11">
        <v>4358935000</v>
      </c>
      <c r="Z73" s="11">
        <v>4775499000</v>
      </c>
      <c r="AA73" s="11">
        <v>5045739000</v>
      </c>
      <c r="AB73" s="11">
        <v>5240365000</v>
      </c>
      <c r="AC73" s="11">
        <v>5392310000</v>
      </c>
      <c r="AD73" s="11">
        <v>6140111000</v>
      </c>
      <c r="AE73" s="11">
        <v>6399297000</v>
      </c>
      <c r="AF73" s="11">
        <v>8025099000</v>
      </c>
      <c r="AG73" s="11">
        <v>8748454000</v>
      </c>
      <c r="AH73" s="11">
        <v>9374622000</v>
      </c>
    </row>
    <row r="74" spans="1:34" ht="20" thickTop="1" x14ac:dyDescent="0.25">
      <c r="A74" s="5" t="s">
        <v>28</v>
      </c>
      <c r="B74" s="13" t="s">
        <v>93</v>
      </c>
      <c r="C74" s="13" t="s">
        <v>93</v>
      </c>
      <c r="D74" s="13" t="s">
        <v>93</v>
      </c>
      <c r="E74" s="13" t="s">
        <v>93</v>
      </c>
      <c r="F74" s="13" t="s">
        <v>93</v>
      </c>
      <c r="G74" s="13" t="s">
        <v>93</v>
      </c>
      <c r="H74" s="13" t="s">
        <v>93</v>
      </c>
      <c r="I74" s="13" t="s">
        <v>93</v>
      </c>
      <c r="J74" s="13" t="s">
        <v>93</v>
      </c>
      <c r="K74" s="13" t="s">
        <v>93</v>
      </c>
      <c r="L74" s="13" t="s">
        <v>93</v>
      </c>
      <c r="M74" s="13" t="s">
        <v>93</v>
      </c>
      <c r="N74" s="13" t="s">
        <v>93</v>
      </c>
      <c r="O74" s="13" t="s">
        <v>93</v>
      </c>
      <c r="P74" s="13" t="s">
        <v>93</v>
      </c>
      <c r="Q74" s="13" t="s">
        <v>93</v>
      </c>
      <c r="R74" s="13" t="s">
        <v>93</v>
      </c>
      <c r="S74" s="13" t="s">
        <v>93</v>
      </c>
      <c r="T74" s="13" t="s">
        <v>93</v>
      </c>
      <c r="U74" s="13" t="s">
        <v>93</v>
      </c>
      <c r="V74" s="13" t="s">
        <v>93</v>
      </c>
      <c r="W74" s="13" t="s">
        <v>93</v>
      </c>
      <c r="X74" s="13" t="s">
        <v>93</v>
      </c>
      <c r="Y74" s="13" t="s">
        <v>93</v>
      </c>
      <c r="Z74" s="13" t="s">
        <v>93</v>
      </c>
      <c r="AA74" s="13" t="s">
        <v>93</v>
      </c>
      <c r="AB74" s="13" t="s">
        <v>93</v>
      </c>
      <c r="AC74" s="13" t="s">
        <v>93</v>
      </c>
      <c r="AD74" s="13" t="s">
        <v>93</v>
      </c>
      <c r="AE74" s="13" t="s">
        <v>93</v>
      </c>
      <c r="AF74" s="13" t="s">
        <v>93</v>
      </c>
      <c r="AG74" s="13" t="s">
        <v>93</v>
      </c>
      <c r="AH74" s="13" t="s">
        <v>93</v>
      </c>
    </row>
    <row r="75" spans="1:34" ht="21" x14ac:dyDescent="0.25">
      <c r="A75" s="4" t="s">
        <v>65</v>
      </c>
      <c r="B75" s="9" t="s">
        <v>91</v>
      </c>
      <c r="C75" s="9" t="s">
        <v>91</v>
      </c>
      <c r="D75" s="9" t="s">
        <v>91</v>
      </c>
      <c r="E75" s="9" t="s">
        <v>91</v>
      </c>
      <c r="F75" s="9" t="s">
        <v>91</v>
      </c>
      <c r="G75" s="9" t="s">
        <v>91</v>
      </c>
      <c r="H75" s="9" t="s">
        <v>91</v>
      </c>
      <c r="I75" s="9" t="s">
        <v>91</v>
      </c>
      <c r="J75" s="9" t="s">
        <v>91</v>
      </c>
      <c r="K75" s="9" t="s">
        <v>91</v>
      </c>
      <c r="L75" s="9" t="s">
        <v>91</v>
      </c>
      <c r="M75" s="9" t="s">
        <v>91</v>
      </c>
      <c r="N75" s="9" t="s">
        <v>91</v>
      </c>
      <c r="O75" s="9" t="s">
        <v>91</v>
      </c>
      <c r="P75" s="9" t="s">
        <v>91</v>
      </c>
      <c r="Q75" s="9" t="s">
        <v>91</v>
      </c>
      <c r="R75" s="9" t="s">
        <v>91</v>
      </c>
      <c r="S75" s="9" t="s">
        <v>91</v>
      </c>
      <c r="T75" s="9" t="s">
        <v>91</v>
      </c>
      <c r="U75" s="9" t="s">
        <v>91</v>
      </c>
      <c r="V75" s="9" t="s">
        <v>91</v>
      </c>
      <c r="W75" s="9" t="s">
        <v>91</v>
      </c>
      <c r="X75" s="9" t="s">
        <v>91</v>
      </c>
      <c r="Y75" s="9" t="s">
        <v>91</v>
      </c>
      <c r="Z75" s="9" t="s">
        <v>91</v>
      </c>
      <c r="AA75" s="9" t="s">
        <v>91</v>
      </c>
      <c r="AB75" s="9" t="s">
        <v>91</v>
      </c>
      <c r="AC75" s="9" t="s">
        <v>91</v>
      </c>
      <c r="AD75" s="9" t="s">
        <v>91</v>
      </c>
      <c r="AE75" s="9" t="s">
        <v>91</v>
      </c>
      <c r="AF75" s="9" t="s">
        <v>91</v>
      </c>
      <c r="AG75" s="9" t="s">
        <v>91</v>
      </c>
      <c r="AH75" s="9" t="s">
        <v>91</v>
      </c>
    </row>
    <row r="76" spans="1:34" ht="19" x14ac:dyDescent="0.25">
      <c r="A76" s="5" t="s">
        <v>66</v>
      </c>
      <c r="B76" s="1">
        <v>4000000</v>
      </c>
      <c r="C76" s="1">
        <v>3500000</v>
      </c>
      <c r="D76" s="1">
        <v>7100000</v>
      </c>
      <c r="E76" s="1">
        <v>13200000</v>
      </c>
      <c r="F76" s="1">
        <v>15800000</v>
      </c>
      <c r="G76" s="1">
        <v>30300000</v>
      </c>
      <c r="H76" s="1">
        <v>23700000</v>
      </c>
      <c r="I76" s="1">
        <v>72400000</v>
      </c>
      <c r="J76" s="1">
        <v>91700000</v>
      </c>
      <c r="K76" s="1">
        <v>161400000</v>
      </c>
      <c r="L76" s="1">
        <v>97778000</v>
      </c>
      <c r="M76" s="1">
        <v>56802000</v>
      </c>
      <c r="N76" s="1">
        <v>-199993000</v>
      </c>
      <c r="O76" s="1">
        <v>149724000</v>
      </c>
      <c r="P76" s="1">
        <v>74337000</v>
      </c>
      <c r="Q76" s="1">
        <v>-15478000</v>
      </c>
      <c r="R76" s="1">
        <v>24742000</v>
      </c>
      <c r="S76" s="1">
        <v>130491000</v>
      </c>
      <c r="T76" s="1">
        <v>189978000</v>
      </c>
      <c r="U76" s="1">
        <v>167681000</v>
      </c>
      <c r="V76" s="1">
        <v>237063000</v>
      </c>
      <c r="W76" s="1">
        <v>221364000</v>
      </c>
      <c r="X76" s="1">
        <v>182402000</v>
      </c>
      <c r="Y76" s="1">
        <v>247800000</v>
      </c>
      <c r="Z76" s="1">
        <v>259124000</v>
      </c>
      <c r="AA76" s="1">
        <v>225934000</v>
      </c>
      <c r="AB76" s="1">
        <v>266826000</v>
      </c>
      <c r="AC76" s="1">
        <v>136563000</v>
      </c>
      <c r="AD76" s="1">
        <v>432518000</v>
      </c>
      <c r="AE76" s="1">
        <v>532367000</v>
      </c>
      <c r="AF76" s="1">
        <v>664347000</v>
      </c>
      <c r="AG76" s="1">
        <v>757516000</v>
      </c>
      <c r="AH76" s="1">
        <v>978436000</v>
      </c>
    </row>
    <row r="77" spans="1:34" ht="19" x14ac:dyDescent="0.25">
      <c r="A77" s="5" t="s">
        <v>13</v>
      </c>
      <c r="B77" s="1">
        <v>1200000</v>
      </c>
      <c r="C77" s="1">
        <v>3700000</v>
      </c>
      <c r="D77" s="1">
        <v>5200000</v>
      </c>
      <c r="E77" s="1">
        <v>7700000</v>
      </c>
      <c r="F77" s="1">
        <v>12100000</v>
      </c>
      <c r="G77" s="1">
        <v>15500000</v>
      </c>
      <c r="H77" s="1">
        <v>18700000</v>
      </c>
      <c r="I77" s="1">
        <v>30400000</v>
      </c>
      <c r="J77" s="1">
        <v>44200000</v>
      </c>
      <c r="K77" s="1">
        <v>52000000</v>
      </c>
      <c r="L77" s="1">
        <v>63770000</v>
      </c>
      <c r="M77" s="1">
        <v>65162000</v>
      </c>
      <c r="N77" s="1">
        <v>116100000</v>
      </c>
      <c r="O77" s="1">
        <v>184110000</v>
      </c>
      <c r="P77" s="1">
        <v>192774000</v>
      </c>
      <c r="Q77" s="1">
        <v>175057000</v>
      </c>
      <c r="R77" s="1">
        <v>114490000</v>
      </c>
      <c r="S77" s="1">
        <v>105367000</v>
      </c>
      <c r="T77" s="1">
        <v>97143000</v>
      </c>
      <c r="U77" s="1">
        <v>101453000</v>
      </c>
      <c r="V77" s="1">
        <v>101201000</v>
      </c>
      <c r="W77" s="1">
        <v>128550000</v>
      </c>
      <c r="X77" s="1">
        <v>156840000</v>
      </c>
      <c r="Y77" s="1">
        <v>187404000</v>
      </c>
      <c r="Z77" s="1">
        <v>192826000</v>
      </c>
      <c r="AA77" s="1">
        <v>211821000</v>
      </c>
      <c r="AB77" s="1">
        <v>207032000</v>
      </c>
      <c r="AC77" s="1">
        <v>189442000</v>
      </c>
      <c r="AD77" s="1">
        <v>209207000</v>
      </c>
      <c r="AE77" s="1">
        <v>201676000</v>
      </c>
      <c r="AF77" s="1">
        <v>209986000</v>
      </c>
      <c r="AG77" s="1">
        <v>203676000</v>
      </c>
      <c r="AH77" s="1">
        <v>228405000</v>
      </c>
    </row>
    <row r="78" spans="1:34" ht="19" x14ac:dyDescent="0.25">
      <c r="A78" s="5" t="s">
        <v>67</v>
      </c>
      <c r="B78" s="1" t="s">
        <v>92</v>
      </c>
      <c r="C78" s="1" t="s">
        <v>92</v>
      </c>
      <c r="D78" s="1" t="s">
        <v>92</v>
      </c>
      <c r="E78" s="1" t="s">
        <v>92</v>
      </c>
      <c r="F78" s="1" t="s">
        <v>92</v>
      </c>
      <c r="G78" s="1" t="s">
        <v>92</v>
      </c>
      <c r="H78" s="1">
        <v>-11900000</v>
      </c>
      <c r="I78" s="1">
        <v>-20800000</v>
      </c>
      <c r="J78" s="1">
        <v>-6600000</v>
      </c>
      <c r="K78" s="1">
        <v>-5100000</v>
      </c>
      <c r="L78" s="1">
        <v>-37685000</v>
      </c>
      <c r="M78" s="1">
        <v>-58831000</v>
      </c>
      <c r="N78" s="1">
        <v>-128167000</v>
      </c>
      <c r="O78" s="1">
        <v>-30503000</v>
      </c>
      <c r="P78" s="1">
        <v>-50855000</v>
      </c>
      <c r="Q78" s="1">
        <v>-14647000</v>
      </c>
      <c r="R78" s="1">
        <v>-25180000</v>
      </c>
      <c r="S78" s="1">
        <v>-972000</v>
      </c>
      <c r="T78" s="1">
        <v>-12249000</v>
      </c>
      <c r="U78" s="1">
        <v>25942000</v>
      </c>
      <c r="V78" s="1">
        <v>38356000</v>
      </c>
      <c r="W78" s="1">
        <v>22278000</v>
      </c>
      <c r="X78" s="1">
        <v>12850000</v>
      </c>
      <c r="Y78" s="1">
        <v>-676000</v>
      </c>
      <c r="Z78" s="1">
        <v>-17100000</v>
      </c>
      <c r="AA78" s="1">
        <v>36883000</v>
      </c>
      <c r="AB78" s="1">
        <v>-14037000</v>
      </c>
      <c r="AC78" s="1">
        <v>123052000</v>
      </c>
      <c r="AD78" s="1">
        <v>-210310000</v>
      </c>
      <c r="AE78" s="1">
        <v>-82620000</v>
      </c>
      <c r="AF78" s="1">
        <v>-111526000</v>
      </c>
      <c r="AG78" s="1">
        <v>-128583000</v>
      </c>
      <c r="AH78" s="1">
        <v>-36913000</v>
      </c>
    </row>
    <row r="79" spans="1:34" ht="19" x14ac:dyDescent="0.25">
      <c r="A79" s="5" t="s">
        <v>68</v>
      </c>
      <c r="B79" s="1" t="s">
        <v>92</v>
      </c>
      <c r="C79" s="1" t="s">
        <v>92</v>
      </c>
      <c r="D79" s="1" t="s">
        <v>92</v>
      </c>
      <c r="E79" s="1" t="s">
        <v>92</v>
      </c>
      <c r="F79" s="1" t="s">
        <v>92</v>
      </c>
      <c r="G79" s="1" t="s">
        <v>92</v>
      </c>
      <c r="H79" s="1" t="s">
        <v>92</v>
      </c>
      <c r="I79" s="1" t="s">
        <v>92</v>
      </c>
      <c r="J79" s="1" t="s">
        <v>92</v>
      </c>
      <c r="K79" s="1" t="s">
        <v>92</v>
      </c>
      <c r="L79" s="1" t="s">
        <v>92</v>
      </c>
      <c r="M79" s="1" t="s">
        <v>92</v>
      </c>
      <c r="N79" s="1" t="s">
        <v>92</v>
      </c>
      <c r="O79" s="1" t="s">
        <v>92</v>
      </c>
      <c r="P79" s="1" t="s">
        <v>92</v>
      </c>
      <c r="Q79" s="1" t="s">
        <v>92</v>
      </c>
      <c r="R79" s="1" t="s">
        <v>92</v>
      </c>
      <c r="S79" s="1" t="s">
        <v>92</v>
      </c>
      <c r="T79" s="1" t="s">
        <v>92</v>
      </c>
      <c r="U79" s="1">
        <v>56934000</v>
      </c>
      <c r="V79" s="1">
        <v>59988000</v>
      </c>
      <c r="W79" s="1">
        <v>56414000</v>
      </c>
      <c r="X79" s="1">
        <v>71414000</v>
      </c>
      <c r="Y79" s="1">
        <v>67511000</v>
      </c>
      <c r="Z79" s="1">
        <v>79440000</v>
      </c>
      <c r="AA79" s="1">
        <v>86400000</v>
      </c>
      <c r="AB79" s="1">
        <v>97583000</v>
      </c>
      <c r="AC79" s="1">
        <v>108294000</v>
      </c>
      <c r="AD79" s="1">
        <v>140032000</v>
      </c>
      <c r="AE79" s="1">
        <v>155001000</v>
      </c>
      <c r="AF79" s="1">
        <v>248584000</v>
      </c>
      <c r="AG79" s="1">
        <v>345272000</v>
      </c>
      <c r="AH79" s="1">
        <v>459029000</v>
      </c>
    </row>
    <row r="80" spans="1:34" ht="19" x14ac:dyDescent="0.25">
      <c r="A80" s="14" t="s">
        <v>104</v>
      </c>
      <c r="B80" s="15" t="e">
        <f t="shared" ref="B80:AL80" si="6">B79/B3</f>
        <v>#VALUE!</v>
      </c>
      <c r="C80" s="15" t="e">
        <f t="shared" si="6"/>
        <v>#VALUE!</v>
      </c>
      <c r="D80" s="15" t="e">
        <f t="shared" si="6"/>
        <v>#VALUE!</v>
      </c>
      <c r="E80" s="15" t="e">
        <f t="shared" si="6"/>
        <v>#VALUE!</v>
      </c>
      <c r="F80" s="15" t="e">
        <f t="shared" si="6"/>
        <v>#VALUE!</v>
      </c>
      <c r="G80" s="15" t="e">
        <f t="shared" si="6"/>
        <v>#VALUE!</v>
      </c>
      <c r="H80" s="15" t="e">
        <f t="shared" si="6"/>
        <v>#VALUE!</v>
      </c>
      <c r="I80" s="15" t="e">
        <f t="shared" si="6"/>
        <v>#VALUE!</v>
      </c>
      <c r="J80" s="15" t="e">
        <f t="shared" si="6"/>
        <v>#VALUE!</v>
      </c>
      <c r="K80" s="15" t="e">
        <f t="shared" si="6"/>
        <v>#VALUE!</v>
      </c>
      <c r="L80" s="15" t="e">
        <f t="shared" si="6"/>
        <v>#VALUE!</v>
      </c>
      <c r="M80" s="15" t="e">
        <f t="shared" si="6"/>
        <v>#VALUE!</v>
      </c>
      <c r="N80" s="15" t="e">
        <f t="shared" si="6"/>
        <v>#VALUE!</v>
      </c>
      <c r="O80" s="15" t="e">
        <f t="shared" si="6"/>
        <v>#VALUE!</v>
      </c>
      <c r="P80" s="15" t="e">
        <f t="shared" si="6"/>
        <v>#VALUE!</v>
      </c>
      <c r="Q80" s="15" t="e">
        <f t="shared" si="6"/>
        <v>#VALUE!</v>
      </c>
      <c r="R80" s="15" t="e">
        <f t="shared" si="6"/>
        <v>#VALUE!</v>
      </c>
      <c r="S80" s="15" t="e">
        <f t="shared" si="6"/>
        <v>#VALUE!</v>
      </c>
      <c r="T80" s="15" t="e">
        <f t="shared" si="6"/>
        <v>#VALUE!</v>
      </c>
      <c r="U80" s="15">
        <f t="shared" si="6"/>
        <v>4.1861850159369725E-2</v>
      </c>
      <c r="V80" s="15">
        <f t="shared" si="6"/>
        <v>4.3448753893968177E-2</v>
      </c>
      <c r="W80" s="15">
        <f t="shared" si="6"/>
        <v>3.6736402926982381E-2</v>
      </c>
      <c r="X80" s="15">
        <f t="shared" si="6"/>
        <v>4.066817120790972E-2</v>
      </c>
      <c r="Y80" s="15">
        <f t="shared" si="6"/>
        <v>3.4405523556553977E-2</v>
      </c>
      <c r="Z80" s="15">
        <f t="shared" si="6"/>
        <v>3.8610488988428518E-2</v>
      </c>
      <c r="AA80" s="15">
        <f t="shared" si="6"/>
        <v>3.8533394047215001E-2</v>
      </c>
      <c r="AB80" s="15">
        <f t="shared" si="6"/>
        <v>4.0281408047447877E-2</v>
      </c>
      <c r="AC80" s="15">
        <f t="shared" si="6"/>
        <v>3.9742667567012127E-2</v>
      </c>
      <c r="AD80" s="15">
        <f t="shared" si="6"/>
        <v>4.4866836822641552E-2</v>
      </c>
      <c r="AE80" s="15">
        <f t="shared" si="6"/>
        <v>4.6121723667790049E-2</v>
      </c>
      <c r="AF80" s="15">
        <f t="shared" si="6"/>
        <v>6.7453200990643586E-2</v>
      </c>
      <c r="AG80" s="15">
        <f t="shared" si="6"/>
        <v>8.2125630293376162E-2</v>
      </c>
      <c r="AH80" s="15">
        <f t="shared" si="6"/>
        <v>9.033261950801548E-2</v>
      </c>
    </row>
    <row r="81" spans="1:42" ht="19" x14ac:dyDescent="0.25">
      <c r="A81" s="5" t="s">
        <v>69</v>
      </c>
      <c r="B81" s="1">
        <v>200000</v>
      </c>
      <c r="C81" s="1">
        <v>-1700000</v>
      </c>
      <c r="D81" s="1">
        <v>1200000</v>
      </c>
      <c r="E81" s="1">
        <v>12700000</v>
      </c>
      <c r="F81" s="1">
        <v>-4900000</v>
      </c>
      <c r="G81" s="1">
        <v>1900000</v>
      </c>
      <c r="H81" s="1">
        <v>-2100000</v>
      </c>
      <c r="I81" s="1">
        <v>-2700000</v>
      </c>
      <c r="J81" s="1">
        <v>-11100000</v>
      </c>
      <c r="K81" s="1">
        <v>-15100000</v>
      </c>
      <c r="L81" s="1">
        <v>21773000</v>
      </c>
      <c r="M81" s="1">
        <v>270247000</v>
      </c>
      <c r="N81" s="1">
        <v>-96280000</v>
      </c>
      <c r="O81" s="1">
        <v>2911000</v>
      </c>
      <c r="P81" s="1">
        <v>27732000</v>
      </c>
      <c r="Q81" s="1">
        <v>128375000</v>
      </c>
      <c r="R81" s="1">
        <v>26097000</v>
      </c>
      <c r="S81" s="1">
        <v>129014000</v>
      </c>
      <c r="T81" s="1">
        <v>1011000</v>
      </c>
      <c r="U81" s="1">
        <v>-123954000</v>
      </c>
      <c r="V81" s="1">
        <v>-91146000</v>
      </c>
      <c r="W81" s="1">
        <v>10589000</v>
      </c>
      <c r="X81" s="1">
        <v>59006000</v>
      </c>
      <c r="Y81" s="1">
        <v>-4568000</v>
      </c>
      <c r="Z81" s="1">
        <v>44912000</v>
      </c>
      <c r="AA81" s="1">
        <v>-62824000</v>
      </c>
      <c r="AB81" s="1">
        <v>28299000</v>
      </c>
      <c r="AC81" s="1">
        <v>73757000</v>
      </c>
      <c r="AD81" s="1">
        <v>-150490000</v>
      </c>
      <c r="AE81" s="1">
        <v>-76278000</v>
      </c>
      <c r="AF81" s="1">
        <v>-188458000</v>
      </c>
      <c r="AG81" s="1">
        <v>130181000</v>
      </c>
      <c r="AH81" s="1">
        <v>-59335000</v>
      </c>
    </row>
    <row r="82" spans="1:42" ht="19" x14ac:dyDescent="0.25">
      <c r="A82" s="5" t="s">
        <v>70</v>
      </c>
      <c r="B82" s="1" t="s">
        <v>92</v>
      </c>
      <c r="C82" s="1" t="s">
        <v>92</v>
      </c>
      <c r="D82" s="1" t="s">
        <v>92</v>
      </c>
      <c r="E82" s="1" t="s">
        <v>92</v>
      </c>
      <c r="F82" s="1" t="s">
        <v>92</v>
      </c>
      <c r="G82" s="1" t="s">
        <v>92</v>
      </c>
      <c r="H82" s="1" t="s">
        <v>92</v>
      </c>
      <c r="I82" s="1" t="s">
        <v>92</v>
      </c>
      <c r="J82" s="1" t="s">
        <v>92</v>
      </c>
      <c r="K82" s="1" t="s">
        <v>92</v>
      </c>
      <c r="L82" s="1" t="s">
        <v>92</v>
      </c>
      <c r="M82" s="1" t="s">
        <v>92</v>
      </c>
      <c r="N82" s="1" t="s">
        <v>92</v>
      </c>
      <c r="O82" s="1" t="s">
        <v>92</v>
      </c>
      <c r="P82" s="1" t="s">
        <v>92</v>
      </c>
      <c r="Q82" s="1" t="s">
        <v>92</v>
      </c>
      <c r="R82" s="1" t="s">
        <v>92</v>
      </c>
      <c r="S82" s="1" t="s">
        <v>92</v>
      </c>
      <c r="T82" s="1" t="s">
        <v>92</v>
      </c>
      <c r="U82" s="1">
        <v>22830000</v>
      </c>
      <c r="V82" s="1">
        <v>-16202000</v>
      </c>
      <c r="W82" s="1">
        <v>-18974000</v>
      </c>
      <c r="X82" s="1">
        <v>-53395000</v>
      </c>
      <c r="Y82" s="1">
        <v>37590000</v>
      </c>
      <c r="Z82" s="1">
        <v>-65018000</v>
      </c>
      <c r="AA82" s="1">
        <v>-56533000</v>
      </c>
      <c r="AB82" s="1">
        <v>-43269000</v>
      </c>
      <c r="AC82" s="1">
        <v>2296000</v>
      </c>
      <c r="AD82" s="1">
        <v>-95785000</v>
      </c>
      <c r="AE82" s="1">
        <v>-8575000</v>
      </c>
      <c r="AF82" s="1">
        <v>-236806000</v>
      </c>
      <c r="AG82" s="1">
        <v>201706000</v>
      </c>
      <c r="AH82" s="1">
        <v>-251390000</v>
      </c>
    </row>
    <row r="83" spans="1:42" ht="21" x14ac:dyDescent="0.25">
      <c r="A83" s="5" t="s">
        <v>34</v>
      </c>
      <c r="B83" s="1" t="s">
        <v>92</v>
      </c>
      <c r="C83" s="1" t="s">
        <v>92</v>
      </c>
      <c r="D83" s="1" t="s">
        <v>92</v>
      </c>
      <c r="E83" s="1" t="s">
        <v>92</v>
      </c>
      <c r="F83" s="1" t="s">
        <v>92</v>
      </c>
      <c r="G83" s="1" t="s">
        <v>92</v>
      </c>
      <c r="H83" s="1" t="s">
        <v>92</v>
      </c>
      <c r="I83" s="1" t="s">
        <v>92</v>
      </c>
      <c r="J83" s="1" t="s">
        <v>92</v>
      </c>
      <c r="K83" s="1" t="s">
        <v>92</v>
      </c>
      <c r="L83" s="1" t="s">
        <v>92</v>
      </c>
      <c r="M83" s="1" t="s">
        <v>92</v>
      </c>
      <c r="N83" s="1" t="s">
        <v>92</v>
      </c>
      <c r="O83" s="1" t="s">
        <v>92</v>
      </c>
      <c r="P83" s="1" t="s">
        <v>92</v>
      </c>
      <c r="Q83" s="1" t="s">
        <v>92</v>
      </c>
      <c r="R83" s="1" t="s">
        <v>92</v>
      </c>
      <c r="S83" s="1" t="s">
        <v>92</v>
      </c>
      <c r="T83" s="1" t="s">
        <v>92</v>
      </c>
      <c r="U83" s="1" t="s">
        <v>92</v>
      </c>
      <c r="V83" s="1" t="s">
        <v>92</v>
      </c>
      <c r="W83" s="1" t="s">
        <v>92</v>
      </c>
      <c r="X83" s="1" t="s">
        <v>92</v>
      </c>
      <c r="Y83" s="1" t="s">
        <v>92</v>
      </c>
      <c r="Z83" s="1" t="s">
        <v>92</v>
      </c>
      <c r="AA83" s="1" t="s">
        <v>92</v>
      </c>
      <c r="AB83" s="1" t="s">
        <v>92</v>
      </c>
      <c r="AC83" s="1" t="s">
        <v>92</v>
      </c>
      <c r="AD83" s="1">
        <v>-66509000</v>
      </c>
      <c r="AE83" s="1">
        <v>-19243000</v>
      </c>
      <c r="AF83" s="1">
        <v>-55024000</v>
      </c>
      <c r="AG83" s="1">
        <v>-48046000</v>
      </c>
      <c r="AH83" s="1">
        <v>1320000</v>
      </c>
      <c r="AO83" s="33" t="s">
        <v>126</v>
      </c>
      <c r="AP83" s="34"/>
    </row>
    <row r="84" spans="1:42" ht="19" x14ac:dyDescent="0.25">
      <c r="A84" s="5" t="s">
        <v>47</v>
      </c>
      <c r="B84" s="1" t="s">
        <v>92</v>
      </c>
      <c r="C84" s="1" t="s">
        <v>92</v>
      </c>
      <c r="D84" s="1" t="s">
        <v>92</v>
      </c>
      <c r="E84" s="1" t="s">
        <v>92</v>
      </c>
      <c r="F84" s="1" t="s">
        <v>92</v>
      </c>
      <c r="G84" s="1" t="s">
        <v>92</v>
      </c>
      <c r="H84" s="1" t="s">
        <v>92</v>
      </c>
      <c r="I84" s="1" t="s">
        <v>92</v>
      </c>
      <c r="J84" s="1" t="s">
        <v>92</v>
      </c>
      <c r="K84" s="1" t="s">
        <v>92</v>
      </c>
      <c r="L84" s="1" t="s">
        <v>92</v>
      </c>
      <c r="M84" s="1" t="s">
        <v>92</v>
      </c>
      <c r="N84" s="1" t="s">
        <v>92</v>
      </c>
      <c r="O84" s="1" t="s">
        <v>92</v>
      </c>
      <c r="P84" s="1" t="s">
        <v>92</v>
      </c>
      <c r="Q84" s="1" t="s">
        <v>92</v>
      </c>
      <c r="R84" s="1" t="s">
        <v>92</v>
      </c>
      <c r="S84" s="1" t="s">
        <v>92</v>
      </c>
      <c r="T84" s="1" t="s">
        <v>92</v>
      </c>
      <c r="U84" s="1" t="s">
        <v>92</v>
      </c>
      <c r="V84" s="1">
        <v>10566000</v>
      </c>
      <c r="W84" s="1" t="s">
        <v>92</v>
      </c>
      <c r="X84" s="1" t="s">
        <v>92</v>
      </c>
      <c r="Y84" s="1" t="s">
        <v>92</v>
      </c>
      <c r="Z84" s="1" t="s">
        <v>92</v>
      </c>
      <c r="AA84" s="1" t="s">
        <v>92</v>
      </c>
      <c r="AB84" s="1" t="s">
        <v>92</v>
      </c>
      <c r="AC84" s="1" t="s">
        <v>92</v>
      </c>
      <c r="AD84" s="1" t="s">
        <v>92</v>
      </c>
      <c r="AE84" s="1" t="s">
        <v>92</v>
      </c>
      <c r="AF84" s="1" t="s">
        <v>92</v>
      </c>
      <c r="AG84" s="1" t="s">
        <v>92</v>
      </c>
      <c r="AH84" s="1" t="s">
        <v>92</v>
      </c>
      <c r="AO84" s="35" t="s">
        <v>127</v>
      </c>
      <c r="AP84" s="36"/>
    </row>
    <row r="85" spans="1:42" ht="20" x14ac:dyDescent="0.25">
      <c r="A85" s="5" t="s">
        <v>71</v>
      </c>
      <c r="B85" s="1" t="s">
        <v>92</v>
      </c>
      <c r="C85" s="1" t="s">
        <v>92</v>
      </c>
      <c r="D85" s="1" t="s">
        <v>92</v>
      </c>
      <c r="E85" s="1" t="s">
        <v>92</v>
      </c>
      <c r="F85" s="1" t="s">
        <v>92</v>
      </c>
      <c r="G85" s="1" t="s">
        <v>92</v>
      </c>
      <c r="H85" s="1">
        <v>157300000</v>
      </c>
      <c r="I85" s="1">
        <v>157300000</v>
      </c>
      <c r="J85" s="1">
        <v>280400000</v>
      </c>
      <c r="K85" s="1">
        <v>500400000</v>
      </c>
      <c r="L85" s="1">
        <v>331857000</v>
      </c>
      <c r="M85" s="1">
        <v>165255000</v>
      </c>
      <c r="N85" s="1">
        <v>151946000</v>
      </c>
      <c r="O85" s="1">
        <v>434247000</v>
      </c>
      <c r="P85" s="1">
        <v>171878000</v>
      </c>
      <c r="Q85" s="1">
        <v>130799000</v>
      </c>
      <c r="R85" s="1">
        <v>458000</v>
      </c>
      <c r="S85" s="1">
        <v>143211000</v>
      </c>
      <c r="T85" s="1">
        <v>-4369000</v>
      </c>
      <c r="U85" s="1">
        <v>-108854000</v>
      </c>
      <c r="V85" s="1">
        <v>3904000</v>
      </c>
      <c r="W85" s="1">
        <v>108793000</v>
      </c>
      <c r="X85" s="1">
        <v>97355000</v>
      </c>
      <c r="Y85" s="1">
        <v>-1492000</v>
      </c>
      <c r="Z85" s="1">
        <v>90719000</v>
      </c>
      <c r="AA85" s="1">
        <v>5506000</v>
      </c>
      <c r="AB85" s="1">
        <v>94002000</v>
      </c>
      <c r="AC85" s="1">
        <v>3021000</v>
      </c>
      <c r="AD85" s="1">
        <v>1488000</v>
      </c>
      <c r="AE85" s="1">
        <v>145494000</v>
      </c>
      <c r="AF85" s="1">
        <v>162842000</v>
      </c>
      <c r="AG85" s="1">
        <v>189180000</v>
      </c>
      <c r="AH85" s="1">
        <v>415895000</v>
      </c>
      <c r="AO85" s="23" t="s">
        <v>128</v>
      </c>
      <c r="AP85" s="24">
        <f>AH17</f>
        <v>1698000</v>
      </c>
    </row>
    <row r="86" spans="1:42" ht="20" x14ac:dyDescent="0.25">
      <c r="A86" s="5" t="s">
        <v>72</v>
      </c>
      <c r="B86" s="1">
        <v>600000</v>
      </c>
      <c r="C86" s="1">
        <v>-100000</v>
      </c>
      <c r="D86" s="1">
        <v>3700000</v>
      </c>
      <c r="E86" s="1">
        <v>13500000</v>
      </c>
      <c r="F86" s="1">
        <v>32200000</v>
      </c>
      <c r="G86" s="1">
        <v>29000000</v>
      </c>
      <c r="H86" s="1">
        <v>59900000</v>
      </c>
      <c r="I86" s="1">
        <v>30300000</v>
      </c>
      <c r="J86" s="1">
        <v>25900000</v>
      </c>
      <c r="K86" s="1">
        <v>30100000</v>
      </c>
      <c r="L86" s="1">
        <v>5479000</v>
      </c>
      <c r="M86" s="1">
        <v>-37554000</v>
      </c>
      <c r="N86" s="1">
        <v>127291000</v>
      </c>
      <c r="O86" s="1">
        <v>85292000</v>
      </c>
      <c r="P86" s="1">
        <v>20049000</v>
      </c>
      <c r="Q86" s="1">
        <v>-4117000</v>
      </c>
      <c r="R86" s="1">
        <v>65741000</v>
      </c>
      <c r="S86" s="1">
        <v>69578000</v>
      </c>
      <c r="T86" s="1">
        <v>55205000</v>
      </c>
      <c r="U86" s="1">
        <v>11103000</v>
      </c>
      <c r="V86" s="1">
        <v>-4426000</v>
      </c>
      <c r="W86" s="1">
        <v>1121000</v>
      </c>
      <c r="X86" s="1">
        <v>3556000</v>
      </c>
      <c r="Y86" s="1">
        <v>-766000</v>
      </c>
      <c r="Z86" s="1">
        <v>-8249000</v>
      </c>
      <c r="AA86" s="1">
        <v>-3054000</v>
      </c>
      <c r="AB86" s="1">
        <v>932000</v>
      </c>
      <c r="AC86" s="1">
        <v>3457000</v>
      </c>
      <c r="AD86" s="1">
        <v>3275000</v>
      </c>
      <c r="AE86" s="1">
        <v>70367000</v>
      </c>
      <c r="AF86" s="1">
        <v>168380000</v>
      </c>
      <c r="AG86" s="1">
        <v>184560000</v>
      </c>
      <c r="AH86" s="1">
        <v>169278000</v>
      </c>
      <c r="AO86" s="23" t="s">
        <v>129</v>
      </c>
      <c r="AP86" s="24">
        <f>AH56</f>
        <v>54274000</v>
      </c>
    </row>
    <row r="87" spans="1:42" ht="20" x14ac:dyDescent="0.25">
      <c r="A87" s="6" t="s">
        <v>73</v>
      </c>
      <c r="B87" s="10">
        <v>6000000</v>
      </c>
      <c r="C87" s="10">
        <v>5400000</v>
      </c>
      <c r="D87" s="10">
        <v>17200000</v>
      </c>
      <c r="E87" s="10">
        <v>47100000</v>
      </c>
      <c r="F87" s="10">
        <v>55200000</v>
      </c>
      <c r="G87" s="10">
        <v>76700000</v>
      </c>
      <c r="H87" s="10">
        <v>88300000</v>
      </c>
      <c r="I87" s="10">
        <v>109600000</v>
      </c>
      <c r="J87" s="10">
        <v>144100000</v>
      </c>
      <c r="K87" s="10">
        <v>223300000</v>
      </c>
      <c r="L87" s="10">
        <v>151115000</v>
      </c>
      <c r="M87" s="10">
        <v>295826000</v>
      </c>
      <c r="N87" s="10">
        <v>-181049000</v>
      </c>
      <c r="O87" s="10">
        <v>391534000</v>
      </c>
      <c r="P87" s="10">
        <v>264037000</v>
      </c>
      <c r="Q87" s="10">
        <v>269190000</v>
      </c>
      <c r="R87" s="10">
        <v>205890000</v>
      </c>
      <c r="S87" s="10">
        <v>433478000</v>
      </c>
      <c r="T87" s="10">
        <v>331088000</v>
      </c>
      <c r="U87" s="10">
        <v>239159000</v>
      </c>
      <c r="V87" s="10">
        <v>341036000</v>
      </c>
      <c r="W87" s="10">
        <v>440316000</v>
      </c>
      <c r="X87" s="10">
        <v>486068000</v>
      </c>
      <c r="Y87" s="10">
        <v>496705000</v>
      </c>
      <c r="Z87" s="10">
        <v>550953000</v>
      </c>
      <c r="AA87" s="10">
        <v>495160000</v>
      </c>
      <c r="AB87" s="10">
        <v>586635000</v>
      </c>
      <c r="AC87" s="10">
        <v>634565000</v>
      </c>
      <c r="AD87" s="10">
        <v>424232000</v>
      </c>
      <c r="AE87" s="10">
        <v>800513000</v>
      </c>
      <c r="AF87" s="10">
        <v>991313000</v>
      </c>
      <c r="AG87" s="10">
        <v>1492622000</v>
      </c>
      <c r="AH87" s="10">
        <v>1738900000</v>
      </c>
      <c r="AO87" s="23" t="s">
        <v>130</v>
      </c>
      <c r="AP87" s="24">
        <f>AH61</f>
        <v>602097000</v>
      </c>
    </row>
    <row r="88" spans="1:42" ht="20" x14ac:dyDescent="0.25">
      <c r="A88" s="5" t="s">
        <v>74</v>
      </c>
      <c r="B88" s="1">
        <v>-1100000</v>
      </c>
      <c r="C88" s="1">
        <v>-3200000</v>
      </c>
      <c r="D88" s="1">
        <v>-4200000</v>
      </c>
      <c r="E88" s="1">
        <v>-9600000</v>
      </c>
      <c r="F88" s="1">
        <v>-13000000</v>
      </c>
      <c r="G88" s="1">
        <v>-20900000</v>
      </c>
      <c r="H88" s="1">
        <v>-39300000</v>
      </c>
      <c r="I88" s="1">
        <v>-54500000</v>
      </c>
      <c r="J88" s="1">
        <v>-88400000</v>
      </c>
      <c r="K88" s="1">
        <v>-112300000</v>
      </c>
      <c r="L88" s="1">
        <v>-68500000</v>
      </c>
      <c r="M88" s="1">
        <v>-82490000</v>
      </c>
      <c r="N88" s="1">
        <v>-48755000</v>
      </c>
      <c r="O88" s="1">
        <v>-50148000</v>
      </c>
      <c r="P88" s="1">
        <v>-45005000</v>
      </c>
      <c r="Q88" s="1">
        <v>-43563000</v>
      </c>
      <c r="R88" s="1">
        <v>-51407000</v>
      </c>
      <c r="S88" s="1">
        <v>-47289000</v>
      </c>
      <c r="T88" s="1">
        <v>-41743000</v>
      </c>
      <c r="U88" s="1">
        <v>-39199000</v>
      </c>
      <c r="V88" s="1">
        <v>-39223000</v>
      </c>
      <c r="W88" s="1">
        <v>-57345000</v>
      </c>
      <c r="X88" s="1">
        <v>-54191000</v>
      </c>
      <c r="Y88" s="1">
        <v>-65459000</v>
      </c>
      <c r="Z88" s="1">
        <v>-103275000</v>
      </c>
      <c r="AA88" s="1">
        <v>-86965000</v>
      </c>
      <c r="AB88" s="1">
        <v>-66909000</v>
      </c>
      <c r="AC88" s="1">
        <v>-70328000</v>
      </c>
      <c r="AD88" s="1">
        <v>-98976000</v>
      </c>
      <c r="AE88" s="1">
        <v>-198129000</v>
      </c>
      <c r="AF88" s="1">
        <v>-154717000</v>
      </c>
      <c r="AG88" s="1">
        <v>-93764000</v>
      </c>
      <c r="AH88" s="1">
        <v>-136589000</v>
      </c>
      <c r="AO88" s="37" t="s">
        <v>131</v>
      </c>
      <c r="AP88" s="38">
        <f>AP85/(AP86+AP87)</f>
        <v>2.5869515868312282E-3</v>
      </c>
    </row>
    <row r="89" spans="1:42" ht="20" customHeight="1" x14ac:dyDescent="0.25">
      <c r="A89" s="14" t="s">
        <v>105</v>
      </c>
      <c r="B89" s="15">
        <f t="shared" ref="B89:AL89" si="7">(-1*B88)/B3</f>
        <v>4.9773755656108594E-2</v>
      </c>
      <c r="C89" s="15">
        <f t="shared" si="7"/>
        <v>7.9012345679012344E-2</v>
      </c>
      <c r="D89" s="15">
        <f t="shared" si="7"/>
        <v>6.6666666666666666E-2</v>
      </c>
      <c r="E89" s="15">
        <f t="shared" si="7"/>
        <v>8.8888888888888892E-2</v>
      </c>
      <c r="F89" s="15">
        <f t="shared" si="7"/>
        <v>6.6326530612244902E-2</v>
      </c>
      <c r="G89" s="15">
        <f t="shared" si="7"/>
        <v>7.8719397363465157E-2</v>
      </c>
      <c r="H89" s="15">
        <f t="shared" si="7"/>
        <v>0.11117397454031118</v>
      </c>
      <c r="I89" s="15">
        <f t="shared" si="7"/>
        <v>0.10919655379683431</v>
      </c>
      <c r="J89" s="15">
        <f t="shared" si="7"/>
        <v>0.12313692714862794</v>
      </c>
      <c r="K89" s="15">
        <f t="shared" si="7"/>
        <v>0.13931274035479468</v>
      </c>
      <c r="L89" s="15">
        <f t="shared" si="7"/>
        <v>8.7397196655175313E-2</v>
      </c>
      <c r="M89" s="15">
        <f t="shared" si="7"/>
        <v>0.12124641728522084</v>
      </c>
      <c r="N89" s="15">
        <f t="shared" si="7"/>
        <v>5.3781766596729966E-2</v>
      </c>
      <c r="O89" s="15">
        <f t="shared" si="7"/>
        <v>4.2607242415565898E-2</v>
      </c>
      <c r="P89" s="15">
        <f t="shared" si="7"/>
        <v>4.1209445254298128E-2</v>
      </c>
      <c r="Q89" s="15">
        <f t="shared" si="7"/>
        <v>4.3917369252498409E-2</v>
      </c>
      <c r="R89" s="15">
        <f t="shared" si="7"/>
        <v>4.6923034794990687E-2</v>
      </c>
      <c r="S89" s="15">
        <f t="shared" si="7"/>
        <v>3.9002234283928086E-2</v>
      </c>
      <c r="T89" s="15">
        <f t="shared" si="7"/>
        <v>3.1222535455674889E-2</v>
      </c>
      <c r="U89" s="15">
        <f t="shared" si="7"/>
        <v>2.8821840453808513E-2</v>
      </c>
      <c r="V89" s="15">
        <f t="shared" si="7"/>
        <v>2.8408856337652763E-2</v>
      </c>
      <c r="W89" s="15">
        <f t="shared" si="7"/>
        <v>3.7342663626897657E-2</v>
      </c>
      <c r="X89" s="15">
        <f t="shared" si="7"/>
        <v>3.0860179599628022E-2</v>
      </c>
      <c r="Y89" s="15">
        <f t="shared" si="7"/>
        <v>3.3359766060174885E-2</v>
      </c>
      <c r="Z89" s="15">
        <f t="shared" si="7"/>
        <v>5.0195093784994399E-2</v>
      </c>
      <c r="AA89" s="15">
        <f t="shared" si="7"/>
        <v>3.8785377468935796E-2</v>
      </c>
      <c r="AB89" s="15">
        <f t="shared" si="7"/>
        <v>2.7619449402525951E-2</v>
      </c>
      <c r="AC89" s="15">
        <f t="shared" si="7"/>
        <v>2.5809576935498076E-2</v>
      </c>
      <c r="AD89" s="15">
        <f t="shared" si="7"/>
        <v>3.1712323192968538E-2</v>
      </c>
      <c r="AE89" s="15">
        <f t="shared" si="7"/>
        <v>5.895478731476296E-2</v>
      </c>
      <c r="AF89" s="15">
        <f t="shared" si="7"/>
        <v>4.1982415994872575E-2</v>
      </c>
      <c r="AG89" s="15">
        <f t="shared" si="7"/>
        <v>2.2302496579010525E-2</v>
      </c>
      <c r="AH89" s="15">
        <f t="shared" si="7"/>
        <v>2.6879439351283528E-2</v>
      </c>
      <c r="AO89" s="23" t="s">
        <v>106</v>
      </c>
      <c r="AP89" s="24">
        <f>AH27</f>
        <v>137078000</v>
      </c>
    </row>
    <row r="90" spans="1:42" ht="20" x14ac:dyDescent="0.25">
      <c r="A90" s="5" t="s">
        <v>75</v>
      </c>
      <c r="B90" s="1" t="s">
        <v>92</v>
      </c>
      <c r="C90" s="1" t="s">
        <v>92</v>
      </c>
      <c r="D90" s="1" t="s">
        <v>92</v>
      </c>
      <c r="E90" s="1" t="s">
        <v>92</v>
      </c>
      <c r="F90" s="1" t="s">
        <v>92</v>
      </c>
      <c r="G90" s="1" t="s">
        <v>92</v>
      </c>
      <c r="H90" s="1" t="s">
        <v>92</v>
      </c>
      <c r="I90" s="1" t="s">
        <v>92</v>
      </c>
      <c r="J90" s="1" t="s">
        <v>92</v>
      </c>
      <c r="K90" s="1" t="s">
        <v>92</v>
      </c>
      <c r="L90" s="1">
        <v>-14474000</v>
      </c>
      <c r="M90" s="1" t="s">
        <v>92</v>
      </c>
      <c r="N90" s="1">
        <v>168311000</v>
      </c>
      <c r="O90" s="1" t="s">
        <v>92</v>
      </c>
      <c r="P90" s="1">
        <v>-60138000</v>
      </c>
      <c r="Q90" s="1">
        <v>-174498000</v>
      </c>
      <c r="R90" s="1">
        <v>-41142000</v>
      </c>
      <c r="S90" s="1">
        <v>-57473000</v>
      </c>
      <c r="T90" s="1">
        <v>-184650000</v>
      </c>
      <c r="U90" s="1">
        <v>-53358000</v>
      </c>
      <c r="V90" s="1">
        <v>-500829000</v>
      </c>
      <c r="W90" s="1">
        <v>-41015000</v>
      </c>
      <c r="X90" s="1">
        <v>-970089000</v>
      </c>
      <c r="Y90" s="1" t="s">
        <v>92</v>
      </c>
      <c r="Z90" s="1">
        <v>-394623000</v>
      </c>
      <c r="AA90" s="1">
        <v>-340153000</v>
      </c>
      <c r="AB90" s="1">
        <v>-60056000</v>
      </c>
      <c r="AC90" s="1">
        <v>-259202000</v>
      </c>
      <c r="AD90" s="1">
        <v>-652643000</v>
      </c>
      <c r="AE90" s="1">
        <v>-36605000</v>
      </c>
      <c r="AF90" s="1">
        <v>-201045000</v>
      </c>
      <c r="AG90" s="1">
        <v>-296017000</v>
      </c>
      <c r="AH90" s="1">
        <v>-422374000</v>
      </c>
      <c r="AO90" s="23" t="s">
        <v>19</v>
      </c>
      <c r="AP90" s="24">
        <f>AH25</f>
        <v>1115514000</v>
      </c>
    </row>
    <row r="91" spans="1:42" ht="20" x14ac:dyDescent="0.25">
      <c r="A91" s="5" t="s">
        <v>76</v>
      </c>
      <c r="B91" s="1">
        <v>-2000000</v>
      </c>
      <c r="C91" s="1">
        <v>-4700000</v>
      </c>
      <c r="D91" s="1">
        <v>-21200000</v>
      </c>
      <c r="E91" s="1">
        <v>-24700000</v>
      </c>
      <c r="F91" s="1" t="s">
        <v>92</v>
      </c>
      <c r="G91" s="1">
        <v>-29500000</v>
      </c>
      <c r="H91" s="1">
        <v>-101400000</v>
      </c>
      <c r="I91" s="1">
        <v>-55500000</v>
      </c>
      <c r="J91" s="1">
        <v>-127800000</v>
      </c>
      <c r="K91" s="1">
        <v>-27600000</v>
      </c>
      <c r="L91" s="1">
        <v>-2679135000</v>
      </c>
      <c r="M91" s="1">
        <v>-1939860000</v>
      </c>
      <c r="N91" s="1">
        <v>-774574000</v>
      </c>
      <c r="O91" s="1">
        <v>-326599000</v>
      </c>
      <c r="P91" s="1">
        <v>-1056863000</v>
      </c>
      <c r="Q91" s="1">
        <v>-372984000</v>
      </c>
      <c r="R91" s="1">
        <v>-366926000</v>
      </c>
      <c r="S91" s="1">
        <v>-451720000</v>
      </c>
      <c r="T91" s="1">
        <v>-572672000</v>
      </c>
      <c r="U91" s="1">
        <v>-387202000</v>
      </c>
      <c r="V91" s="1">
        <v>-243515000</v>
      </c>
      <c r="W91" s="1">
        <v>-127385000</v>
      </c>
      <c r="X91" s="1">
        <v>-18179000</v>
      </c>
      <c r="Y91" s="1" t="s">
        <v>92</v>
      </c>
      <c r="Z91" s="1" t="s">
        <v>92</v>
      </c>
      <c r="AA91" s="1">
        <v>-238902000</v>
      </c>
      <c r="AB91" s="1">
        <v>-169714000</v>
      </c>
      <c r="AC91" s="1">
        <v>-155098000</v>
      </c>
      <c r="AD91" s="1">
        <v>-3561000</v>
      </c>
      <c r="AE91" s="1">
        <v>-3245000</v>
      </c>
      <c r="AF91" s="1">
        <v>-2762000</v>
      </c>
      <c r="AG91" s="1">
        <v>-169323000</v>
      </c>
      <c r="AH91" s="1">
        <v>-104245000</v>
      </c>
      <c r="AO91" s="37" t="s">
        <v>132</v>
      </c>
      <c r="AP91" s="38">
        <f>AP89/AP90</f>
        <v>0.12288326278289649</v>
      </c>
    </row>
    <row r="92" spans="1:42" ht="20" x14ac:dyDescent="0.25">
      <c r="A92" s="5" t="s">
        <v>77</v>
      </c>
      <c r="B92" s="1" t="s">
        <v>92</v>
      </c>
      <c r="C92" s="1">
        <v>2000000</v>
      </c>
      <c r="D92" s="1" t="s">
        <v>92</v>
      </c>
      <c r="E92" s="1" t="s">
        <v>92</v>
      </c>
      <c r="F92" s="1">
        <v>300000</v>
      </c>
      <c r="G92" s="1" t="s">
        <v>92</v>
      </c>
      <c r="H92" s="1" t="s">
        <v>92</v>
      </c>
      <c r="I92" s="1" t="s">
        <v>92</v>
      </c>
      <c r="J92" s="1" t="s">
        <v>92</v>
      </c>
      <c r="K92" s="1" t="s">
        <v>92</v>
      </c>
      <c r="L92" s="1">
        <v>2806949000</v>
      </c>
      <c r="M92" s="1">
        <v>2081366000</v>
      </c>
      <c r="N92" s="1">
        <v>932331000</v>
      </c>
      <c r="O92" s="1">
        <v>288779000</v>
      </c>
      <c r="P92" s="1">
        <v>992712000</v>
      </c>
      <c r="Q92" s="1">
        <v>422523000</v>
      </c>
      <c r="R92" s="1">
        <v>305698000</v>
      </c>
      <c r="S92" s="1">
        <v>284615000</v>
      </c>
      <c r="T92" s="1">
        <v>597979000</v>
      </c>
      <c r="U92" s="1">
        <v>290709000</v>
      </c>
      <c r="V92" s="1">
        <v>547686000</v>
      </c>
      <c r="W92" s="1">
        <v>139811000</v>
      </c>
      <c r="X92" s="1">
        <v>166638000</v>
      </c>
      <c r="Y92" s="1">
        <v>989000</v>
      </c>
      <c r="Z92" s="1">
        <v>7774000</v>
      </c>
      <c r="AA92" s="1">
        <v>109173000</v>
      </c>
      <c r="AB92" s="1">
        <v>158135000</v>
      </c>
      <c r="AC92" s="1">
        <v>296472000</v>
      </c>
      <c r="AD92" s="1">
        <v>12943000</v>
      </c>
      <c r="AE92" s="1">
        <v>6361000</v>
      </c>
      <c r="AF92" s="1">
        <v>2151000</v>
      </c>
      <c r="AG92" s="1">
        <v>12850000</v>
      </c>
      <c r="AH92" s="1">
        <v>94278000</v>
      </c>
      <c r="AO92" s="39" t="s">
        <v>133</v>
      </c>
      <c r="AP92" s="40">
        <f>AP88*(1-AP91)</f>
        <v>2.2690585351800153E-3</v>
      </c>
    </row>
    <row r="93" spans="1:42" ht="19" x14ac:dyDescent="0.25">
      <c r="A93" s="5" t="s">
        <v>78</v>
      </c>
      <c r="B93" s="1">
        <v>-100000</v>
      </c>
      <c r="C93" s="1" t="s">
        <v>92</v>
      </c>
      <c r="D93" s="1">
        <v>-2900000</v>
      </c>
      <c r="E93" s="1">
        <v>-700000</v>
      </c>
      <c r="F93" s="1">
        <v>-7000000</v>
      </c>
      <c r="G93" s="1">
        <v>-7200000</v>
      </c>
      <c r="H93" s="1">
        <v>-12400000</v>
      </c>
      <c r="I93" s="1">
        <v>10200000</v>
      </c>
      <c r="J93" s="1">
        <v>62900000</v>
      </c>
      <c r="K93" s="1">
        <v>43000000</v>
      </c>
      <c r="L93" s="1">
        <v>2697000</v>
      </c>
      <c r="M93" s="1">
        <v>2809000</v>
      </c>
      <c r="N93" s="1">
        <v>-1592000</v>
      </c>
      <c r="O93" s="1">
        <v>-170360000</v>
      </c>
      <c r="P93" s="1">
        <v>-2739000</v>
      </c>
      <c r="Q93" s="1">
        <v>-2953000</v>
      </c>
      <c r="R93" s="1" t="s">
        <v>92</v>
      </c>
      <c r="S93" s="1">
        <v>26298000</v>
      </c>
      <c r="T93" s="1" t="s">
        <v>92</v>
      </c>
      <c r="U93" s="1">
        <v>-2852000</v>
      </c>
      <c r="V93" s="1">
        <v>-2852000</v>
      </c>
      <c r="W93" s="1">
        <v>-2885000</v>
      </c>
      <c r="X93" s="1">
        <v>-3302000</v>
      </c>
      <c r="Y93" s="1">
        <v>-1609000</v>
      </c>
      <c r="Z93" s="1">
        <v>-7126000</v>
      </c>
      <c r="AA93" s="1">
        <v>-2782000</v>
      </c>
      <c r="AB93" s="1">
        <v>-4131000</v>
      </c>
      <c r="AC93" s="1">
        <v>-1126000</v>
      </c>
      <c r="AD93" s="1">
        <v>-1288000</v>
      </c>
      <c r="AE93" s="1">
        <v>-4259000</v>
      </c>
      <c r="AF93" s="1">
        <v>-4045000</v>
      </c>
      <c r="AG93" s="1">
        <v>-2776000</v>
      </c>
      <c r="AH93" s="1">
        <v>-3693000</v>
      </c>
      <c r="AO93" s="35" t="s">
        <v>134</v>
      </c>
      <c r="AP93" s="36"/>
    </row>
    <row r="94" spans="1:42" ht="20" x14ac:dyDescent="0.25">
      <c r="A94" s="6" t="s">
        <v>79</v>
      </c>
      <c r="B94" s="10">
        <v>-3200000</v>
      </c>
      <c r="C94" s="10">
        <v>-5900000</v>
      </c>
      <c r="D94" s="10">
        <v>-28300000</v>
      </c>
      <c r="E94" s="10">
        <v>-35000000</v>
      </c>
      <c r="F94" s="10">
        <v>-19700000</v>
      </c>
      <c r="G94" s="10">
        <v>-57600000</v>
      </c>
      <c r="H94" s="10">
        <v>-153100000</v>
      </c>
      <c r="I94" s="10">
        <v>-99800000</v>
      </c>
      <c r="J94" s="10">
        <v>-153300000</v>
      </c>
      <c r="K94" s="10">
        <v>-96900000</v>
      </c>
      <c r="L94" s="10">
        <v>47537000</v>
      </c>
      <c r="M94" s="10">
        <v>61825000</v>
      </c>
      <c r="N94" s="10">
        <v>275721000</v>
      </c>
      <c r="O94" s="10">
        <v>-258328000</v>
      </c>
      <c r="P94" s="10">
        <v>-172033000</v>
      </c>
      <c r="Q94" s="10">
        <v>-171475000</v>
      </c>
      <c r="R94" s="10">
        <v>-153777000</v>
      </c>
      <c r="S94" s="10">
        <v>-245569000</v>
      </c>
      <c r="T94" s="10">
        <v>-201086000</v>
      </c>
      <c r="U94" s="10">
        <v>-191902000</v>
      </c>
      <c r="V94" s="10">
        <v>-238733000</v>
      </c>
      <c r="W94" s="10">
        <v>-88819000</v>
      </c>
      <c r="X94" s="10">
        <v>-879123000</v>
      </c>
      <c r="Y94" s="10">
        <v>-66079000</v>
      </c>
      <c r="Z94" s="10">
        <v>-497250000</v>
      </c>
      <c r="AA94" s="10">
        <v>-559629000</v>
      </c>
      <c r="AB94" s="10">
        <v>-142675000</v>
      </c>
      <c r="AC94" s="10">
        <v>-189282000</v>
      </c>
      <c r="AD94" s="10">
        <v>-743525000</v>
      </c>
      <c r="AE94" s="10">
        <v>-235877000</v>
      </c>
      <c r="AF94" s="10">
        <v>-360418000</v>
      </c>
      <c r="AG94" s="10">
        <v>-549030000</v>
      </c>
      <c r="AH94" s="10">
        <v>-572623000</v>
      </c>
      <c r="AO94" s="23" t="s">
        <v>135</v>
      </c>
      <c r="AP94" s="41">
        <v>4.095E-2</v>
      </c>
    </row>
    <row r="95" spans="1:42" ht="20" x14ac:dyDescent="0.25">
      <c r="A95" s="5" t="s">
        <v>80</v>
      </c>
      <c r="B95" s="1" t="s">
        <v>92</v>
      </c>
      <c r="C95" s="1" t="s">
        <v>92</v>
      </c>
      <c r="D95" s="1" t="s">
        <v>92</v>
      </c>
      <c r="E95" s="1" t="s">
        <v>92</v>
      </c>
      <c r="F95" s="1" t="s">
        <v>92</v>
      </c>
      <c r="G95" s="1" t="s">
        <v>92</v>
      </c>
      <c r="H95" s="1" t="s">
        <v>92</v>
      </c>
      <c r="I95" s="1" t="s">
        <v>92</v>
      </c>
      <c r="J95" s="1" t="s">
        <v>92</v>
      </c>
      <c r="K95" s="1" t="s">
        <v>92</v>
      </c>
      <c r="L95" s="1" t="s">
        <v>92</v>
      </c>
      <c r="M95" s="1" t="s">
        <v>92</v>
      </c>
      <c r="N95" s="1" t="s">
        <v>92</v>
      </c>
      <c r="O95" s="1" t="s">
        <v>92</v>
      </c>
      <c r="P95" s="1" t="s">
        <v>92</v>
      </c>
      <c r="Q95" s="1" t="s">
        <v>92</v>
      </c>
      <c r="R95" s="1" t="s">
        <v>92</v>
      </c>
      <c r="S95" s="1" t="s">
        <v>92</v>
      </c>
      <c r="T95" s="1" t="s">
        <v>92</v>
      </c>
      <c r="U95" s="1">
        <v>-3745000</v>
      </c>
      <c r="V95" s="1">
        <v>-3692000</v>
      </c>
      <c r="W95" s="1">
        <v>-4628000</v>
      </c>
      <c r="X95" s="1">
        <v>-142408000</v>
      </c>
      <c r="Y95" s="1">
        <v>-34625000</v>
      </c>
      <c r="Z95" s="1">
        <v>-230968000</v>
      </c>
      <c r="AA95" s="1">
        <v>-330425000</v>
      </c>
      <c r="AB95" s="1">
        <v>-185000000</v>
      </c>
      <c r="AC95" s="1">
        <v>-380625000</v>
      </c>
      <c r="AD95" s="1">
        <v>-295313000</v>
      </c>
      <c r="AE95" s="1">
        <v>-524063000</v>
      </c>
      <c r="AF95" s="1">
        <v>-288879000</v>
      </c>
      <c r="AG95" s="1">
        <v>-28061000</v>
      </c>
      <c r="AH95" s="1">
        <v>-76838000</v>
      </c>
      <c r="AO95" s="42" t="s">
        <v>136</v>
      </c>
      <c r="AP95" s="43">
        <v>1.18</v>
      </c>
    </row>
    <row r="96" spans="1:42" ht="20" x14ac:dyDescent="0.25">
      <c r="A96" s="5" t="s">
        <v>81</v>
      </c>
      <c r="B96" s="1" t="s">
        <v>92</v>
      </c>
      <c r="C96" s="1">
        <v>4900000</v>
      </c>
      <c r="D96" s="1">
        <v>31000000</v>
      </c>
      <c r="E96" s="1">
        <v>5700000</v>
      </c>
      <c r="F96" s="1">
        <v>9200000</v>
      </c>
      <c r="G96" s="1">
        <v>19800000</v>
      </c>
      <c r="H96" s="1">
        <v>28000000</v>
      </c>
      <c r="I96" s="1">
        <v>41300000</v>
      </c>
      <c r="J96" s="1">
        <v>62300000</v>
      </c>
      <c r="K96" s="1">
        <v>102700000</v>
      </c>
      <c r="L96" s="1">
        <v>59545000</v>
      </c>
      <c r="M96" s="1">
        <v>105359000</v>
      </c>
      <c r="N96" s="1">
        <v>119868000</v>
      </c>
      <c r="O96" s="1">
        <v>334928000</v>
      </c>
      <c r="P96" s="1">
        <v>156716000</v>
      </c>
      <c r="Q96" s="1">
        <v>48615000</v>
      </c>
      <c r="R96" s="1">
        <v>69566000</v>
      </c>
      <c r="S96" s="1">
        <v>208484000</v>
      </c>
      <c r="T96" s="1">
        <v>79181000</v>
      </c>
      <c r="U96" s="1">
        <v>71918000</v>
      </c>
      <c r="V96" s="1">
        <v>145329000</v>
      </c>
      <c r="W96" s="1">
        <v>162180000</v>
      </c>
      <c r="X96" s="1">
        <v>175896000</v>
      </c>
      <c r="Y96" s="1">
        <v>131914000</v>
      </c>
      <c r="Z96" s="1">
        <v>82083000</v>
      </c>
      <c r="AA96" s="1">
        <v>84904000</v>
      </c>
      <c r="AB96" s="1">
        <v>125283000</v>
      </c>
      <c r="AC96" s="1">
        <v>126337000</v>
      </c>
      <c r="AD96" s="1">
        <v>123829000</v>
      </c>
      <c r="AE96" s="1">
        <v>156364000</v>
      </c>
      <c r="AF96" s="1">
        <v>197403000</v>
      </c>
      <c r="AG96" s="1">
        <v>210719000</v>
      </c>
      <c r="AH96" s="1">
        <v>237956000</v>
      </c>
      <c r="AO96" s="23" t="s">
        <v>137</v>
      </c>
      <c r="AP96" s="41">
        <v>8.4000000000000005E-2</v>
      </c>
    </row>
    <row r="97" spans="1:42" ht="20" x14ac:dyDescent="0.25">
      <c r="A97" s="5" t="s">
        <v>82</v>
      </c>
      <c r="B97" s="1" t="s">
        <v>92</v>
      </c>
      <c r="C97" s="1" t="s">
        <v>92</v>
      </c>
      <c r="D97" s="1" t="s">
        <v>92</v>
      </c>
      <c r="E97" s="1" t="s">
        <v>92</v>
      </c>
      <c r="F97" s="1" t="s">
        <v>92</v>
      </c>
      <c r="G97" s="1" t="s">
        <v>92</v>
      </c>
      <c r="H97" s="1">
        <v>-14800000</v>
      </c>
      <c r="I97" s="1">
        <v>-9500000</v>
      </c>
      <c r="J97" s="1">
        <v>-12400000</v>
      </c>
      <c r="K97" s="1">
        <v>-95400000</v>
      </c>
      <c r="L97" s="1">
        <v>-397466000</v>
      </c>
      <c r="M97" s="1">
        <v>-331882000</v>
      </c>
      <c r="N97" s="1">
        <v>-171677000</v>
      </c>
      <c r="O97" s="1">
        <v>-260746000</v>
      </c>
      <c r="P97" s="1">
        <v>-423303000</v>
      </c>
      <c r="Q97" s="1">
        <v>-88386000</v>
      </c>
      <c r="R97" s="1">
        <v>-199992000</v>
      </c>
      <c r="S97" s="1">
        <v>-151620000</v>
      </c>
      <c r="T97" s="1">
        <v>-220053000</v>
      </c>
      <c r="U97" s="1" t="s">
        <v>92</v>
      </c>
      <c r="V97" s="1">
        <v>-184699000</v>
      </c>
      <c r="W97" s="1">
        <v>-401836000</v>
      </c>
      <c r="X97" s="1">
        <v>-40000000</v>
      </c>
      <c r="Y97" s="1">
        <v>-145016000</v>
      </c>
      <c r="Z97" s="1">
        <v>-119747000</v>
      </c>
      <c r="AA97" s="1">
        <v>-260000000</v>
      </c>
      <c r="AB97" s="1">
        <v>-400000000</v>
      </c>
      <c r="AC97" s="1">
        <v>-380000000</v>
      </c>
      <c r="AD97" s="1">
        <v>-400000000</v>
      </c>
      <c r="AE97" s="1">
        <v>-329185000</v>
      </c>
      <c r="AF97" s="1">
        <v>-242078000</v>
      </c>
      <c r="AG97" s="1">
        <v>-753081000</v>
      </c>
      <c r="AH97" s="1">
        <v>-1100000000</v>
      </c>
      <c r="AO97" s="39" t="s">
        <v>138</v>
      </c>
      <c r="AP97" s="40">
        <f>(AP94)+((AP95)*(AP96-AP94))</f>
        <v>9.1748999999999997E-2</v>
      </c>
    </row>
    <row r="98" spans="1:42" ht="19" x14ac:dyDescent="0.25">
      <c r="A98" s="5" t="s">
        <v>83</v>
      </c>
      <c r="B98" s="1" t="s">
        <v>92</v>
      </c>
      <c r="C98" s="1" t="s">
        <v>92</v>
      </c>
      <c r="D98" s="1" t="s">
        <v>92</v>
      </c>
      <c r="E98" s="1" t="s">
        <v>92</v>
      </c>
      <c r="F98" s="1" t="s">
        <v>92</v>
      </c>
      <c r="G98" s="1" t="s">
        <v>92</v>
      </c>
      <c r="H98" s="1" t="s">
        <v>92</v>
      </c>
      <c r="I98" s="1" t="s">
        <v>92</v>
      </c>
      <c r="J98" s="1" t="s">
        <v>92</v>
      </c>
      <c r="K98" s="1" t="s">
        <v>92</v>
      </c>
      <c r="L98" s="1" t="s">
        <v>92</v>
      </c>
      <c r="M98" s="1" t="s">
        <v>92</v>
      </c>
      <c r="N98" s="1" t="s">
        <v>92</v>
      </c>
      <c r="O98" s="1" t="s">
        <v>92</v>
      </c>
      <c r="P98" s="1" t="s">
        <v>92</v>
      </c>
      <c r="Q98" s="1" t="s">
        <v>92</v>
      </c>
      <c r="R98" s="1" t="s">
        <v>92</v>
      </c>
      <c r="S98" s="1" t="s">
        <v>92</v>
      </c>
      <c r="T98" s="1" t="s">
        <v>92</v>
      </c>
      <c r="U98" s="1" t="s">
        <v>92</v>
      </c>
      <c r="V98" s="1" t="s">
        <v>92</v>
      </c>
      <c r="W98" s="1" t="s">
        <v>92</v>
      </c>
      <c r="X98" s="1" t="s">
        <v>92</v>
      </c>
      <c r="Y98" s="1" t="s">
        <v>92</v>
      </c>
      <c r="Z98" s="1" t="s">
        <v>92</v>
      </c>
      <c r="AA98" s="1" t="s">
        <v>92</v>
      </c>
      <c r="AB98" s="1" t="s">
        <v>92</v>
      </c>
      <c r="AC98" s="1" t="s">
        <v>92</v>
      </c>
      <c r="AD98" s="1" t="s">
        <v>92</v>
      </c>
      <c r="AE98" s="1" t="s">
        <v>92</v>
      </c>
      <c r="AF98" s="1" t="s">
        <v>92</v>
      </c>
      <c r="AG98" s="1" t="s">
        <v>92</v>
      </c>
      <c r="AH98" s="1" t="s">
        <v>92</v>
      </c>
      <c r="AO98" s="35" t="s">
        <v>139</v>
      </c>
      <c r="AP98" s="36"/>
    </row>
    <row r="99" spans="1:42" ht="20" x14ac:dyDescent="0.25">
      <c r="A99" s="5" t="s">
        <v>84</v>
      </c>
      <c r="B99" s="1">
        <v>-800000</v>
      </c>
      <c r="C99" s="1">
        <v>-1500000</v>
      </c>
      <c r="D99" s="1">
        <v>-10900000</v>
      </c>
      <c r="E99" s="1">
        <v>-1400000</v>
      </c>
      <c r="F99" s="1">
        <v>-400000</v>
      </c>
      <c r="G99" s="1" t="s">
        <v>92</v>
      </c>
      <c r="H99" s="1">
        <v>-5500000</v>
      </c>
      <c r="I99" s="1">
        <v>-10200000</v>
      </c>
      <c r="J99" s="1">
        <v>-7800000</v>
      </c>
      <c r="K99" s="1">
        <v>-12600000</v>
      </c>
      <c r="L99" s="1">
        <v>-13572000</v>
      </c>
      <c r="M99" s="1">
        <v>-6468000</v>
      </c>
      <c r="N99" s="1" t="s">
        <v>92</v>
      </c>
      <c r="O99" s="1" t="s">
        <v>92</v>
      </c>
      <c r="P99" s="1" t="s">
        <v>92</v>
      </c>
      <c r="Q99" s="1" t="s">
        <v>92</v>
      </c>
      <c r="R99" s="1" t="s">
        <v>92</v>
      </c>
      <c r="S99" s="1" t="s">
        <v>92</v>
      </c>
      <c r="T99" s="1">
        <v>-2970000</v>
      </c>
      <c r="U99" s="1">
        <v>1279000</v>
      </c>
      <c r="V99" s="1" t="s">
        <v>92</v>
      </c>
      <c r="W99" s="1">
        <v>-33335000</v>
      </c>
      <c r="X99" s="1">
        <v>250000000</v>
      </c>
      <c r="Y99" s="1">
        <v>-50258000</v>
      </c>
      <c r="Z99" s="1">
        <v>194943000</v>
      </c>
      <c r="AA99" s="1">
        <v>443451000</v>
      </c>
      <c r="AB99" s="1">
        <v>152780000</v>
      </c>
      <c r="AC99" s="1">
        <v>261168000</v>
      </c>
      <c r="AD99" s="1">
        <v>576622000</v>
      </c>
      <c r="AE99" s="1">
        <v>134992000</v>
      </c>
      <c r="AF99" s="1">
        <v>192948000</v>
      </c>
      <c r="AG99" s="1">
        <v>-178325000</v>
      </c>
      <c r="AH99" s="1">
        <v>-177418000</v>
      </c>
      <c r="AO99" s="23" t="s">
        <v>140</v>
      </c>
      <c r="AP99" s="24">
        <f>AP86+AP87</f>
        <v>656371000</v>
      </c>
    </row>
    <row r="100" spans="1:42" ht="20" x14ac:dyDescent="0.25">
      <c r="A100" s="6" t="s">
        <v>85</v>
      </c>
      <c r="B100" s="10">
        <v>-800000</v>
      </c>
      <c r="C100" s="10">
        <v>3400000</v>
      </c>
      <c r="D100" s="10">
        <v>20100000</v>
      </c>
      <c r="E100" s="10">
        <v>4300000</v>
      </c>
      <c r="F100" s="10">
        <v>8800000</v>
      </c>
      <c r="G100" s="10">
        <v>19800000</v>
      </c>
      <c r="H100" s="10">
        <v>7700000</v>
      </c>
      <c r="I100" s="10">
        <v>21600000</v>
      </c>
      <c r="J100" s="10">
        <v>42100000</v>
      </c>
      <c r="K100" s="10">
        <v>-5300000</v>
      </c>
      <c r="L100" s="10">
        <v>-351493000</v>
      </c>
      <c r="M100" s="10">
        <v>-232991000</v>
      </c>
      <c r="N100" s="10">
        <v>-51809000</v>
      </c>
      <c r="O100" s="10">
        <v>74182000</v>
      </c>
      <c r="P100" s="10">
        <v>-266587000</v>
      </c>
      <c r="Q100" s="10">
        <v>-39771000</v>
      </c>
      <c r="R100" s="10">
        <v>-130426000</v>
      </c>
      <c r="S100" s="10">
        <v>56864000</v>
      </c>
      <c r="T100" s="10">
        <v>-143842000</v>
      </c>
      <c r="U100" s="10">
        <v>69452000</v>
      </c>
      <c r="V100" s="10">
        <v>-43062000</v>
      </c>
      <c r="W100" s="10">
        <v>-277619000</v>
      </c>
      <c r="X100" s="10">
        <v>243488000</v>
      </c>
      <c r="Y100" s="10">
        <v>-97985000</v>
      </c>
      <c r="Z100" s="10">
        <v>-73689000</v>
      </c>
      <c r="AA100" s="10">
        <v>-62070000</v>
      </c>
      <c r="AB100" s="10">
        <v>-306937000</v>
      </c>
      <c r="AC100" s="10">
        <v>-373120000</v>
      </c>
      <c r="AD100" s="10">
        <v>5138000</v>
      </c>
      <c r="AE100" s="10">
        <v>-561892000</v>
      </c>
      <c r="AF100" s="10">
        <v>-140606000</v>
      </c>
      <c r="AG100" s="10">
        <v>-748748000</v>
      </c>
      <c r="AH100" s="10">
        <v>-1116300000</v>
      </c>
      <c r="AO100" s="37" t="s">
        <v>141</v>
      </c>
      <c r="AP100" s="38">
        <f>AP99/AP103</f>
        <v>1.113404172721278E-2</v>
      </c>
    </row>
    <row r="101" spans="1:42" ht="20" x14ac:dyDescent="0.25">
      <c r="A101" s="5" t="s">
        <v>86</v>
      </c>
      <c r="B101" s="1" t="s">
        <v>92</v>
      </c>
      <c r="C101" s="1" t="s">
        <v>92</v>
      </c>
      <c r="D101" s="1">
        <v>200000</v>
      </c>
      <c r="E101" s="1">
        <v>-100000</v>
      </c>
      <c r="F101" s="1">
        <v>100000</v>
      </c>
      <c r="G101" s="1">
        <v>400000</v>
      </c>
      <c r="H101" s="1">
        <v>-200000</v>
      </c>
      <c r="I101" s="1">
        <v>-300000</v>
      </c>
      <c r="J101" s="1">
        <v>400000</v>
      </c>
      <c r="K101" s="1">
        <v>-400000</v>
      </c>
      <c r="L101" s="1">
        <v>-3433000</v>
      </c>
      <c r="M101" s="1">
        <v>-5669000</v>
      </c>
      <c r="N101" s="1">
        <v>-1979000</v>
      </c>
      <c r="O101" s="1">
        <v>4340000</v>
      </c>
      <c r="P101" s="1">
        <v>-3016000</v>
      </c>
      <c r="Q101" s="1">
        <v>-217000</v>
      </c>
      <c r="R101" s="1">
        <v>4636000</v>
      </c>
      <c r="S101" s="1">
        <v>3795000</v>
      </c>
      <c r="T101" s="1">
        <v>12145000</v>
      </c>
      <c r="U101" s="1">
        <v>7272000</v>
      </c>
      <c r="V101" s="1">
        <v>14553000</v>
      </c>
      <c r="W101" s="1">
        <v>5792000</v>
      </c>
      <c r="X101" s="1">
        <v>-5128000</v>
      </c>
      <c r="Y101" s="1">
        <v>-10582000</v>
      </c>
      <c r="Z101" s="1">
        <v>-16693000</v>
      </c>
      <c r="AA101" s="1">
        <v>-23035000</v>
      </c>
      <c r="AB101" s="1">
        <v>3409000</v>
      </c>
      <c r="AC101" s="1">
        <v>-427000</v>
      </c>
      <c r="AD101" s="1">
        <v>-11086000</v>
      </c>
      <c r="AE101" s="1">
        <v>2782000</v>
      </c>
      <c r="AF101" s="1">
        <v>17154000</v>
      </c>
      <c r="AG101" s="1">
        <v>2369000</v>
      </c>
      <c r="AH101" s="1">
        <v>-65296000</v>
      </c>
      <c r="AO101" s="44" t="s">
        <v>142</v>
      </c>
      <c r="AP101" s="45">
        <f>AJ116*AH34</f>
        <v>58295357049.999992</v>
      </c>
    </row>
    <row r="102" spans="1:42" ht="20" x14ac:dyDescent="0.25">
      <c r="A102" s="6" t="s">
        <v>87</v>
      </c>
      <c r="B102" s="10">
        <v>-800000</v>
      </c>
      <c r="C102" s="10">
        <v>3400000</v>
      </c>
      <c r="D102" s="10">
        <v>20100000</v>
      </c>
      <c r="E102" s="10">
        <v>4300000</v>
      </c>
      <c r="F102" s="10">
        <v>8800000</v>
      </c>
      <c r="G102" s="10">
        <v>19800000</v>
      </c>
      <c r="H102" s="10">
        <v>7700000</v>
      </c>
      <c r="I102" s="10">
        <v>21600000</v>
      </c>
      <c r="J102" s="10">
        <v>42100000</v>
      </c>
      <c r="K102" s="10">
        <v>120800000</v>
      </c>
      <c r="L102" s="10">
        <v>-156274000</v>
      </c>
      <c r="M102" s="10">
        <v>118991000</v>
      </c>
      <c r="N102" s="10">
        <v>40884000</v>
      </c>
      <c r="O102" s="10">
        <v>211728000</v>
      </c>
      <c r="P102" s="10">
        <v>-177599000</v>
      </c>
      <c r="Q102" s="10">
        <v>57727000</v>
      </c>
      <c r="R102" s="10">
        <v>-73677000</v>
      </c>
      <c r="S102" s="10">
        <v>248568000</v>
      </c>
      <c r="T102" s="10">
        <v>-1695000</v>
      </c>
      <c r="U102" s="10">
        <v>123981000</v>
      </c>
      <c r="V102" s="10">
        <v>73794000</v>
      </c>
      <c r="W102" s="10">
        <v>79670000</v>
      </c>
      <c r="X102" s="10">
        <v>-154695000</v>
      </c>
      <c r="Y102" s="10">
        <v>322059000</v>
      </c>
      <c r="Z102" s="10">
        <v>-36679000</v>
      </c>
      <c r="AA102" s="10">
        <v>-149574000</v>
      </c>
      <c r="AB102" s="10">
        <v>140432000</v>
      </c>
      <c r="AC102" s="10">
        <v>71736000</v>
      </c>
      <c r="AD102" s="10">
        <v>-325241000</v>
      </c>
      <c r="AE102" s="10">
        <v>5526000</v>
      </c>
      <c r="AF102" s="10">
        <v>507443000</v>
      </c>
      <c r="AG102" s="10">
        <v>197213000</v>
      </c>
      <c r="AH102" s="10">
        <v>-15319000</v>
      </c>
      <c r="AO102" s="37" t="s">
        <v>143</v>
      </c>
      <c r="AP102" s="38">
        <f>AP101/AP103</f>
        <v>0.98886595827278723</v>
      </c>
    </row>
    <row r="103" spans="1:42" ht="20" x14ac:dyDescent="0.25">
      <c r="A103" s="5" t="s">
        <v>88</v>
      </c>
      <c r="B103" s="1">
        <v>7200000</v>
      </c>
      <c r="C103" s="1">
        <v>9300000</v>
      </c>
      <c r="D103" s="1">
        <v>12200000</v>
      </c>
      <c r="E103" s="1">
        <v>21400000</v>
      </c>
      <c r="F103" s="1">
        <v>49100000</v>
      </c>
      <c r="G103" s="1">
        <v>51900000</v>
      </c>
      <c r="H103" s="1">
        <v>91200000</v>
      </c>
      <c r="I103" s="1">
        <v>47200000</v>
      </c>
      <c r="J103" s="1">
        <v>126400000</v>
      </c>
      <c r="K103" s="1">
        <v>164500000</v>
      </c>
      <c r="L103" s="1">
        <v>309394000</v>
      </c>
      <c r="M103" s="1">
        <v>152705000</v>
      </c>
      <c r="N103" s="1">
        <v>271696000</v>
      </c>
      <c r="O103" s="1">
        <v>312580000</v>
      </c>
      <c r="P103" s="1">
        <v>524308000</v>
      </c>
      <c r="Q103" s="1">
        <v>346709000</v>
      </c>
      <c r="R103" s="1">
        <v>404436000</v>
      </c>
      <c r="S103" s="1">
        <v>330759000</v>
      </c>
      <c r="T103" s="1">
        <v>579327000</v>
      </c>
      <c r="U103" s="1">
        <v>577632000</v>
      </c>
      <c r="V103" s="1">
        <v>701613000</v>
      </c>
      <c r="W103" s="1">
        <v>775407000</v>
      </c>
      <c r="X103" s="1">
        <v>855077000</v>
      </c>
      <c r="Y103" s="1">
        <v>700382000</v>
      </c>
      <c r="Z103" s="1">
        <v>1022441000</v>
      </c>
      <c r="AA103" s="1">
        <v>985762000</v>
      </c>
      <c r="AB103" s="1">
        <v>836188000</v>
      </c>
      <c r="AC103" s="1">
        <v>976620000</v>
      </c>
      <c r="AD103" s="1">
        <v>1048356000</v>
      </c>
      <c r="AE103" s="1">
        <v>725001000</v>
      </c>
      <c r="AF103" s="1">
        <v>730527000</v>
      </c>
      <c r="AG103" s="1">
        <v>1237970000</v>
      </c>
      <c r="AH103" s="1">
        <v>1435183000</v>
      </c>
      <c r="AO103" s="39" t="s">
        <v>144</v>
      </c>
      <c r="AP103" s="46">
        <f>AP99+AP101</f>
        <v>58951728049.999992</v>
      </c>
    </row>
    <row r="104" spans="1:42" ht="20" thickBot="1" x14ac:dyDescent="0.3">
      <c r="A104" s="7" t="s">
        <v>89</v>
      </c>
      <c r="B104" s="11" t="s">
        <v>92</v>
      </c>
      <c r="C104" s="11" t="s">
        <v>92</v>
      </c>
      <c r="D104" s="11" t="s">
        <v>92</v>
      </c>
      <c r="E104" s="11" t="s">
        <v>92</v>
      </c>
      <c r="F104" s="11" t="s">
        <v>92</v>
      </c>
      <c r="G104" s="11" t="s">
        <v>92</v>
      </c>
      <c r="H104" s="11" t="s">
        <v>92</v>
      </c>
      <c r="I104" s="11" t="s">
        <v>92</v>
      </c>
      <c r="J104" s="11" t="s">
        <v>92</v>
      </c>
      <c r="K104" s="11">
        <v>285300000</v>
      </c>
      <c r="L104" s="11">
        <v>153120000</v>
      </c>
      <c r="M104" s="11">
        <v>271696000</v>
      </c>
      <c r="N104" s="11">
        <v>312580000</v>
      </c>
      <c r="O104" s="11">
        <v>524308000</v>
      </c>
      <c r="P104" s="11">
        <v>346709000</v>
      </c>
      <c r="Q104" s="11">
        <v>404436000</v>
      </c>
      <c r="R104" s="11">
        <v>330759000</v>
      </c>
      <c r="S104" s="11">
        <v>579327000</v>
      </c>
      <c r="T104" s="11">
        <v>577632000</v>
      </c>
      <c r="U104" s="11">
        <v>701613000</v>
      </c>
      <c r="V104" s="11">
        <v>775407000</v>
      </c>
      <c r="W104" s="11">
        <v>855077000</v>
      </c>
      <c r="X104" s="11">
        <v>700382000</v>
      </c>
      <c r="Y104" s="11">
        <v>1022441000</v>
      </c>
      <c r="Z104" s="11">
        <v>985762000</v>
      </c>
      <c r="AA104" s="11">
        <v>836188000</v>
      </c>
      <c r="AB104" s="11">
        <v>976620000</v>
      </c>
      <c r="AC104" s="11">
        <v>1048356000</v>
      </c>
      <c r="AD104" s="11">
        <v>723115000</v>
      </c>
      <c r="AE104" s="11">
        <v>730527000</v>
      </c>
      <c r="AF104" s="11">
        <v>1237970000</v>
      </c>
      <c r="AG104" s="11">
        <v>1435183000</v>
      </c>
      <c r="AH104" s="11">
        <v>1419864000</v>
      </c>
      <c r="AO104" s="35" t="s">
        <v>145</v>
      </c>
      <c r="AP104" s="36"/>
    </row>
    <row r="105" spans="1:42" ht="21" thickTop="1" x14ac:dyDescent="0.25">
      <c r="A105" s="14" t="s">
        <v>107</v>
      </c>
      <c r="B105" s="1"/>
      <c r="C105" s="15">
        <f>(C106/B106)-1</f>
        <v>-0.55102040816326525</v>
      </c>
      <c r="D105" s="15">
        <f>(D106/C106)-1</f>
        <v>4.9090909090909092</v>
      </c>
      <c r="E105" s="15">
        <f>(E106/D106)-1</f>
        <v>1.8846153846153846</v>
      </c>
      <c r="F105" s="15">
        <f>(F106/E106)-1</f>
        <v>0.1253333333333333</v>
      </c>
      <c r="G105" s="15">
        <f>(G106/F106)-1</f>
        <v>0.32227488151658767</v>
      </c>
      <c r="H105" s="15">
        <f t="shared" ref="H105:AL105" si="8">(H106/G106)-1</f>
        <v>-0.12186379928315416</v>
      </c>
      <c r="I105" s="15">
        <f t="shared" si="8"/>
        <v>0.12448979591836729</v>
      </c>
      <c r="J105" s="15">
        <f t="shared" si="8"/>
        <v>1.0889292196007316E-2</v>
      </c>
      <c r="K105" s="15">
        <f t="shared" si="8"/>
        <v>0.99281867145421909</v>
      </c>
      <c r="L105" s="15">
        <f t="shared" si="8"/>
        <v>-0.25572072072072072</v>
      </c>
      <c r="M105" s="15">
        <f t="shared" si="8"/>
        <v>1.5822913514494945</v>
      </c>
      <c r="N105" s="15">
        <f t="shared" si="8"/>
        <v>-2.0771927850901863</v>
      </c>
      <c r="O105" s="15">
        <f t="shared" si="8"/>
        <v>-2.4855529059546395</v>
      </c>
      <c r="P105" s="15">
        <f t="shared" si="8"/>
        <v>-0.35840368380660015</v>
      </c>
      <c r="Q105" s="15">
        <f t="shared" si="8"/>
        <v>3.0109755652142134E-2</v>
      </c>
      <c r="R105" s="15">
        <f t="shared" si="8"/>
        <v>-0.31531687253741791</v>
      </c>
      <c r="S105" s="15">
        <f t="shared" si="8"/>
        <v>1.4998802457228302</v>
      </c>
      <c r="T105" s="15">
        <f t="shared" si="8"/>
        <v>-0.25076840614310614</v>
      </c>
      <c r="U105" s="15">
        <f t="shared" si="8"/>
        <v>-0.31877862067773766</v>
      </c>
      <c r="V105" s="15">
        <f t="shared" si="8"/>
        <v>0.5167370172697201</v>
      </c>
      <c r="W105" s="15">
        <f t="shared" si="8"/>
        <v>0.27135646455557749</v>
      </c>
      <c r="X105" s="15">
        <f t="shared" si="8"/>
        <v>0.12757375962282214</v>
      </c>
      <c r="Y105" s="15">
        <f t="shared" si="8"/>
        <v>-2.1886484279297624E-3</v>
      </c>
      <c r="Z105" s="15">
        <f t="shared" si="8"/>
        <v>3.8357298362863723E-2</v>
      </c>
      <c r="AA105" s="15">
        <f t="shared" si="8"/>
        <v>-8.9016755247275037E-2</v>
      </c>
      <c r="AB105" s="15">
        <f t="shared" si="8"/>
        <v>0.27460674935045359</v>
      </c>
      <c r="AC105" s="15">
        <f t="shared" si="8"/>
        <v>8.8084640076028675E-2</v>
      </c>
      <c r="AD105" s="15">
        <f t="shared" si="8"/>
        <v>-0.4254907657782111</v>
      </c>
      <c r="AE105" s="15">
        <f t="shared" si="8"/>
        <v>0.85576750044988303</v>
      </c>
      <c r="AF105" s="15">
        <f t="shared" si="8"/>
        <v>0.39193479623824445</v>
      </c>
      <c r="AG105" s="15">
        <f t="shared" si="8"/>
        <v>0.67783355013686841</v>
      </c>
      <c r="AH105" s="15">
        <f t="shared" si="8"/>
        <v>0.14527784021842938</v>
      </c>
      <c r="AI105" s="15"/>
      <c r="AJ105" s="15"/>
      <c r="AK105" s="15"/>
      <c r="AL105" s="15"/>
      <c r="AM105" s="15"/>
      <c r="AN105" s="15"/>
      <c r="AO105" s="25" t="s">
        <v>108</v>
      </c>
      <c r="AP105" s="26">
        <f>(AP100*AP92)+(AP102*AP97)</f>
        <v>9.0752726597982142E-2</v>
      </c>
    </row>
    <row r="106" spans="1:42" ht="19" x14ac:dyDescent="0.25">
      <c r="A106" s="5" t="s">
        <v>90</v>
      </c>
      <c r="B106" s="1">
        <v>4900000</v>
      </c>
      <c r="C106" s="1">
        <v>2200000</v>
      </c>
      <c r="D106" s="1">
        <v>13000000</v>
      </c>
      <c r="E106" s="1">
        <v>37500000</v>
      </c>
      <c r="F106" s="1">
        <v>42200000</v>
      </c>
      <c r="G106" s="1">
        <v>55800000</v>
      </c>
      <c r="H106" s="1">
        <v>49000000</v>
      </c>
      <c r="I106" s="1">
        <v>55100000</v>
      </c>
      <c r="J106" s="1">
        <v>55700000</v>
      </c>
      <c r="K106" s="1">
        <v>111000000</v>
      </c>
      <c r="L106" s="1">
        <v>82615000</v>
      </c>
      <c r="M106" s="1">
        <v>213336000</v>
      </c>
      <c r="N106" s="1">
        <v>-229804000</v>
      </c>
      <c r="O106" s="1">
        <v>341386000</v>
      </c>
      <c r="P106" s="1">
        <v>219032000</v>
      </c>
      <c r="Q106" s="1">
        <v>225627000</v>
      </c>
      <c r="R106" s="1">
        <v>154483000</v>
      </c>
      <c r="S106" s="1">
        <v>386189000</v>
      </c>
      <c r="T106" s="1">
        <v>289345000</v>
      </c>
      <c r="U106" s="1">
        <v>197108000</v>
      </c>
      <c r="V106" s="1">
        <v>298961000</v>
      </c>
      <c r="W106" s="1">
        <v>380086000</v>
      </c>
      <c r="X106" s="1">
        <v>428575000</v>
      </c>
      <c r="Y106" s="1">
        <v>427637000</v>
      </c>
      <c r="Z106" s="1">
        <v>444040000</v>
      </c>
      <c r="AA106" s="1">
        <v>404513000</v>
      </c>
      <c r="AB106" s="1">
        <v>515595000</v>
      </c>
      <c r="AC106" s="1">
        <v>561011000</v>
      </c>
      <c r="AD106" s="1">
        <v>322306000</v>
      </c>
      <c r="AE106" s="1">
        <v>598125000</v>
      </c>
      <c r="AF106" s="1">
        <v>832551000</v>
      </c>
      <c r="AG106" s="1">
        <v>1396882000</v>
      </c>
      <c r="AH106" s="1">
        <v>1599818000</v>
      </c>
      <c r="AI106" s="47">
        <f>AH106*(1+$AP$106)</f>
        <v>1802628543.3431706</v>
      </c>
      <c r="AJ106" s="47">
        <f t="shared" ref="AJ106:AM106" si="9">AI106*(1+$AP$106)</f>
        <v>2031149584.0623879</v>
      </c>
      <c r="AK106" s="47">
        <f t="shared" si="9"/>
        <v>2288640467.8722639</v>
      </c>
      <c r="AL106" s="47">
        <f t="shared" si="9"/>
        <v>2578773731.0349126</v>
      </c>
      <c r="AM106" s="47">
        <f t="shared" si="9"/>
        <v>2905687480.9428935</v>
      </c>
      <c r="AN106" s="48" t="s">
        <v>146</v>
      </c>
      <c r="AO106" s="49" t="s">
        <v>147</v>
      </c>
      <c r="AP106" s="50">
        <f>(SUM(AI4:AM4)/5)</f>
        <v>0.12677100979184547</v>
      </c>
    </row>
    <row r="107" spans="1:42" ht="19" x14ac:dyDescent="0.25">
      <c r="A107" s="5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48"/>
      <c r="AJ107" s="48"/>
      <c r="AK107" s="48"/>
      <c r="AL107" s="48"/>
      <c r="AM107" s="51">
        <f>AM106*(1+AP107)/(AP108-AP107)</f>
        <v>45295911242.985107</v>
      </c>
      <c r="AN107" s="52" t="s">
        <v>148</v>
      </c>
      <c r="AO107" s="53" t="s">
        <v>149</v>
      </c>
      <c r="AP107" s="54">
        <v>2.5000000000000001E-2</v>
      </c>
    </row>
    <row r="108" spans="1:42" ht="19" x14ac:dyDescent="0.25">
      <c r="AI108" s="51">
        <f t="shared" ref="AI108:AK108" si="10">AI107+AI106</f>
        <v>1802628543.3431706</v>
      </c>
      <c r="AJ108" s="51">
        <f t="shared" si="10"/>
        <v>2031149584.0623879</v>
      </c>
      <c r="AK108" s="51">
        <f t="shared" si="10"/>
        <v>2288640467.8722639</v>
      </c>
      <c r="AL108" s="51">
        <f>AL107+AL106</f>
        <v>2578773731.0349126</v>
      </c>
      <c r="AM108" s="51">
        <f>AM107+AM106</f>
        <v>48201598723.928001</v>
      </c>
      <c r="AN108" s="52" t="s">
        <v>144</v>
      </c>
      <c r="AO108" s="55" t="s">
        <v>150</v>
      </c>
      <c r="AP108" s="56">
        <f>AP105</f>
        <v>9.0752726597982142E-2</v>
      </c>
    </row>
    <row r="109" spans="1:42" ht="19" x14ac:dyDescent="0.25">
      <c r="AI109" s="57" t="s">
        <v>151</v>
      </c>
      <c r="AJ109" s="58"/>
    </row>
    <row r="110" spans="1:42" ht="20" x14ac:dyDescent="0.25">
      <c r="AI110" s="59" t="s">
        <v>152</v>
      </c>
      <c r="AJ110" s="45">
        <f>NPV(AP108,AI108,AJ108,AK108,AL108,AM108)</f>
        <v>38165075330.067673</v>
      </c>
    </row>
    <row r="111" spans="1:42" ht="20" x14ac:dyDescent="0.25">
      <c r="AI111" s="59" t="s">
        <v>153</v>
      </c>
      <c r="AJ111" s="45">
        <f>AH40</f>
        <v>1565521000</v>
      </c>
    </row>
    <row r="112" spans="1:42" ht="20" x14ac:dyDescent="0.25">
      <c r="AI112" s="59" t="s">
        <v>140</v>
      </c>
      <c r="AJ112" s="45">
        <f>AP99</f>
        <v>656371000</v>
      </c>
    </row>
    <row r="113" spans="35:36" ht="20" x14ac:dyDescent="0.25">
      <c r="AI113" s="59" t="s">
        <v>154</v>
      </c>
      <c r="AJ113" s="45">
        <f>AJ110+AJ111-AJ112</f>
        <v>39074225330.067673</v>
      </c>
    </row>
    <row r="114" spans="35:36" ht="20" x14ac:dyDescent="0.25">
      <c r="AI114" s="59" t="s">
        <v>155</v>
      </c>
      <c r="AJ114" s="60">
        <f>AH34*(1+(5*AN16))</f>
        <v>158132045.63753816</v>
      </c>
    </row>
    <row r="115" spans="35:36" ht="20" x14ac:dyDescent="0.25">
      <c r="AI115" s="61" t="s">
        <v>156</v>
      </c>
      <c r="AJ115" s="62">
        <f>AJ113/AJ114</f>
        <v>247.09871533333305</v>
      </c>
    </row>
    <row r="116" spans="35:36" ht="20" x14ac:dyDescent="0.25">
      <c r="AI116" s="63" t="s">
        <v>157</v>
      </c>
      <c r="AJ116" s="64">
        <v>372.53</v>
      </c>
    </row>
    <row r="117" spans="35:36" ht="20" x14ac:dyDescent="0.25">
      <c r="AI117" s="65" t="s">
        <v>158</v>
      </c>
      <c r="AJ117" s="66">
        <f>AJ115/AJ116-1</f>
        <v>-0.3367011641120633</v>
      </c>
    </row>
    <row r="118" spans="35:36" ht="20" x14ac:dyDescent="0.25">
      <c r="AI118" s="65" t="s">
        <v>159</v>
      </c>
      <c r="AJ118" s="67" t="str">
        <f>IF(AJ115&gt;AJ116,"BUY","SELL")</f>
        <v>SELL</v>
      </c>
    </row>
  </sheetData>
  <mergeCells count="6">
    <mergeCell ref="AO83:AP83"/>
    <mergeCell ref="AO84:AP84"/>
    <mergeCell ref="AO93:AP93"/>
    <mergeCell ref="AO98:AP98"/>
    <mergeCell ref="AO104:AP104"/>
    <mergeCell ref="AI109:AJ109"/>
  </mergeCells>
  <hyperlinks>
    <hyperlink ref="A1" r:id="rId1" tooltip="https://roic.ai/company/SNPS" display="ROIC.AI | SNPS" xr:uid="{00000000-0004-0000-0000-000000000000}"/>
    <hyperlink ref="B36" r:id="rId2" tooltip="https://sec.gov" xr:uid="{00000000-0004-0000-0000-000001000000}"/>
    <hyperlink ref="B74" r:id="rId3" tooltip="https://sec.gov" xr:uid="{00000000-0004-0000-0000-000002000000}"/>
    <hyperlink ref="C36" r:id="rId4" tooltip="https://sec.gov" xr:uid="{00000000-0004-0000-0000-000004000000}"/>
    <hyperlink ref="C74" r:id="rId5" tooltip="https://sec.gov" xr:uid="{00000000-0004-0000-0000-000005000000}"/>
    <hyperlink ref="D36" r:id="rId6" tooltip="https://sec.gov" xr:uid="{00000000-0004-0000-0000-000007000000}"/>
    <hyperlink ref="D74" r:id="rId7" tooltip="https://sec.gov" xr:uid="{00000000-0004-0000-0000-000008000000}"/>
    <hyperlink ref="E36" r:id="rId8" tooltip="https://sec.gov" xr:uid="{00000000-0004-0000-0000-00000A000000}"/>
    <hyperlink ref="E74" r:id="rId9" tooltip="https://sec.gov" xr:uid="{00000000-0004-0000-0000-00000B000000}"/>
    <hyperlink ref="F36" r:id="rId10" tooltip="https://sec.gov" xr:uid="{00000000-0004-0000-0000-00000D000000}"/>
    <hyperlink ref="F74" r:id="rId11" tooltip="https://sec.gov" xr:uid="{00000000-0004-0000-0000-00000E000000}"/>
    <hyperlink ref="G36" r:id="rId12" tooltip="https://sec.gov" xr:uid="{00000000-0004-0000-0000-000010000000}"/>
    <hyperlink ref="G74" r:id="rId13" tooltip="https://sec.gov" xr:uid="{00000000-0004-0000-0000-000011000000}"/>
    <hyperlink ref="H36" r:id="rId14" tooltip="https://sec.gov" xr:uid="{00000000-0004-0000-0000-000013000000}"/>
    <hyperlink ref="H74" r:id="rId15" tooltip="https://sec.gov" xr:uid="{00000000-0004-0000-0000-000014000000}"/>
    <hyperlink ref="I36" r:id="rId16" tooltip="https://sec.gov" xr:uid="{00000000-0004-0000-0000-000016000000}"/>
    <hyperlink ref="I74" r:id="rId17" tooltip="https://sec.gov" xr:uid="{00000000-0004-0000-0000-000017000000}"/>
    <hyperlink ref="J36" r:id="rId18" tooltip="https://sec.gov" xr:uid="{00000000-0004-0000-0000-000019000000}"/>
    <hyperlink ref="J74" r:id="rId19" tooltip="https://sec.gov" xr:uid="{00000000-0004-0000-0000-00001A000000}"/>
    <hyperlink ref="K36" r:id="rId20" tooltip="https://sec.gov" xr:uid="{00000000-0004-0000-0000-00001C000000}"/>
    <hyperlink ref="K74" r:id="rId21" tooltip="https://sec.gov" xr:uid="{00000000-0004-0000-0000-00001D000000}"/>
    <hyperlink ref="L36" r:id="rId22" tooltip="https://www.sec.gov/Archives/edgar/data/883241/000089161801502716/0000891618-01-502716-index.htm" xr:uid="{00000000-0004-0000-0000-00001F000000}"/>
    <hyperlink ref="L74" r:id="rId23" tooltip="https://www.sec.gov/Archives/edgar/data/883241/000089161801502716/0000891618-01-502716-index.htm" xr:uid="{00000000-0004-0000-0000-000020000000}"/>
    <hyperlink ref="M36" r:id="rId24" tooltip="https://www.sec.gov/Archives/edgar/data/883241/000089161802000980/0000891618-02-000980-index.htm" xr:uid="{00000000-0004-0000-0000-000022000000}"/>
    <hyperlink ref="M74" r:id="rId25" tooltip="https://www.sec.gov/Archives/edgar/data/883241/000089161802000980/0000891618-02-000980-index.htm" xr:uid="{00000000-0004-0000-0000-000023000000}"/>
    <hyperlink ref="N36" r:id="rId26" tooltip="https://sec.gov" xr:uid="{00000000-0004-0000-0000-000025000000}"/>
    <hyperlink ref="N74" r:id="rId27" tooltip="https://sec.gov" xr:uid="{00000000-0004-0000-0000-000026000000}"/>
    <hyperlink ref="O36" r:id="rId28" tooltip="https://sec.gov" xr:uid="{00000000-0004-0000-0000-000028000000}"/>
    <hyperlink ref="O74" r:id="rId29" tooltip="https://sec.gov" xr:uid="{00000000-0004-0000-0000-000029000000}"/>
    <hyperlink ref="P36" r:id="rId30" tooltip="https://www.sec.gov/Archives/edgar/data/883241/000104746905000652/a2149671z10-k.htm" xr:uid="{00000000-0004-0000-0000-00002B000000}"/>
    <hyperlink ref="P74" r:id="rId31" tooltip="https://www.sec.gov/Archives/edgar/data/883241/000104746905000652/a2149671z10-k.htm" xr:uid="{00000000-0004-0000-0000-00002C000000}"/>
    <hyperlink ref="Q36" r:id="rId32" tooltip="https://www.sec.gov/Archives/edgar/data/883241/000110465906001880/a06-1373_210k.htm" xr:uid="{00000000-0004-0000-0000-00002E000000}"/>
    <hyperlink ref="Q74" r:id="rId33" tooltip="https://www.sec.gov/Archives/edgar/data/883241/000110465906001880/a06-1373_210k.htm" xr:uid="{00000000-0004-0000-0000-00002F000000}"/>
    <hyperlink ref="R36" r:id="rId34" tooltip="https://www.sec.gov/Archives/edgar/data/883241/000110465907001964/a07-1403_110k.htm" xr:uid="{00000000-0004-0000-0000-000031000000}"/>
    <hyperlink ref="R74" r:id="rId35" tooltip="https://www.sec.gov/Archives/edgar/data/883241/000110465907001964/a07-1403_110k.htm" xr:uid="{00000000-0004-0000-0000-000032000000}"/>
    <hyperlink ref="S36" r:id="rId36" tooltip="https://www.sec.gov/Archives/edgar/data/883241/000104746907010271/0001047469-07-010271-index.html" xr:uid="{00000000-0004-0000-0000-000034000000}"/>
    <hyperlink ref="S74" r:id="rId37" tooltip="https://www.sec.gov/Archives/edgar/data/883241/000104746907010271/0001047469-07-010271-index.html" xr:uid="{00000000-0004-0000-0000-000035000000}"/>
    <hyperlink ref="T36" r:id="rId38" tooltip="https://www.sec.gov/Archives/edgar/data/883241/000104746908013321/0001047469-08-013321-index.html" xr:uid="{00000000-0004-0000-0000-000037000000}"/>
    <hyperlink ref="T74" r:id="rId39" tooltip="https://www.sec.gov/Archives/edgar/data/883241/000104746908013321/0001047469-08-013321-index.html" xr:uid="{00000000-0004-0000-0000-000038000000}"/>
    <hyperlink ref="U36" r:id="rId40" tooltip="https://www.sec.gov/Archives/edgar/data/883241/000119312509255277/0001193125-09-255277-index.html" xr:uid="{00000000-0004-0000-0000-00003A000000}"/>
    <hyperlink ref="U74" r:id="rId41" tooltip="https://www.sec.gov/Archives/edgar/data/883241/000119312509255277/0001193125-09-255277-index.html" xr:uid="{00000000-0004-0000-0000-00003B000000}"/>
    <hyperlink ref="V36" r:id="rId42" tooltip="https://www.sec.gov/Archives/edgar/data/883241/000119312510282648/0001193125-10-282648-index.html" xr:uid="{00000000-0004-0000-0000-00003D000000}"/>
    <hyperlink ref="V74" r:id="rId43" tooltip="https://www.sec.gov/Archives/edgar/data/883241/000119312510282648/0001193125-10-282648-index.html" xr:uid="{00000000-0004-0000-0000-00003E000000}"/>
    <hyperlink ref="W36" r:id="rId44" tooltip="https://www.sec.gov/Archives/edgar/data/883241/000119312511343034/0001193125-11-343034-index.html" xr:uid="{00000000-0004-0000-0000-000040000000}"/>
    <hyperlink ref="W74" r:id="rId45" tooltip="https://www.sec.gov/Archives/edgar/data/883241/000119312511343034/0001193125-11-343034-index.html" xr:uid="{00000000-0004-0000-0000-000041000000}"/>
    <hyperlink ref="X36" r:id="rId46" tooltip="https://www.sec.gov/Archives/edgar/data/883241/000119312512510596/0001193125-12-510596-index.html" xr:uid="{00000000-0004-0000-0000-000043000000}"/>
    <hyperlink ref="X74" r:id="rId47" tooltip="https://www.sec.gov/Archives/edgar/data/883241/000119312512510596/0001193125-12-510596-index.html" xr:uid="{00000000-0004-0000-0000-000044000000}"/>
    <hyperlink ref="Y36" r:id="rId48" tooltip="https://www.sec.gov/Archives/edgar/data/883241/000119312513479653/0001193125-13-479653-index.html" xr:uid="{00000000-0004-0000-0000-000046000000}"/>
    <hyperlink ref="Y74" r:id="rId49" tooltip="https://www.sec.gov/Archives/edgar/data/883241/000119312513479653/0001193125-13-479653-index.html" xr:uid="{00000000-0004-0000-0000-000047000000}"/>
    <hyperlink ref="Z36" r:id="rId50" tooltip="https://www.sec.gov/Archives/edgar/data/883241/000088324114000008/0000883241-14-000008-index.html" xr:uid="{00000000-0004-0000-0000-000049000000}"/>
    <hyperlink ref="Z74" r:id="rId51" tooltip="https://www.sec.gov/Archives/edgar/data/883241/000088324114000008/0000883241-14-000008-index.html" xr:uid="{00000000-0004-0000-0000-00004A000000}"/>
    <hyperlink ref="AA36" r:id="rId52" tooltip="https://www.sec.gov/Archives/edgar/data/883241/000088324115000014/0000883241-15-000014-index.html" xr:uid="{00000000-0004-0000-0000-00004C000000}"/>
    <hyperlink ref="AA74" r:id="rId53" tooltip="https://www.sec.gov/Archives/edgar/data/883241/000088324115000014/0000883241-15-000014-index.html" xr:uid="{00000000-0004-0000-0000-00004D000000}"/>
    <hyperlink ref="AB36" r:id="rId54" tooltip="https://www.sec.gov/Archives/edgar/data/883241/000088324116000027/0000883241-16-000027-index.html" xr:uid="{00000000-0004-0000-0000-00004F000000}"/>
    <hyperlink ref="AB74" r:id="rId55" tooltip="https://www.sec.gov/Archives/edgar/data/883241/000088324116000027/0000883241-16-000027-index.html" xr:uid="{00000000-0004-0000-0000-000050000000}"/>
    <hyperlink ref="AC36" r:id="rId56" tooltip="https://www.sec.gov/Archives/edgar/data/883241/000088324117000014/0000883241-17-000014-index.html" xr:uid="{00000000-0004-0000-0000-000052000000}"/>
    <hyperlink ref="AC74" r:id="rId57" tooltip="https://www.sec.gov/Archives/edgar/data/883241/000088324117000014/0000883241-17-000014-index.html" xr:uid="{00000000-0004-0000-0000-000053000000}"/>
    <hyperlink ref="AD36" r:id="rId58" tooltip="https://www.sec.gov/Archives/edgar/data/883241/000088324118000012/0000883241-18-000012-index.html" xr:uid="{00000000-0004-0000-0000-000055000000}"/>
    <hyperlink ref="AD74" r:id="rId59" tooltip="https://www.sec.gov/Archives/edgar/data/883241/000088324118000012/0000883241-18-000012-index.html" xr:uid="{00000000-0004-0000-0000-000056000000}"/>
    <hyperlink ref="AE36" r:id="rId60" tooltip="https://www.sec.gov/Archives/edgar/data/883241/000088324119000019/0000883241-19-000019-index.html" xr:uid="{00000000-0004-0000-0000-000058000000}"/>
    <hyperlink ref="AE74" r:id="rId61" tooltip="https://www.sec.gov/Archives/edgar/data/883241/000088324119000019/0000883241-19-000019-index.html" xr:uid="{00000000-0004-0000-0000-000059000000}"/>
    <hyperlink ref="AF36" r:id="rId62" tooltip="https://www.sec.gov/Archives/edgar/data/883241/000088324120000015/0000883241-20-000015-index.htm" xr:uid="{00000000-0004-0000-0000-00005B000000}"/>
    <hyperlink ref="AF74" r:id="rId63" tooltip="https://www.sec.gov/Archives/edgar/data/883241/000088324120000015/0000883241-20-000015-index.htm" xr:uid="{00000000-0004-0000-0000-00005C000000}"/>
    <hyperlink ref="AG36" r:id="rId64" tooltip="https://www.sec.gov/Archives/edgar/data/883241/000088324121000022/0000883241-21-000022-index.htm" xr:uid="{00000000-0004-0000-0000-00005E000000}"/>
    <hyperlink ref="AG74" r:id="rId65" tooltip="https://www.sec.gov/Archives/edgar/data/883241/000088324121000022/0000883241-21-000022-index.htm" xr:uid="{00000000-0004-0000-0000-00005F000000}"/>
    <hyperlink ref="AH36" r:id="rId66" tooltip="https://www.sec.gov/Archives/edgar/data/883241/000088324122000017/0000883241-22-000017-index.htm" xr:uid="{00000000-0004-0000-0000-000061000000}"/>
    <hyperlink ref="AH74" r:id="rId67" tooltip="https://www.sec.gov/Archives/edgar/data/883241/000088324122000017/0000883241-22-000017-index.htm" xr:uid="{00000000-0004-0000-0000-000062000000}"/>
    <hyperlink ref="AI1" r:id="rId68" display="https://finbox.com/NASDAQGS:SNPS/explorer/revenue_proj" xr:uid="{D664F57E-D868-3041-88A2-27A4A29DA87C}"/>
  </hyperlinks>
  <pageMargins left="0.7" right="0.7" top="0.75" bottom="0.75" header="0.3" footer="0.3"/>
  <drawing r:id="rId6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Bina Desai</cp:lastModifiedBy>
  <dcterms:created xsi:type="dcterms:W3CDTF">2023-03-12T17:33:24Z</dcterms:created>
  <dcterms:modified xsi:type="dcterms:W3CDTF">2023-03-20T09:15:54Z</dcterms:modified>
</cp:coreProperties>
</file>