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609F0794-C491-4E4F-8DAC-BDC3803A8E9C}" xr6:coauthVersionLast="47" xr6:coauthVersionMax="47" xr10:uidLastSave="{00000000-0000-0000-0000-000000000000}"/>
  <bookViews>
    <workbookView xWindow="0" yWindow="500" windowWidth="2732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1'!$B$106:$J$106</definedName>
    <definedName name="_xlchart.v1.4" hidden="1">'Sheet 1'!$B$19:$J$19</definedName>
    <definedName name="_xlchart.v1.5" hidden="1">'Sheet 1'!$B$3:$J$3</definedName>
    <definedName name="_xlchart.v2.10" hidden="1">'Sheet 1'!$B$19:$J$19</definedName>
    <definedName name="_xlchart.v2.11" hidden="1">'Sheet 1'!$B$3:$J$3</definedName>
    <definedName name="_xlchart.v2.6" hidden="1">'Sheet 1'!$A$106</definedName>
    <definedName name="_xlchart.v2.7" hidden="1">'Sheet 1'!$A$19</definedName>
    <definedName name="_xlchart.v2.8" hidden="1">'Sheet 1'!$A$3</definedName>
    <definedName name="_xlchart.v2.9" hidden="1">'Sheet 1'!$B$106:$J$106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1" i="1" l="1"/>
  <c r="I105" i="1"/>
  <c r="J105" i="1"/>
  <c r="J89" i="1"/>
  <c r="J80" i="1"/>
  <c r="J35" i="1"/>
  <c r="J29" i="1"/>
  <c r="J20" i="1"/>
  <c r="J13" i="1"/>
  <c r="J9" i="1"/>
  <c r="P16" i="1"/>
  <c r="L114" i="1"/>
  <c r="K4" i="1"/>
  <c r="L4" i="1"/>
  <c r="M4" i="1"/>
  <c r="N4" i="1"/>
  <c r="O4" i="1"/>
  <c r="R106" i="1"/>
  <c r="K106" i="1"/>
  <c r="L106" i="1"/>
  <c r="M106" i="1"/>
  <c r="N106" i="1"/>
  <c r="O106" i="1"/>
  <c r="R86" i="1"/>
  <c r="R87" i="1"/>
  <c r="R99" i="1"/>
  <c r="R103" i="1"/>
  <c r="R100" i="1"/>
  <c r="R85" i="1"/>
  <c r="R88" i="1"/>
  <c r="R89" i="1"/>
  <c r="R90" i="1"/>
  <c r="R91" i="1"/>
  <c r="R92" i="1"/>
  <c r="R102" i="1"/>
  <c r="R97" i="1"/>
  <c r="R105" i="1"/>
  <c r="R108" i="1"/>
  <c r="K108" i="1"/>
  <c r="L108" i="1"/>
  <c r="M108" i="1"/>
  <c r="N108" i="1"/>
  <c r="O107" i="1"/>
  <c r="O108" i="1"/>
  <c r="L110" i="1"/>
  <c r="L111" i="1"/>
  <c r="L112" i="1"/>
  <c r="L113" i="1"/>
  <c r="L115" i="1"/>
  <c r="L118" i="1"/>
  <c r="L117" i="1"/>
  <c r="P19" i="1"/>
  <c r="S16" i="1"/>
  <c r="R16" i="1"/>
  <c r="Q16" i="1"/>
  <c r="S13" i="1"/>
  <c r="R13" i="1"/>
  <c r="Q13" i="1"/>
  <c r="P13" i="1"/>
  <c r="S10" i="1"/>
  <c r="R10" i="1"/>
  <c r="Q10" i="1"/>
  <c r="P10" i="1"/>
  <c r="S7" i="1"/>
  <c r="R7" i="1"/>
  <c r="Q7" i="1"/>
  <c r="P7" i="1"/>
  <c r="S4" i="1"/>
  <c r="R4" i="1"/>
  <c r="Q4" i="1"/>
  <c r="P4" i="1"/>
  <c r="H105" i="1"/>
  <c r="G105" i="1"/>
  <c r="F105" i="1"/>
  <c r="E105" i="1"/>
  <c r="D105" i="1"/>
  <c r="C105" i="1"/>
  <c r="I89" i="1"/>
  <c r="H89" i="1"/>
  <c r="G89" i="1"/>
  <c r="F89" i="1"/>
  <c r="E89" i="1"/>
  <c r="D89" i="1"/>
  <c r="C89" i="1"/>
  <c r="B89" i="1"/>
  <c r="I80" i="1"/>
  <c r="H80" i="1"/>
  <c r="G80" i="1"/>
  <c r="F80" i="1"/>
  <c r="E80" i="1"/>
  <c r="D80" i="1"/>
  <c r="C80" i="1"/>
  <c r="B80" i="1"/>
  <c r="I35" i="1"/>
  <c r="H35" i="1"/>
  <c r="G35" i="1"/>
  <c r="F35" i="1"/>
  <c r="E35" i="1"/>
  <c r="D35" i="1"/>
  <c r="C35" i="1"/>
  <c r="I29" i="1"/>
  <c r="H29" i="1"/>
  <c r="G29" i="1"/>
  <c r="F29" i="1"/>
  <c r="E29" i="1"/>
  <c r="D29" i="1"/>
  <c r="C29" i="1"/>
  <c r="I20" i="1"/>
  <c r="H20" i="1"/>
  <c r="G20" i="1"/>
  <c r="F20" i="1"/>
  <c r="E20" i="1"/>
  <c r="D20" i="1"/>
  <c r="C20" i="1"/>
  <c r="I13" i="1"/>
  <c r="H13" i="1"/>
  <c r="G13" i="1"/>
  <c r="F13" i="1"/>
  <c r="E13" i="1"/>
  <c r="D13" i="1"/>
  <c r="C13" i="1"/>
  <c r="B13" i="1"/>
  <c r="I9" i="1"/>
  <c r="H9" i="1"/>
  <c r="G9" i="1"/>
  <c r="F9" i="1"/>
  <c r="E9" i="1"/>
  <c r="D9" i="1"/>
  <c r="C9" i="1"/>
  <c r="B9" i="1"/>
  <c r="I4" i="1"/>
  <c r="H4" i="1"/>
  <c r="G4" i="1"/>
  <c r="J4" i="1"/>
  <c r="F4" i="1"/>
  <c r="E4" i="1"/>
  <c r="D4" i="1"/>
  <c r="C4" i="1"/>
</calcChain>
</file>

<file path=xl/sharedStrings.xml><?xml version="1.0" encoding="utf-8"?>
<sst xmlns="http://schemas.openxmlformats.org/spreadsheetml/2006/main" count="399" uniqueCount="161">
  <si>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</si>
  <si>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</si>
  <si>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</si>
  <si>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</si>
  <si>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</si>
  <si>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</si>
  <si>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</si>
  <si>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</si>
  <si>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</si>
  <si>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</si>
  <si>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</si>
  <si>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</si>
  <si>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</si>
  <si>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</si>
  <si>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</si>
  <si>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</si>
  <si>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</si>
  <si>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</si>
  <si>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</si>
  <si>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</si>
  <si>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</si>
  <si>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</si>
  <si>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</si>
  <si>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</si>
  <si>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</si>
  <si>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</si>
  <si>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</si>
  <si>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</si>
  <si>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</si>
  <si>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</si>
  <si>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</si>
  <si>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</si>
  <si>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</si>
  <si>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</si>
  <si>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</si>
  <si>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</si>
  <si>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</si>
  <si>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</si>
  <si>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</si>
  <si>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</si>
  <si>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</si>
  <si>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</si>
  <si>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</si>
  <si>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</si>
  <si>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</si>
  <si>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</si>
  <si>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</si>
  <si>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</si>
  <si>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</si>
  <si>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</si>
  <si>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</si>
  <si>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</si>
  <si>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</si>
  <si>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</si>
  <si>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</si>
  <si>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</si>
  <si>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</si>
  <si>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</si>
  <si>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</si>
  <si>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</si>
  <si>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</si>
  <si>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</si>
  <si>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</si>
  <si>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</si>
  <si>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</si>
  <si>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</si>
  <si>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</si>
  <si>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</si>
  <si>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</si>
  <si>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</si>
  <si>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</si>
  <si>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</si>
  <si>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</si>
  <si>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</si>
  <si>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</si>
  <si>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</si>
  <si>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</si>
  <si>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</si>
  <si>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</si>
  <si>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</si>
  <si>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</si>
  <si>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</si>
  <si>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</si>
  <si>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</si>
  <si>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</si>
  <si>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</si>
  <si>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</si>
  <si>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</si>
  <si>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</si>
  <si>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</si>
  <si>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</si>
  <si>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</si>
  <si>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</si>
  <si>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</si>
  <si>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The Trade Desk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</si>
  <si>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</si>
  <si>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</si>
  <si>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</si>
  <si>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</si>
  <si>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</si>
  <si>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</si>
  <si>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</si>
  <si>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</si>
  <si>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</si>
  <si>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</si>
  <si>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</si>
  <si>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</si>
  <si>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</si>
  <si>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</si>
  <si>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</si>
  <si>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</si>
  <si>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</si>
  <si>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</si>
  <si>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</si>
  <si>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</si>
  <si>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</si>
  <si>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</si>
  <si>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</si>
  <si>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</si>
  <si>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</si>
  <si>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</si>
  <si>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</si>
  <si>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</si>
  <si>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</si>
  <si>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</si>
  <si>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</si>
  <si>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</si>
  <si>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</si>
  <si>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</si>
  <si>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</si>
  <si>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</si>
  <si>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</si>
  <si>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</si>
  <si>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</si>
  <si>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</si>
  <si>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</si>
  <si>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</si>
  <si>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</si>
  <si>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</si>
  <si>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</si>
  <si>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</si>
  <si>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</si>
  <si>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</si>
  <si>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</si>
  <si>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</si>
  <si>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</si>
  <si>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</si>
  <si>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</si>
  <si>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</si>
  <si>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</si>
  <si>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</si>
  <si>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</si>
  <si>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</si>
  <si>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</si>
  <si>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</si>
  <si>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</si>
  <si>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</si>
  <si>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</si>
  <si>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</si>
  <si>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</si>
  <si>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Share Dilution (5yr)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</si>
</sst>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48125409276956E-2"/>
          <c:y val="0.13435961204321162"/>
          <c:w val="0.8530021965884792"/>
          <c:h val="0.726987385738518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1'!$B$3:$J$3</c:f>
              <c:numCache>
                <c:formatCode>#,###,,;\(#,###,,\);\ \-\ \-</c:formatCode>
                <c:ptCount val="9"/>
                <c:pt idx="0">
                  <c:v>44548000</c:v>
                </c:pt>
                <c:pt idx="1">
                  <c:v>113836000</c:v>
                </c:pt>
                <c:pt idx="2">
                  <c:v>202926000</c:v>
                </c:pt>
                <c:pt idx="3">
                  <c:v>308217000</c:v>
                </c:pt>
                <c:pt idx="4">
                  <c:v>477294000</c:v>
                </c:pt>
                <c:pt idx="5">
                  <c:v>661058000</c:v>
                </c:pt>
                <c:pt idx="6">
                  <c:v>836033000</c:v>
                </c:pt>
                <c:pt idx="7">
                  <c:v>1196467000</c:v>
                </c:pt>
                <c:pt idx="8">
                  <c:v>1577795000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E-CA4B-A461-DAFD3B39926C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1'!$B$19:$J$19</c:f>
              <c:numCache>
                <c:formatCode>#,###,,;\(#,###,,\);\ \-\ \-</c:formatCode>
                <c:ptCount val="9"/>
                <c:pt idx="0">
                  <c:v>580000</c:v>
                </c:pt>
                <c:pt idx="1">
                  <c:v>32824000</c:v>
                </c:pt>
                <c:pt idx="2">
                  <c:v>50707000</c:v>
                </c:pt>
                <c:pt idx="3">
                  <c:v>72625000</c:v>
                </c:pt>
                <c:pt idx="4">
                  <c:v>119109000</c:v>
                </c:pt>
                <c:pt idx="5">
                  <c:v>137882000</c:v>
                </c:pt>
                <c:pt idx="6">
                  <c:v>172535000</c:v>
                </c:pt>
                <c:pt idx="7">
                  <c:v>164255000</c:v>
                </c:pt>
                <c:pt idx="8">
                  <c:v>194550000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E-CA4B-A461-DAFD3B39926C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1'!$B$106:$J$106</c:f>
              <c:numCache>
                <c:formatCode>#,###,,;\(#,###,,\);\ \-\ \-</c:formatCode>
                <c:ptCount val="9"/>
                <c:pt idx="0">
                  <c:v>-16502000</c:v>
                </c:pt>
                <c:pt idx="1">
                  <c:v>-43487000</c:v>
                </c:pt>
                <c:pt idx="2">
                  <c:v>65810000</c:v>
                </c:pt>
                <c:pt idx="3">
                  <c:v>18160000</c:v>
                </c:pt>
                <c:pt idx="4">
                  <c:v>61412000</c:v>
                </c:pt>
                <c:pt idx="5">
                  <c:v>19601000</c:v>
                </c:pt>
                <c:pt idx="6">
                  <c:v>324955000</c:v>
                </c:pt>
                <c:pt idx="7">
                  <c:v>318540000</c:v>
                </c:pt>
                <c:pt idx="8">
                  <c:v>456849000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E-CA4B-A461-DAFD3B39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1166656"/>
        <c:axId val="1306147536"/>
      </c:barChart>
      <c:catAx>
        <c:axId val="8411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147536"/>
        <c:crosses val="autoZero"/>
        <c:auto val="1"/>
        <c:lblAlgn val="ctr"/>
        <c:lblOffset val="100"/>
        <c:noMultiLvlLbl val="0"/>
      </c:catAx>
      <c:valAx>
        <c:axId val="13061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865580912571414"/>
          <c:y val="0.89779327685788657"/>
          <c:w val="0.30535307500356168"/>
          <c:h val="5.5871160093126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35279</xdr:colOff>
      <xdr:row>108</xdr:row>
      <xdr:rowOff>53623</xdr:rowOff>
    </xdr:from>
    <xdr:to>
      <xdr:col>18</xdr:col>
      <xdr:colOff>0</xdr:colOff>
      <xdr:row>129</xdr:row>
      <xdr:rowOff>14111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E965C-3C58-B402-2ABA-0210E8B26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671933/000156459018003611/0001564590-18-003611-index.htm" TargetMode="External"/><Relationship Id="rId13" Type="http://schemas.openxmlformats.org/officeDocument/2006/relationships/hyperlink" Target="https://www.sec.gov/Archives/edgar/data/1671933/000156459020007498/0001564590-20-007498-index.htm" TargetMode="External"/><Relationship Id="rId18" Type="http://schemas.openxmlformats.org/officeDocument/2006/relationships/hyperlink" Target="https://www.sec.gov/Archives/edgar/data/1671933/000167193323000007/0001671933-23-000007-index.htm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sec.gov/Archives/edgar/data/1671933/000119312517046742/0001193125-17-046742-index.htm" TargetMode="External"/><Relationship Id="rId12" Type="http://schemas.openxmlformats.org/officeDocument/2006/relationships/hyperlink" Target="https://www.sec.gov/Archives/edgar/data/1671933/000156459020007498/0001564590-20-007498-index.htm" TargetMode="External"/><Relationship Id="rId17" Type="http://schemas.openxmlformats.org/officeDocument/2006/relationships/hyperlink" Target="https://www.sec.gov/Archives/edgar/data/1671933/000156459022005385/0001564590-22-005385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671933/000156459022005385/0001564590-22-005385-index.htm" TargetMode="External"/><Relationship Id="rId20" Type="http://schemas.openxmlformats.org/officeDocument/2006/relationships/hyperlink" Target="https://finbox.com/NASDAQGM:TTD/explorer/revenue_proj" TargetMode="External"/><Relationship Id="rId1" Type="http://schemas.openxmlformats.org/officeDocument/2006/relationships/hyperlink" Target="https://roic.ai/company/TTD" TargetMode="External"/><Relationship Id="rId6" Type="http://schemas.openxmlformats.org/officeDocument/2006/relationships/hyperlink" Target="https://www.sec.gov/Archives/edgar/data/1671933/000119312517046742/0001193125-17-046742-index.htm" TargetMode="External"/><Relationship Id="rId11" Type="http://schemas.openxmlformats.org/officeDocument/2006/relationships/hyperlink" Target="https://www.sec.gov/Archives/edgar/data/1671933/000156459019003906/0001564590-19-003906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671933/000156459021006726/0001564590-21-006726-index.htm" TargetMode="External"/><Relationship Id="rId10" Type="http://schemas.openxmlformats.org/officeDocument/2006/relationships/hyperlink" Target="https://www.sec.gov/Archives/edgar/data/1671933/000156459019003906/0001564590-19-003906-index.htm" TargetMode="External"/><Relationship Id="rId19" Type="http://schemas.openxmlformats.org/officeDocument/2006/relationships/hyperlink" Target="https://www.sec.gov/Archives/edgar/data/1671933/000167193323000007/0001671933-23-000007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671933/000156459018003611/0001564590-18-003611-index.htm" TargetMode="External"/><Relationship Id="rId14" Type="http://schemas.openxmlformats.org/officeDocument/2006/relationships/hyperlink" Target="https://www.sec.gov/Archives/edgar/data/1671933/000156459021006726/0001564590-21-00672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90" zoomScaleNormal="90" workbookViewId="0">
      <pane xSplit="1" ySplit="1" topLeftCell="J2" activePane="bottomRight" state="frozen"/>
      <selection pane="topRight"/>
      <selection pane="bottomLeft"/>
      <selection pane="bottomRight" activeCell="P95" sqref="P95"/>
    </sheetView>
  </sheetViews>
  <sheetFormatPr baseColWidth="10" defaultRowHeight="16" x14ac:dyDescent="0.2"/>
  <cols>
    <col min="1" max="1" width="50" customWidth="1"/>
    <col min="2" max="10" width="15" customWidth="1"/>
    <col min="11" max="19" width="20.83203125" customWidth="1"/>
  </cols>
  <sheetData>
    <row r="1" spans="1:38" ht="22" thickBot="1" x14ac:dyDescent="0.3">
      <c r="A1" s="3" t="s">
        <v>94</v>
      </c>
      <c r="B1" s="8">
        <v>2014</v>
      </c>
      <c r="C1" s="8">
        <v>2015</v>
      </c>
      <c r="D1" s="8">
        <v>2016</v>
      </c>
      <c r="E1" s="8">
        <v>2017</v>
      </c>
      <c r="F1" s="8">
        <v>2018</v>
      </c>
      <c r="G1" s="8">
        <v>2019</v>
      </c>
      <c r="H1" s="8">
        <v>2020</v>
      </c>
      <c r="I1" s="8">
        <v>2021</v>
      </c>
      <c r="J1" s="8">
        <v>2022</v>
      </c>
      <c r="K1" s="28">
        <v>2023</v>
      </c>
      <c r="L1" s="28">
        <v>2024</v>
      </c>
      <c r="M1" s="28">
        <v>2025</v>
      </c>
      <c r="N1" s="28">
        <v>2026</v>
      </c>
      <c r="O1" s="28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/>
      <c r="O2" s="9"/>
      <c r="P2" s="9"/>
      <c r="Q2" s="9"/>
      <c r="R2" s="9"/>
      <c r="S2" s="9"/>
    </row>
    <row r="3" spans="1:38" ht="40" x14ac:dyDescent="0.25">
      <c r="A3" s="5" t="s">
        <v>1</v>
      </c>
      <c r="B3" s="1">
        <v>44548000</v>
      </c>
      <c r="C3" s="1">
        <v>113836000</v>
      </c>
      <c r="D3" s="1">
        <v>202926000</v>
      </c>
      <c r="E3" s="1">
        <v>308217000</v>
      </c>
      <c r="F3" s="1">
        <v>477294000</v>
      </c>
      <c r="G3" s="1">
        <v>661058000</v>
      </c>
      <c r="H3" s="1">
        <v>836033000</v>
      </c>
      <c r="I3" s="1">
        <v>1196467000</v>
      </c>
      <c r="J3" s="1">
        <v>1577795000</v>
      </c>
      <c r="K3" s="29">
        <v>1896000000</v>
      </c>
      <c r="L3" s="29">
        <v>2365000000</v>
      </c>
      <c r="M3" s="29">
        <v>3000000000</v>
      </c>
      <c r="N3" s="29">
        <v>3662000000</v>
      </c>
      <c r="O3" s="29">
        <v>4401000000</v>
      </c>
      <c r="P3" s="19" t="s">
        <v>110</v>
      </c>
      <c r="Q3" s="20" t="s">
        <v>111</v>
      </c>
      <c r="R3" s="20" t="s">
        <v>112</v>
      </c>
      <c r="S3" s="20" t="s">
        <v>113</v>
      </c>
    </row>
    <row r="4" spans="1:38" ht="19" x14ac:dyDescent="0.25">
      <c r="A4" s="14" t="s">
        <v>95</v>
      </c>
      <c r="B4" s="1"/>
      <c r="C4" s="15">
        <f>(C3/B3)-1</f>
        <v>1.5553560204722996</v>
      </c>
      <c r="D4" s="15">
        <f>(D3/C3)-1</f>
        <v>0.78261709828173864</v>
      </c>
      <c r="E4" s="15">
        <f>(E3/D3)-1</f>
        <v>0.51886401939623306</v>
      </c>
      <c r="F4" s="15">
        <f t="shared" ref="F4:O4" si="0">(F3/E3)-1</f>
        <v>0.54856480985798961</v>
      </c>
      <c r="G4" s="15">
        <f t="shared" si="0"/>
        <v>0.38501217279077471</v>
      </c>
      <c r="H4" s="16">
        <f t="shared" si="0"/>
        <v>0.26468933134460215</v>
      </c>
      <c r="I4" s="16">
        <f t="shared" si="0"/>
        <v>0.43112413026758523</v>
      </c>
      <c r="J4" s="16">
        <f t="shared" si="0"/>
        <v>0.31871167361908026</v>
      </c>
      <c r="K4" s="16">
        <f t="shared" si="0"/>
        <v>0.20167702394797793</v>
      </c>
      <c r="L4" s="16">
        <f t="shared" si="0"/>
        <v>0.2473628691983123</v>
      </c>
      <c r="M4" s="16">
        <f t="shared" si="0"/>
        <v>0.2684989429175475</v>
      </c>
      <c r="N4" s="16">
        <f t="shared" si="0"/>
        <v>0.22066666666666657</v>
      </c>
      <c r="O4" s="16">
        <f t="shared" si="0"/>
        <v>0.20180229382850912</v>
      </c>
      <c r="P4" s="17">
        <f>(J4+I4+H4)/3</f>
        <v>0.33817504507708923</v>
      </c>
      <c r="Q4" s="17">
        <f>(J20+I20+H20)/3</f>
        <v>0.12925738752039559</v>
      </c>
      <c r="R4" s="17">
        <f>(J29+I29+H29)/3</f>
        <v>6.4374947262163681E-2</v>
      </c>
      <c r="S4" s="17">
        <f>(J105+I105+H105)/3</f>
        <v>5.3309821151966501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12559000</v>
      </c>
      <c r="C5" s="1">
        <v>22967000</v>
      </c>
      <c r="D5" s="1">
        <v>39876000</v>
      </c>
      <c r="E5" s="1">
        <v>66230000</v>
      </c>
      <c r="F5" s="1">
        <v>114098000</v>
      </c>
      <c r="G5" s="1">
        <v>156180000</v>
      </c>
      <c r="H5" s="1">
        <v>178812000</v>
      </c>
      <c r="I5" s="1">
        <v>221554000</v>
      </c>
      <c r="J5" s="1">
        <v>281123000</v>
      </c>
    </row>
    <row r="6" spans="1:38" ht="20" x14ac:dyDescent="0.25">
      <c r="A6" s="6" t="s">
        <v>3</v>
      </c>
      <c r="B6" s="10">
        <v>31989000</v>
      </c>
      <c r="C6" s="10">
        <v>90869000</v>
      </c>
      <c r="D6" s="10">
        <v>163050000</v>
      </c>
      <c r="E6" s="10">
        <v>241987000</v>
      </c>
      <c r="F6" s="10">
        <v>363196000</v>
      </c>
      <c r="G6" s="10">
        <v>504878000</v>
      </c>
      <c r="H6" s="10">
        <v>657221000</v>
      </c>
      <c r="I6" s="10">
        <v>974913000</v>
      </c>
      <c r="J6" s="10">
        <v>1296672000</v>
      </c>
      <c r="P6" s="19" t="s">
        <v>114</v>
      </c>
      <c r="Q6" s="20" t="s">
        <v>115</v>
      </c>
      <c r="R6" s="20" t="s">
        <v>116</v>
      </c>
      <c r="S6" s="20" t="s">
        <v>117</v>
      </c>
    </row>
    <row r="7" spans="1:38" ht="19" x14ac:dyDescent="0.25">
      <c r="A7" s="5" t="s">
        <v>4</v>
      </c>
      <c r="B7" s="2">
        <v>0.71809999999999996</v>
      </c>
      <c r="C7" s="2">
        <v>0.79820000000000002</v>
      </c>
      <c r="D7" s="2">
        <v>0.80349999999999999</v>
      </c>
      <c r="E7" s="2">
        <v>0.78510000000000002</v>
      </c>
      <c r="F7" s="2">
        <v>0.76090000000000002</v>
      </c>
      <c r="G7" s="2">
        <v>0.76370000000000005</v>
      </c>
      <c r="H7" s="2">
        <v>0.78610000000000002</v>
      </c>
      <c r="I7" s="2">
        <v>0.81479999999999997</v>
      </c>
      <c r="J7" s="2">
        <v>0.82179999999999997</v>
      </c>
      <c r="P7" s="17">
        <f>J7</f>
        <v>0.82179999999999997</v>
      </c>
      <c r="Q7" s="21">
        <f>J21</f>
        <v>0.12330000000000001</v>
      </c>
      <c r="R7" s="21">
        <f>J30</f>
        <v>3.3799999999999997E-2</v>
      </c>
      <c r="S7" s="21">
        <f>J106/J3</f>
        <v>0.28954902252827525</v>
      </c>
    </row>
    <row r="8" spans="1:38" ht="19" x14ac:dyDescent="0.25">
      <c r="A8" s="5" t="s">
        <v>5</v>
      </c>
      <c r="B8" s="1">
        <v>7250000</v>
      </c>
      <c r="C8" s="1">
        <v>12819000</v>
      </c>
      <c r="D8" s="1">
        <v>27313000</v>
      </c>
      <c r="E8" s="1">
        <v>52806000</v>
      </c>
      <c r="F8" s="1">
        <v>83892000</v>
      </c>
      <c r="G8" s="1">
        <v>116752000</v>
      </c>
      <c r="H8" s="1">
        <v>166654000</v>
      </c>
      <c r="I8" s="1">
        <v>226137000</v>
      </c>
      <c r="J8" s="1">
        <v>319876000</v>
      </c>
    </row>
    <row r="9" spans="1:38" ht="19" customHeight="1" x14ac:dyDescent="0.25">
      <c r="A9" s="14" t="s">
        <v>96</v>
      </c>
      <c r="B9" s="15">
        <f>B8/B3</f>
        <v>0.162745802280686</v>
      </c>
      <c r="C9" s="15">
        <f t="shared" ref="C9:J9" si="1">C8/C3</f>
        <v>0.1126093678625391</v>
      </c>
      <c r="D9" s="15">
        <f t="shared" si="1"/>
        <v>0.13459586253116901</v>
      </c>
      <c r="E9" s="15">
        <f t="shared" si="1"/>
        <v>0.17132734404656461</v>
      </c>
      <c r="F9" s="15">
        <f t="shared" si="1"/>
        <v>0.17576588014934191</v>
      </c>
      <c r="G9" s="15">
        <f t="shared" si="1"/>
        <v>0.17661385233973417</v>
      </c>
      <c r="H9" s="15">
        <f t="shared" si="1"/>
        <v>0.19933902130657521</v>
      </c>
      <c r="I9" s="15">
        <f t="shared" si="1"/>
        <v>0.18900395915641635</v>
      </c>
      <c r="J9" s="15">
        <f t="shared" si="1"/>
        <v>0.202736096894717</v>
      </c>
      <c r="K9" s="15"/>
      <c r="L9" s="15"/>
      <c r="P9" s="19" t="s">
        <v>97</v>
      </c>
      <c r="Q9" s="20" t="s">
        <v>98</v>
      </c>
      <c r="R9" s="20" t="s">
        <v>99</v>
      </c>
      <c r="S9" s="20" t="s">
        <v>100</v>
      </c>
    </row>
    <row r="10" spans="1:38" ht="19" x14ac:dyDescent="0.25">
      <c r="A10" s="5" t="s">
        <v>6</v>
      </c>
      <c r="B10" s="1">
        <v>9385000</v>
      </c>
      <c r="C10" s="1">
        <v>13276000</v>
      </c>
      <c r="D10" s="1">
        <v>32163000</v>
      </c>
      <c r="E10" s="1">
        <v>58446000</v>
      </c>
      <c r="F10" s="1">
        <v>84910000</v>
      </c>
      <c r="G10" s="1">
        <v>143048000</v>
      </c>
      <c r="H10" s="1">
        <v>171617000</v>
      </c>
      <c r="I10" s="1">
        <v>374661000</v>
      </c>
      <c r="J10" s="1">
        <v>525167000</v>
      </c>
      <c r="P10" s="17">
        <f>J9</f>
        <v>0.202736096894717</v>
      </c>
      <c r="Q10" s="21">
        <f>J13</f>
        <v>0.54705585960153247</v>
      </c>
      <c r="R10" s="21">
        <f>J80</f>
        <v>0.31603725452292597</v>
      </c>
      <c r="S10" s="21">
        <f>J89</f>
        <v>5.3340262835159191E-2</v>
      </c>
    </row>
    <row r="11" spans="1:38" ht="19" x14ac:dyDescent="0.25">
      <c r="A11" s="5" t="s">
        <v>7</v>
      </c>
      <c r="B11" s="1">
        <v>14590000</v>
      </c>
      <c r="C11" s="1">
        <v>26794000</v>
      </c>
      <c r="D11" s="1">
        <v>46056000</v>
      </c>
      <c r="E11" s="1">
        <v>61379000</v>
      </c>
      <c r="F11" s="1">
        <v>87071000</v>
      </c>
      <c r="G11" s="1">
        <v>132882000</v>
      </c>
      <c r="H11" s="1">
        <v>174742000</v>
      </c>
      <c r="I11" s="1">
        <v>249298000</v>
      </c>
      <c r="J11" s="1">
        <v>337975000</v>
      </c>
    </row>
    <row r="12" spans="1:38" ht="20" x14ac:dyDescent="0.25">
      <c r="A12" s="5" t="s">
        <v>8</v>
      </c>
      <c r="B12" s="1">
        <v>23975000</v>
      </c>
      <c r="C12" s="1">
        <v>40070000</v>
      </c>
      <c r="D12" s="1">
        <v>78219000</v>
      </c>
      <c r="E12" s="1">
        <v>119825000</v>
      </c>
      <c r="F12" s="1">
        <v>171981000</v>
      </c>
      <c r="G12" s="1">
        <v>275930000</v>
      </c>
      <c r="H12" s="1">
        <v>346359000</v>
      </c>
      <c r="I12" s="1">
        <v>623959000</v>
      </c>
      <c r="J12" s="1">
        <v>863142000</v>
      </c>
      <c r="P12" s="19" t="s">
        <v>118</v>
      </c>
      <c r="Q12" s="20" t="s">
        <v>119</v>
      </c>
      <c r="R12" s="20" t="s">
        <v>120</v>
      </c>
      <c r="S12" s="20" t="s">
        <v>121</v>
      </c>
    </row>
    <row r="13" spans="1:38" ht="19" x14ac:dyDescent="0.25">
      <c r="A13" s="14" t="s">
        <v>101</v>
      </c>
      <c r="B13" s="15">
        <f>B12/B3</f>
        <v>0.53818353236957883</v>
      </c>
      <c r="C13" s="15">
        <f t="shared" ref="C13:J13" si="2">C12/C3</f>
        <v>0.35199761059770196</v>
      </c>
      <c r="D13" s="15">
        <f t="shared" si="2"/>
        <v>0.38545578191064722</v>
      </c>
      <c r="E13" s="15">
        <f t="shared" si="2"/>
        <v>0.38876830285156239</v>
      </c>
      <c r="F13" s="15">
        <f t="shared" si="2"/>
        <v>0.36032508265345886</v>
      </c>
      <c r="G13" s="15">
        <f t="shared" si="2"/>
        <v>0.41740664207981748</v>
      </c>
      <c r="H13" s="15">
        <f t="shared" si="2"/>
        <v>0.4142886704232967</v>
      </c>
      <c r="I13" s="15">
        <f t="shared" si="2"/>
        <v>0.5215012198414164</v>
      </c>
      <c r="J13" s="15">
        <f t="shared" si="2"/>
        <v>0.54705585960153247</v>
      </c>
      <c r="K13" s="15"/>
      <c r="L13" s="15"/>
      <c r="P13" s="17">
        <f>J28/J72</f>
        <v>2.5237089657969714E-2</v>
      </c>
      <c r="Q13" s="21">
        <f>J28/J54</f>
        <v>1.2186466983771238E-2</v>
      </c>
      <c r="R13" s="21">
        <f>J22/(J72+J56+J61)</f>
        <v>4.782821668681006E-2</v>
      </c>
      <c r="S13" s="22">
        <f>J67/J72</f>
        <v>1.0709110927373815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 t="s">
        <v>92</v>
      </c>
      <c r="J14" s="1">
        <v>281123000</v>
      </c>
    </row>
    <row r="15" spans="1:38" ht="20" x14ac:dyDescent="0.25">
      <c r="A15" s="5" t="s">
        <v>10</v>
      </c>
      <c r="B15" s="1">
        <v>31225000</v>
      </c>
      <c r="C15" s="1">
        <v>52889000</v>
      </c>
      <c r="D15" s="1">
        <v>105532000</v>
      </c>
      <c r="E15" s="1">
        <v>172631000</v>
      </c>
      <c r="F15" s="1">
        <v>255873000</v>
      </c>
      <c r="G15" s="1">
        <v>392682000</v>
      </c>
      <c r="H15" s="1">
        <v>513013000</v>
      </c>
      <c r="I15" s="1">
        <v>850096000</v>
      </c>
      <c r="J15" s="1">
        <v>1464141000</v>
      </c>
      <c r="P15" s="19" t="s">
        <v>160</v>
      </c>
      <c r="Q15" s="20" t="s">
        <v>122</v>
      </c>
      <c r="R15" s="20" t="s">
        <v>123</v>
      </c>
      <c r="S15" s="20" t="s">
        <v>124</v>
      </c>
    </row>
    <row r="16" spans="1:38" ht="19" x14ac:dyDescent="0.25">
      <c r="A16" s="5" t="s">
        <v>11</v>
      </c>
      <c r="B16" s="1">
        <v>43784000</v>
      </c>
      <c r="C16" s="1">
        <v>75856000</v>
      </c>
      <c r="D16" s="1">
        <v>145408000</v>
      </c>
      <c r="E16" s="1">
        <v>238861000</v>
      </c>
      <c r="F16" s="1">
        <v>369971000</v>
      </c>
      <c r="G16" s="1">
        <v>548862000</v>
      </c>
      <c r="H16" s="1">
        <v>691825000</v>
      </c>
      <c r="I16" s="1">
        <v>1071650000</v>
      </c>
      <c r="J16" s="1">
        <v>1745264000</v>
      </c>
      <c r="P16" s="30">
        <f>(J35+I35+H35+G35+F35)/5</f>
        <v>2.5723145599132812E-2</v>
      </c>
      <c r="Q16" s="31">
        <f>R101/J3</f>
        <v>17.590371372706848</v>
      </c>
      <c r="R16" s="31">
        <f>R101/J28</f>
        <v>519.88386250819519</v>
      </c>
      <c r="S16" s="32">
        <f>R101/J106</f>
        <v>60.750926454911799</v>
      </c>
    </row>
    <row r="17" spans="1:16" ht="19" x14ac:dyDescent="0.25">
      <c r="A17" s="5" t="s">
        <v>12</v>
      </c>
      <c r="B17" s="1">
        <v>843000</v>
      </c>
      <c r="C17" s="1">
        <v>1141000</v>
      </c>
      <c r="D17" s="1">
        <v>3075000</v>
      </c>
      <c r="E17" s="1">
        <v>1791000</v>
      </c>
      <c r="F17" s="1">
        <v>1550000</v>
      </c>
      <c r="G17" s="1" t="s">
        <v>92</v>
      </c>
      <c r="H17" s="1" t="s">
        <v>92</v>
      </c>
      <c r="I17" s="1" t="s">
        <v>92</v>
      </c>
      <c r="J17" s="1">
        <v>12755000</v>
      </c>
    </row>
    <row r="18" spans="1:16" ht="20" x14ac:dyDescent="0.25">
      <c r="A18" s="5" t="s">
        <v>13</v>
      </c>
      <c r="B18" s="1">
        <v>680000</v>
      </c>
      <c r="C18" s="1">
        <v>1828000</v>
      </c>
      <c r="D18" s="1">
        <v>3798000</v>
      </c>
      <c r="E18" s="1">
        <v>7209000</v>
      </c>
      <c r="F18" s="1">
        <v>11822000</v>
      </c>
      <c r="G18" s="1">
        <v>21662000</v>
      </c>
      <c r="H18" s="1">
        <v>28632000</v>
      </c>
      <c r="I18" s="1">
        <v>42219000</v>
      </c>
      <c r="J18" s="1">
        <v>54425000</v>
      </c>
      <c r="P18" s="19" t="s">
        <v>125</v>
      </c>
    </row>
    <row r="19" spans="1:16" ht="19" x14ac:dyDescent="0.25">
      <c r="A19" s="6" t="s">
        <v>14</v>
      </c>
      <c r="B19" s="10">
        <v>580000</v>
      </c>
      <c r="C19" s="10">
        <v>32824000</v>
      </c>
      <c r="D19" s="10">
        <v>50707000</v>
      </c>
      <c r="E19" s="10">
        <v>72625000</v>
      </c>
      <c r="F19" s="10">
        <v>119109000</v>
      </c>
      <c r="G19" s="10">
        <v>137882000</v>
      </c>
      <c r="H19" s="10">
        <v>172535000</v>
      </c>
      <c r="I19" s="10">
        <v>164255000</v>
      </c>
      <c r="J19" s="10">
        <v>194550000</v>
      </c>
      <c r="P19" s="33">
        <f>J40-J56-J61</f>
        <v>1185629000</v>
      </c>
    </row>
    <row r="20" spans="1:16" ht="19" customHeight="1" x14ac:dyDescent="0.25">
      <c r="A20" s="14" t="s">
        <v>102</v>
      </c>
      <c r="B20" s="1"/>
      <c r="C20" s="15">
        <f>(C19/B19)-1</f>
        <v>55.593103448275862</v>
      </c>
      <c r="D20" s="15">
        <f>(D19/C19)-1</f>
        <v>0.54481476968072151</v>
      </c>
      <c r="E20" s="15">
        <f>(E19/D19)-1</f>
        <v>0.43224801309483896</v>
      </c>
      <c r="F20" s="15">
        <f t="shared" ref="F20:J20" si="3">(F19/E19)-1</f>
        <v>0.64005507745266788</v>
      </c>
      <c r="G20" s="15">
        <f t="shared" si="3"/>
        <v>0.15761193528616646</v>
      </c>
      <c r="H20" s="15">
        <f t="shared" si="3"/>
        <v>0.25132359553821382</v>
      </c>
      <c r="I20" s="15">
        <f t="shared" si="3"/>
        <v>-4.7990262845219789E-2</v>
      </c>
      <c r="J20" s="15">
        <f t="shared" si="3"/>
        <v>0.18443882986819271</v>
      </c>
      <c r="K20" s="15"/>
    </row>
    <row r="21" spans="1:16" ht="19" x14ac:dyDescent="0.25">
      <c r="A21" s="5" t="s">
        <v>15</v>
      </c>
      <c r="B21" s="2">
        <v>1.2999999999999999E-2</v>
      </c>
      <c r="C21" s="2">
        <v>0.2883</v>
      </c>
      <c r="D21" s="2">
        <v>0.24990000000000001</v>
      </c>
      <c r="E21" s="2">
        <v>0.2356</v>
      </c>
      <c r="F21" s="2">
        <v>0.24959999999999999</v>
      </c>
      <c r="G21" s="2">
        <v>0.20860000000000001</v>
      </c>
      <c r="H21" s="2">
        <v>0.2064</v>
      </c>
      <c r="I21" s="2">
        <v>0.13730000000000001</v>
      </c>
      <c r="J21" s="2">
        <v>0.12330000000000001</v>
      </c>
    </row>
    <row r="22" spans="1:16" ht="19" x14ac:dyDescent="0.25">
      <c r="A22" s="6" t="s">
        <v>16</v>
      </c>
      <c r="B22" s="10">
        <v>764000</v>
      </c>
      <c r="C22" s="10">
        <v>37980000</v>
      </c>
      <c r="D22" s="10">
        <v>57518000</v>
      </c>
      <c r="E22" s="10">
        <v>69356000</v>
      </c>
      <c r="F22" s="10">
        <v>107323000</v>
      </c>
      <c r="G22" s="10">
        <v>112196000</v>
      </c>
      <c r="H22" s="10">
        <v>144208000</v>
      </c>
      <c r="I22" s="10">
        <v>124817000</v>
      </c>
      <c r="J22" s="10">
        <v>113654000</v>
      </c>
    </row>
    <row r="23" spans="1:16" ht="19" x14ac:dyDescent="0.25">
      <c r="A23" s="5" t="s">
        <v>17</v>
      </c>
      <c r="B23" s="2">
        <v>1.72E-2</v>
      </c>
      <c r="C23" s="2">
        <v>0.33360000000000001</v>
      </c>
      <c r="D23" s="2">
        <v>0.28339999999999999</v>
      </c>
      <c r="E23" s="2">
        <v>0.22500000000000001</v>
      </c>
      <c r="F23" s="2">
        <v>0.22489999999999999</v>
      </c>
      <c r="G23" s="2">
        <v>0.16969999999999999</v>
      </c>
      <c r="H23" s="2">
        <v>0.17249999999999999</v>
      </c>
      <c r="I23" s="2">
        <v>0.1043</v>
      </c>
      <c r="J23" s="2">
        <v>7.1999999999999995E-2</v>
      </c>
    </row>
    <row r="24" spans="1:16" ht="19" x14ac:dyDescent="0.25">
      <c r="A24" s="5" t="s">
        <v>18</v>
      </c>
      <c r="B24" s="1">
        <v>-1707000</v>
      </c>
      <c r="C24" s="1">
        <v>-8125000</v>
      </c>
      <c r="D24" s="1">
        <v>-13684000</v>
      </c>
      <c r="E24" s="1">
        <v>-5731000</v>
      </c>
      <c r="F24" s="1">
        <v>-1586000</v>
      </c>
      <c r="G24" s="1">
        <v>4024000</v>
      </c>
      <c r="H24" s="1">
        <v>-305000</v>
      </c>
      <c r="I24" s="1">
        <v>-2781000</v>
      </c>
      <c r="J24" s="1">
        <v>13716000</v>
      </c>
    </row>
    <row r="25" spans="1:16" ht="19" x14ac:dyDescent="0.25">
      <c r="A25" s="6" t="s">
        <v>19</v>
      </c>
      <c r="B25" s="10">
        <v>-943000</v>
      </c>
      <c r="C25" s="10">
        <v>29855000</v>
      </c>
      <c r="D25" s="10">
        <v>43834000</v>
      </c>
      <c r="E25" s="10">
        <v>63625000</v>
      </c>
      <c r="F25" s="10">
        <v>105737000</v>
      </c>
      <c r="G25" s="10">
        <v>116220000</v>
      </c>
      <c r="H25" s="10">
        <v>143903000</v>
      </c>
      <c r="I25" s="10">
        <v>122036000</v>
      </c>
      <c r="J25" s="10">
        <v>127370000</v>
      </c>
    </row>
    <row r="26" spans="1:16" ht="19" x14ac:dyDescent="0.25">
      <c r="A26" s="5" t="s">
        <v>20</v>
      </c>
      <c r="B26" s="2">
        <v>-2.12E-2</v>
      </c>
      <c r="C26" s="2">
        <v>0.26229999999999998</v>
      </c>
      <c r="D26" s="2">
        <v>0.216</v>
      </c>
      <c r="E26" s="2">
        <v>0.2064</v>
      </c>
      <c r="F26" s="2">
        <v>0.2215</v>
      </c>
      <c r="G26" s="2">
        <v>0.17580000000000001</v>
      </c>
      <c r="H26" s="2">
        <v>0.1721</v>
      </c>
      <c r="I26" s="2">
        <v>0.10199999999999999</v>
      </c>
      <c r="J26" s="2">
        <v>8.0699999999999994E-2</v>
      </c>
    </row>
    <row r="27" spans="1:16" ht="19" x14ac:dyDescent="0.25">
      <c r="A27" s="5" t="s">
        <v>21</v>
      </c>
      <c r="B27" s="1">
        <v>-948000</v>
      </c>
      <c r="C27" s="1">
        <v>13926000</v>
      </c>
      <c r="D27" s="1">
        <v>23352000</v>
      </c>
      <c r="E27" s="1">
        <v>12827000</v>
      </c>
      <c r="F27" s="1">
        <v>17597000</v>
      </c>
      <c r="G27" s="1">
        <v>7902000</v>
      </c>
      <c r="H27" s="1">
        <v>-98414000</v>
      </c>
      <c r="I27" s="1">
        <v>-15726000</v>
      </c>
      <c r="J27" s="1">
        <v>73985000</v>
      </c>
    </row>
    <row r="28" spans="1:16" ht="19" x14ac:dyDescent="0.25">
      <c r="A28" s="7" t="s">
        <v>22</v>
      </c>
      <c r="B28" s="11">
        <v>5000</v>
      </c>
      <c r="C28" s="11">
        <v>15929000</v>
      </c>
      <c r="D28" s="11">
        <v>20482000</v>
      </c>
      <c r="E28" s="11">
        <v>50798000</v>
      </c>
      <c r="F28" s="11">
        <v>88140000</v>
      </c>
      <c r="G28" s="11">
        <v>108318000</v>
      </c>
      <c r="H28" s="11">
        <v>242317000</v>
      </c>
      <c r="I28" s="11">
        <v>137762000</v>
      </c>
      <c r="J28" s="11">
        <v>53385000</v>
      </c>
    </row>
    <row r="29" spans="1:16" ht="20" customHeight="1" x14ac:dyDescent="0.25">
      <c r="A29" s="14" t="s">
        <v>103</v>
      </c>
      <c r="B29" s="1"/>
      <c r="C29" s="15">
        <f>(C28/B28)-1</f>
        <v>3184.8</v>
      </c>
      <c r="D29" s="15">
        <f>(D28/C28)-1</f>
        <v>0.28583087450561862</v>
      </c>
      <c r="E29" s="15">
        <f>(E28/D28)-1</f>
        <v>1.4801288936627284</v>
      </c>
      <c r="F29" s="15">
        <f t="shared" ref="F29:J29" si="4">(F28/E28)-1</f>
        <v>0.73510768140477967</v>
      </c>
      <c r="G29" s="15">
        <f t="shared" si="4"/>
        <v>0.22893124574540513</v>
      </c>
      <c r="H29" s="15">
        <f t="shared" si="4"/>
        <v>1.2370889418194575</v>
      </c>
      <c r="I29" s="15">
        <f t="shared" si="4"/>
        <v>-0.4314802510760698</v>
      </c>
      <c r="J29" s="15">
        <f t="shared" si="4"/>
        <v>-0.61248384895689667</v>
      </c>
    </row>
    <row r="30" spans="1:16" ht="19" x14ac:dyDescent="0.25">
      <c r="A30" s="5" t="s">
        <v>23</v>
      </c>
      <c r="B30" s="2">
        <v>1E-4</v>
      </c>
      <c r="C30" s="2">
        <v>0.1399</v>
      </c>
      <c r="D30" s="2">
        <v>0.1009</v>
      </c>
      <c r="E30" s="2">
        <v>0.1648</v>
      </c>
      <c r="F30" s="2">
        <v>0.1847</v>
      </c>
      <c r="G30" s="2">
        <v>0.16389999999999999</v>
      </c>
      <c r="H30" s="2">
        <v>0.2898</v>
      </c>
      <c r="I30" s="2">
        <v>0.11509999999999999</v>
      </c>
      <c r="J30" s="2">
        <v>3.3799999999999997E-2</v>
      </c>
    </row>
    <row r="31" spans="1:16" ht="19" x14ac:dyDescent="0.25">
      <c r="A31" s="5" t="s">
        <v>24</v>
      </c>
      <c r="B31" s="12" t="s">
        <v>91</v>
      </c>
      <c r="C31" s="12">
        <v>0.05</v>
      </c>
      <c r="D31" s="12">
        <v>0.11</v>
      </c>
      <c r="E31" s="12">
        <v>0.13</v>
      </c>
      <c r="F31" s="12">
        <v>0.21</v>
      </c>
      <c r="G31" s="12">
        <v>0.24</v>
      </c>
      <c r="H31" s="12">
        <v>0.52</v>
      </c>
      <c r="I31" s="12">
        <v>0.3</v>
      </c>
      <c r="J31" s="12">
        <v>0.11</v>
      </c>
    </row>
    <row r="32" spans="1:16" ht="19" x14ac:dyDescent="0.25">
      <c r="A32" s="5" t="s">
        <v>25</v>
      </c>
      <c r="B32" s="12" t="s">
        <v>91</v>
      </c>
      <c r="C32" s="12">
        <v>0.04</v>
      </c>
      <c r="D32" s="12">
        <v>0.11</v>
      </c>
      <c r="E32" s="12">
        <v>0.12</v>
      </c>
      <c r="F32" s="12">
        <v>0.19</v>
      </c>
      <c r="G32" s="12">
        <v>0.23</v>
      </c>
      <c r="H32" s="12">
        <v>0.49</v>
      </c>
      <c r="I32" s="12">
        <v>0.28000000000000003</v>
      </c>
      <c r="J32" s="12">
        <v>0.11</v>
      </c>
    </row>
    <row r="33" spans="1:10" ht="19" x14ac:dyDescent="0.25">
      <c r="A33" s="5" t="s">
        <v>26</v>
      </c>
      <c r="B33" s="1">
        <v>472820000</v>
      </c>
      <c r="C33" s="1">
        <v>324000000</v>
      </c>
      <c r="D33" s="1">
        <v>182800000</v>
      </c>
      <c r="E33" s="1">
        <v>402620000</v>
      </c>
      <c r="F33" s="1">
        <v>424420000</v>
      </c>
      <c r="G33" s="1">
        <v>445330000</v>
      </c>
      <c r="H33" s="1">
        <v>462870000</v>
      </c>
      <c r="I33" s="1">
        <v>462870000</v>
      </c>
      <c r="J33" s="1">
        <v>486937000</v>
      </c>
    </row>
    <row r="34" spans="1:10" ht="19" x14ac:dyDescent="0.25">
      <c r="A34" s="5" t="s">
        <v>27</v>
      </c>
      <c r="B34" s="1">
        <v>497920000</v>
      </c>
      <c r="C34" s="1">
        <v>366460000</v>
      </c>
      <c r="D34" s="1">
        <v>182800000</v>
      </c>
      <c r="E34" s="1">
        <v>440560000</v>
      </c>
      <c r="F34" s="1">
        <v>457930000</v>
      </c>
      <c r="G34" s="1">
        <v>478060000</v>
      </c>
      <c r="H34" s="1">
        <v>489880000</v>
      </c>
      <c r="I34" s="1">
        <v>489880000</v>
      </c>
      <c r="J34" s="1">
        <v>499925000</v>
      </c>
    </row>
    <row r="35" spans="1:10" ht="20" customHeight="1" x14ac:dyDescent="0.25">
      <c r="A35" s="14" t="s">
        <v>104</v>
      </c>
      <c r="B35" s="1"/>
      <c r="C35" s="23">
        <f>(C34-B34)/B34</f>
        <v>-0.26401831619537275</v>
      </c>
      <c r="D35" s="23">
        <f t="shared" ref="D35:J35" si="5">(D34-C34)/C34</f>
        <v>-0.50117338863723193</v>
      </c>
      <c r="E35" s="23">
        <f t="shared" si="5"/>
        <v>1.4100656455142231</v>
      </c>
      <c r="F35" s="23">
        <f t="shared" si="5"/>
        <v>3.9427092790993282E-2</v>
      </c>
      <c r="G35" s="23">
        <f t="shared" si="5"/>
        <v>4.3958683641604615E-2</v>
      </c>
      <c r="H35" s="23">
        <f t="shared" si="5"/>
        <v>2.4724929925114002E-2</v>
      </c>
      <c r="I35" s="23">
        <f t="shared" si="5"/>
        <v>0</v>
      </c>
      <c r="J35" s="23">
        <f t="shared" si="5"/>
        <v>2.0505021637952151E-2</v>
      </c>
    </row>
    <row r="36" spans="1:10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</row>
    <row r="37" spans="1:10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</row>
    <row r="38" spans="1:10" ht="19" x14ac:dyDescent="0.25">
      <c r="A38" s="5" t="s">
        <v>30</v>
      </c>
      <c r="B38" s="1">
        <v>17315000</v>
      </c>
      <c r="C38" s="1">
        <v>4047000</v>
      </c>
      <c r="D38" s="1">
        <v>133400000</v>
      </c>
      <c r="E38" s="1">
        <v>155950000</v>
      </c>
      <c r="F38" s="1">
        <v>207232000</v>
      </c>
      <c r="G38" s="1">
        <v>130876000</v>
      </c>
      <c r="H38" s="1">
        <v>437353000</v>
      </c>
      <c r="I38" s="1">
        <v>754154000</v>
      </c>
      <c r="J38" s="1">
        <v>1030506000</v>
      </c>
    </row>
    <row r="39" spans="1:10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>
        <v>124112000</v>
      </c>
      <c r="H39" s="1">
        <v>186685000</v>
      </c>
      <c r="I39" s="1">
        <v>204625000</v>
      </c>
      <c r="J39" s="1">
        <v>416080000</v>
      </c>
    </row>
    <row r="40" spans="1:10" ht="19" x14ac:dyDescent="0.25">
      <c r="A40" s="5" t="s">
        <v>32</v>
      </c>
      <c r="B40" s="1">
        <v>17315000</v>
      </c>
      <c r="C40" s="1">
        <v>4047000</v>
      </c>
      <c r="D40" s="1">
        <v>133400000</v>
      </c>
      <c r="E40" s="1">
        <v>155950000</v>
      </c>
      <c r="F40" s="1">
        <v>207232000</v>
      </c>
      <c r="G40" s="1">
        <v>254988000</v>
      </c>
      <c r="H40" s="1">
        <v>624038000</v>
      </c>
      <c r="I40" s="1">
        <v>958779000</v>
      </c>
      <c r="J40" s="1">
        <v>1446586000</v>
      </c>
    </row>
    <row r="41" spans="1:10" ht="19" x14ac:dyDescent="0.25">
      <c r="A41" s="5" t="s">
        <v>33</v>
      </c>
      <c r="B41" s="1">
        <v>78364000</v>
      </c>
      <c r="C41" s="1">
        <v>191943000</v>
      </c>
      <c r="D41" s="1">
        <v>377240000</v>
      </c>
      <c r="E41" s="1">
        <v>599565000</v>
      </c>
      <c r="F41" s="1">
        <v>834764000</v>
      </c>
      <c r="G41" s="1">
        <v>1166376000</v>
      </c>
      <c r="H41" s="1">
        <v>1584109000</v>
      </c>
      <c r="I41" s="1">
        <v>2020720000</v>
      </c>
      <c r="J41" s="1">
        <v>2347195000</v>
      </c>
    </row>
    <row r="42" spans="1:10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</row>
    <row r="43" spans="1:10" ht="19" x14ac:dyDescent="0.25">
      <c r="A43" s="5" t="s">
        <v>35</v>
      </c>
      <c r="B43" s="1">
        <v>1412000</v>
      </c>
      <c r="C43" s="1">
        <v>3812000</v>
      </c>
      <c r="D43" s="1">
        <v>5763000</v>
      </c>
      <c r="E43" s="1">
        <v>10298000</v>
      </c>
      <c r="F43" s="1">
        <v>14527000</v>
      </c>
      <c r="G43" s="1">
        <v>27857000</v>
      </c>
      <c r="H43" s="1">
        <v>102170000</v>
      </c>
      <c r="I43" s="1">
        <v>112150000</v>
      </c>
      <c r="J43" s="1">
        <v>51836000</v>
      </c>
    </row>
    <row r="44" spans="1:10" ht="19" x14ac:dyDescent="0.25">
      <c r="A44" s="6" t="s">
        <v>36</v>
      </c>
      <c r="B44" s="10">
        <v>97091000</v>
      </c>
      <c r="C44" s="10">
        <v>199802000</v>
      </c>
      <c r="D44" s="10">
        <v>516403000</v>
      </c>
      <c r="E44" s="10">
        <v>765813000</v>
      </c>
      <c r="F44" s="10">
        <v>1056523000</v>
      </c>
      <c r="G44" s="10">
        <v>1449221000</v>
      </c>
      <c r="H44" s="10">
        <v>2310317000</v>
      </c>
      <c r="I44" s="10">
        <v>3091649000</v>
      </c>
      <c r="J44" s="10">
        <v>3845617000</v>
      </c>
    </row>
    <row r="45" spans="1:10" ht="19" x14ac:dyDescent="0.25">
      <c r="A45" s="5" t="s">
        <v>37</v>
      </c>
      <c r="B45" s="1">
        <v>2379000</v>
      </c>
      <c r="C45" s="1">
        <v>6625000</v>
      </c>
      <c r="D45" s="1">
        <v>14779000</v>
      </c>
      <c r="E45" s="1">
        <v>17405000</v>
      </c>
      <c r="F45" s="1">
        <v>33046000</v>
      </c>
      <c r="G45" s="1">
        <v>237461000</v>
      </c>
      <c r="H45" s="1">
        <v>364006000</v>
      </c>
      <c r="I45" s="1">
        <v>369947000</v>
      </c>
      <c r="J45" s="1">
        <v>394155000</v>
      </c>
    </row>
    <row r="46" spans="1:10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</row>
    <row r="47" spans="1:10" ht="19" x14ac:dyDescent="0.25">
      <c r="A47" s="5" t="s">
        <v>39</v>
      </c>
      <c r="B47" s="1">
        <v>739000</v>
      </c>
      <c r="C47" s="1">
        <v>1691000</v>
      </c>
      <c r="D47" s="1">
        <v>2760000</v>
      </c>
      <c r="E47" s="1">
        <v>4399000</v>
      </c>
      <c r="F47" s="1">
        <v>8101000</v>
      </c>
      <c r="G47" s="1">
        <v>9082000</v>
      </c>
      <c r="H47" s="1">
        <v>11505000</v>
      </c>
      <c r="I47" s="1">
        <v>14334000</v>
      </c>
      <c r="J47" s="1" t="s">
        <v>92</v>
      </c>
    </row>
    <row r="48" spans="1:10" ht="19" x14ac:dyDescent="0.25">
      <c r="A48" s="5" t="s">
        <v>40</v>
      </c>
      <c r="B48" s="1">
        <v>739000</v>
      </c>
      <c r="C48" s="1">
        <v>1691000</v>
      </c>
      <c r="D48" s="1">
        <v>2760000</v>
      </c>
      <c r="E48" s="1">
        <v>4399000</v>
      </c>
      <c r="F48" s="1">
        <v>8101000</v>
      </c>
      <c r="G48" s="1">
        <v>9082000</v>
      </c>
      <c r="H48" s="1">
        <v>11505000</v>
      </c>
      <c r="I48" s="1">
        <v>14334000</v>
      </c>
      <c r="J48" s="1" t="s">
        <v>92</v>
      </c>
    </row>
    <row r="49" spans="1:10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</row>
    <row r="50" spans="1:10" ht="19" x14ac:dyDescent="0.25">
      <c r="A50" s="5" t="s">
        <v>42</v>
      </c>
      <c r="B50" s="1">
        <v>1509000</v>
      </c>
      <c r="C50" s="1">
        <v>1171000</v>
      </c>
      <c r="D50" s="1">
        <v>1778000</v>
      </c>
      <c r="E50" s="1">
        <v>3359000</v>
      </c>
      <c r="F50" s="1">
        <v>8460000</v>
      </c>
      <c r="G50" s="1">
        <v>18950000</v>
      </c>
      <c r="H50" s="1">
        <v>50168000</v>
      </c>
      <c r="I50" s="1">
        <v>68244000</v>
      </c>
      <c r="J50" s="1">
        <v>94028000</v>
      </c>
    </row>
    <row r="51" spans="1:10" ht="19" x14ac:dyDescent="0.25">
      <c r="A51" s="5" t="s">
        <v>43</v>
      </c>
      <c r="B51" s="1">
        <v>520000</v>
      </c>
      <c r="C51" s="1">
        <v>942000</v>
      </c>
      <c r="D51" s="1">
        <v>1876000</v>
      </c>
      <c r="E51" s="1">
        <v>6188000</v>
      </c>
      <c r="F51" s="1">
        <v>11742000</v>
      </c>
      <c r="G51" s="1">
        <v>14047000</v>
      </c>
      <c r="H51" s="1">
        <v>17649000</v>
      </c>
      <c r="I51" s="1">
        <v>33166000</v>
      </c>
      <c r="J51" s="1">
        <v>46879000</v>
      </c>
    </row>
    <row r="52" spans="1:10" ht="19" x14ac:dyDescent="0.25">
      <c r="A52" s="5" t="s">
        <v>44</v>
      </c>
      <c r="B52" s="1">
        <v>5147000</v>
      </c>
      <c r="C52" s="1">
        <v>10429000</v>
      </c>
      <c r="D52" s="1">
        <v>21193000</v>
      </c>
      <c r="E52" s="1">
        <v>31351000</v>
      </c>
      <c r="F52" s="1">
        <v>61349000</v>
      </c>
      <c r="G52" s="1">
        <v>279540000</v>
      </c>
      <c r="H52" s="1">
        <v>443328000</v>
      </c>
      <c r="I52" s="1">
        <v>485691000</v>
      </c>
      <c r="J52" s="1">
        <v>535062000</v>
      </c>
    </row>
    <row r="53" spans="1:10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</row>
    <row r="54" spans="1:10" ht="19" x14ac:dyDescent="0.25">
      <c r="A54" s="7" t="s">
        <v>46</v>
      </c>
      <c r="B54" s="11">
        <v>102238000</v>
      </c>
      <c r="C54" s="11">
        <v>210231000</v>
      </c>
      <c r="D54" s="11">
        <v>537596000</v>
      </c>
      <c r="E54" s="11">
        <v>797164000</v>
      </c>
      <c r="F54" s="11">
        <v>1117872000</v>
      </c>
      <c r="G54" s="11">
        <v>1728761000</v>
      </c>
      <c r="H54" s="11">
        <v>2753645000</v>
      </c>
      <c r="I54" s="11">
        <v>3577340000</v>
      </c>
      <c r="J54" s="11">
        <v>4380679000</v>
      </c>
    </row>
    <row r="55" spans="1:10" ht="19" x14ac:dyDescent="0.25">
      <c r="A55" s="5" t="s">
        <v>47</v>
      </c>
      <c r="B55" s="1">
        <v>56498000</v>
      </c>
      <c r="C55" s="1">
        <v>105085000</v>
      </c>
      <c r="D55" s="1">
        <v>307018000</v>
      </c>
      <c r="E55" s="1">
        <v>477716000</v>
      </c>
      <c r="F55" s="1">
        <v>669147000</v>
      </c>
      <c r="G55" s="1">
        <v>868618000</v>
      </c>
      <c r="H55" s="1">
        <v>1348480000</v>
      </c>
      <c r="I55" s="1">
        <v>1655684000</v>
      </c>
      <c r="J55" s="1">
        <v>1871419000</v>
      </c>
    </row>
    <row r="56" spans="1:10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>
        <v>14577000</v>
      </c>
      <c r="H56" s="1">
        <v>37868000</v>
      </c>
      <c r="I56" s="1">
        <v>46149000</v>
      </c>
      <c r="J56" s="1">
        <v>52430000</v>
      </c>
    </row>
    <row r="57" spans="1:10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</row>
    <row r="58" spans="1:10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</row>
    <row r="59" spans="1:10" ht="19" x14ac:dyDescent="0.25">
      <c r="A59" s="5" t="s">
        <v>51</v>
      </c>
      <c r="B59" s="1">
        <v>6333000</v>
      </c>
      <c r="C59" s="1">
        <v>13815000</v>
      </c>
      <c r="D59" s="1">
        <v>37118000</v>
      </c>
      <c r="E59" s="1">
        <v>40816000</v>
      </c>
      <c r="F59" s="1">
        <v>44844000</v>
      </c>
      <c r="G59" s="1">
        <v>47178000</v>
      </c>
      <c r="H59" s="1">
        <v>88335000</v>
      </c>
      <c r="I59" s="1">
        <v>101472000</v>
      </c>
      <c r="J59" s="1">
        <v>105474000</v>
      </c>
    </row>
    <row r="60" spans="1:10" ht="19" x14ac:dyDescent="0.25">
      <c r="A60" s="6" t="s">
        <v>52</v>
      </c>
      <c r="B60" s="10">
        <v>62831000</v>
      </c>
      <c r="C60" s="10">
        <v>118900000</v>
      </c>
      <c r="D60" s="10">
        <v>344136000</v>
      </c>
      <c r="E60" s="10">
        <v>518532000</v>
      </c>
      <c r="F60" s="10">
        <v>713991000</v>
      </c>
      <c r="G60" s="10">
        <v>930373000</v>
      </c>
      <c r="H60" s="10">
        <v>1474683000</v>
      </c>
      <c r="I60" s="10">
        <v>1803305000</v>
      </c>
      <c r="J60" s="10">
        <v>2029323000</v>
      </c>
    </row>
    <row r="61" spans="1:10" ht="19" x14ac:dyDescent="0.25">
      <c r="A61" s="5" t="s">
        <v>53</v>
      </c>
      <c r="B61" s="1">
        <v>14929000</v>
      </c>
      <c r="C61" s="1">
        <v>44888000</v>
      </c>
      <c r="D61" s="1">
        <v>25847000</v>
      </c>
      <c r="E61" s="1">
        <v>27000000</v>
      </c>
      <c r="F61" s="1" t="s">
        <v>92</v>
      </c>
      <c r="G61" s="1" t="s">
        <v>92</v>
      </c>
      <c r="H61" s="1">
        <v>254562000</v>
      </c>
      <c r="I61" s="1">
        <v>238449000</v>
      </c>
      <c r="J61" s="1">
        <v>208527000</v>
      </c>
    </row>
    <row r="62" spans="1:10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</row>
    <row r="63" spans="1:10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</row>
    <row r="64" spans="1:10" ht="19" x14ac:dyDescent="0.25">
      <c r="A64" s="5" t="s">
        <v>55</v>
      </c>
      <c r="B64" s="1">
        <v>2612000</v>
      </c>
      <c r="C64" s="1">
        <v>8097000</v>
      </c>
      <c r="D64" s="1">
        <v>3233000</v>
      </c>
      <c r="E64" s="1">
        <v>6049000</v>
      </c>
      <c r="F64" s="1">
        <v>9314000</v>
      </c>
      <c r="G64" s="1">
        <v>185871000</v>
      </c>
      <c r="H64" s="1">
        <v>11255000</v>
      </c>
      <c r="I64" s="1">
        <v>8280000</v>
      </c>
      <c r="J64" s="1">
        <v>27490000</v>
      </c>
    </row>
    <row r="65" spans="1:11" ht="19" x14ac:dyDescent="0.25">
      <c r="A65" s="5" t="s">
        <v>56</v>
      </c>
      <c r="B65" s="1">
        <v>17541000</v>
      </c>
      <c r="C65" s="1">
        <v>52985000</v>
      </c>
      <c r="D65" s="1">
        <v>29080000</v>
      </c>
      <c r="E65" s="1">
        <v>33049000</v>
      </c>
      <c r="F65" s="1">
        <v>9314000</v>
      </c>
      <c r="G65" s="1">
        <v>185871000</v>
      </c>
      <c r="H65" s="1">
        <v>265817000</v>
      </c>
      <c r="I65" s="1">
        <v>246729000</v>
      </c>
      <c r="J65" s="1">
        <v>236017000</v>
      </c>
    </row>
    <row r="66" spans="1:11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</row>
    <row r="67" spans="1:11" ht="19" x14ac:dyDescent="0.25">
      <c r="A67" s="6" t="s">
        <v>58</v>
      </c>
      <c r="B67" s="10">
        <v>80372000</v>
      </c>
      <c r="C67" s="10">
        <v>171885000</v>
      </c>
      <c r="D67" s="10">
        <v>373216000</v>
      </c>
      <c r="E67" s="10">
        <v>551581000</v>
      </c>
      <c r="F67" s="10">
        <v>723305000</v>
      </c>
      <c r="G67" s="10">
        <v>1116244000</v>
      </c>
      <c r="H67" s="10">
        <v>1740500000</v>
      </c>
      <c r="I67" s="10">
        <v>2050034000</v>
      </c>
      <c r="J67" s="10">
        <v>2265340000</v>
      </c>
    </row>
    <row r="68" spans="1:11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 t="s">
        <v>92</v>
      </c>
      <c r="G68" s="1" t="s">
        <v>92</v>
      </c>
      <c r="H68" s="1" t="s">
        <v>92</v>
      </c>
      <c r="I68" s="1" t="s">
        <v>92</v>
      </c>
      <c r="J68" s="1" t="s">
        <v>92</v>
      </c>
    </row>
    <row r="69" spans="1:11" ht="19" x14ac:dyDescent="0.25">
      <c r="A69" s="5" t="s">
        <v>60</v>
      </c>
      <c r="B69" s="1">
        <v>-6619000</v>
      </c>
      <c r="C69" s="1">
        <v>13103000</v>
      </c>
      <c r="D69" s="1">
        <v>-14818000</v>
      </c>
      <c r="E69" s="1">
        <v>35980000</v>
      </c>
      <c r="F69" s="1">
        <v>124120000</v>
      </c>
      <c r="G69" s="1">
        <v>232438000</v>
      </c>
      <c r="H69" s="1">
        <v>474367000</v>
      </c>
      <c r="I69" s="1">
        <v>612129000</v>
      </c>
      <c r="J69" s="1">
        <v>665514000</v>
      </c>
    </row>
    <row r="70" spans="1:11" ht="19" x14ac:dyDescent="0.25">
      <c r="A70" s="5" t="s">
        <v>61</v>
      </c>
      <c r="B70" s="1">
        <v>-290000</v>
      </c>
      <c r="C70" s="1">
        <v>-1265000</v>
      </c>
      <c r="D70" s="1">
        <v>-3705000</v>
      </c>
      <c r="E70" s="1">
        <v>-8903000</v>
      </c>
      <c r="F70" s="1">
        <v>-15657000</v>
      </c>
      <c r="G70" s="1">
        <v>-27341000</v>
      </c>
      <c r="H70" s="1">
        <v>-42480000</v>
      </c>
      <c r="I70" s="1" t="s">
        <v>92</v>
      </c>
      <c r="J70" s="1" t="s">
        <v>92</v>
      </c>
    </row>
    <row r="71" spans="1:11" ht="19" x14ac:dyDescent="0.25">
      <c r="A71" s="5" t="s">
        <v>62</v>
      </c>
      <c r="B71" s="1">
        <v>778000</v>
      </c>
      <c r="C71" s="1">
        <v>2304000</v>
      </c>
      <c r="D71" s="1">
        <v>182903000</v>
      </c>
      <c r="E71" s="1">
        <v>218506000</v>
      </c>
      <c r="F71" s="1">
        <v>286104000</v>
      </c>
      <c r="G71" s="1">
        <v>407420000</v>
      </c>
      <c r="H71" s="1">
        <v>581258000</v>
      </c>
      <c r="I71" s="1">
        <v>915177000</v>
      </c>
      <c r="J71" s="1">
        <v>1449825000</v>
      </c>
    </row>
    <row r="72" spans="1:11" ht="19" x14ac:dyDescent="0.25">
      <c r="A72" s="6" t="s">
        <v>63</v>
      </c>
      <c r="B72" s="10">
        <v>21866000</v>
      </c>
      <c r="C72" s="10">
        <v>38346000</v>
      </c>
      <c r="D72" s="10">
        <v>164380000</v>
      </c>
      <c r="E72" s="10">
        <v>245583000</v>
      </c>
      <c r="F72" s="10">
        <v>394567000</v>
      </c>
      <c r="G72" s="10">
        <v>612517000</v>
      </c>
      <c r="H72" s="10">
        <v>1013145000</v>
      </c>
      <c r="I72" s="10">
        <v>1527306000</v>
      </c>
      <c r="J72" s="10">
        <v>2115339000</v>
      </c>
    </row>
    <row r="73" spans="1:11" ht="19" x14ac:dyDescent="0.25">
      <c r="A73" s="7" t="s">
        <v>64</v>
      </c>
      <c r="B73" s="11">
        <v>102238000</v>
      </c>
      <c r="C73" s="11">
        <v>210231000</v>
      </c>
      <c r="D73" s="11">
        <v>537596000</v>
      </c>
      <c r="E73" s="11">
        <v>797164000</v>
      </c>
      <c r="F73" s="11">
        <v>1117872000</v>
      </c>
      <c r="G73" s="11">
        <v>1728761000</v>
      </c>
      <c r="H73" s="11">
        <v>2753645000</v>
      </c>
      <c r="I73" s="11">
        <v>3577340000</v>
      </c>
      <c r="J73" s="11">
        <v>4380679000</v>
      </c>
    </row>
    <row r="74" spans="1:11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</row>
    <row r="75" spans="1:11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</row>
    <row r="76" spans="1:11" ht="19" x14ac:dyDescent="0.25">
      <c r="A76" s="5" t="s">
        <v>66</v>
      </c>
      <c r="B76" s="1">
        <v>5000</v>
      </c>
      <c r="C76" s="1">
        <v>15929000</v>
      </c>
      <c r="D76" s="1">
        <v>20482000</v>
      </c>
      <c r="E76" s="1">
        <v>50798000</v>
      </c>
      <c r="F76" s="1">
        <v>88140000</v>
      </c>
      <c r="G76" s="1">
        <v>108318000</v>
      </c>
      <c r="H76" s="1">
        <v>242317000</v>
      </c>
      <c r="I76" s="1">
        <v>137762000</v>
      </c>
      <c r="J76" s="1">
        <v>53385000</v>
      </c>
    </row>
    <row r="77" spans="1:11" ht="19" x14ac:dyDescent="0.25">
      <c r="A77" s="5" t="s">
        <v>13</v>
      </c>
      <c r="B77" s="1">
        <v>680000</v>
      </c>
      <c r="C77" s="1">
        <v>1828000</v>
      </c>
      <c r="D77" s="1">
        <v>3798000</v>
      </c>
      <c r="E77" s="1">
        <v>7209000</v>
      </c>
      <c r="F77" s="1">
        <v>11822000</v>
      </c>
      <c r="G77" s="1">
        <v>21662000</v>
      </c>
      <c r="H77" s="1">
        <v>28632000</v>
      </c>
      <c r="I77" s="1">
        <v>42219000</v>
      </c>
      <c r="J77" s="1">
        <v>54425000</v>
      </c>
    </row>
    <row r="78" spans="1:11" ht="19" x14ac:dyDescent="0.25">
      <c r="A78" s="5" t="s">
        <v>67</v>
      </c>
      <c r="B78" s="1">
        <v>-1509000</v>
      </c>
      <c r="C78" s="1">
        <v>338000</v>
      </c>
      <c r="D78" s="1">
        <v>-607000</v>
      </c>
      <c r="E78" s="1">
        <v>-1581000</v>
      </c>
      <c r="F78" s="1">
        <v>-5101000</v>
      </c>
      <c r="G78" s="1">
        <v>-10490000</v>
      </c>
      <c r="H78" s="1">
        <v>-31218000</v>
      </c>
      <c r="I78" s="1">
        <v>-16777000</v>
      </c>
      <c r="J78" s="1">
        <v>-11507000</v>
      </c>
    </row>
    <row r="79" spans="1:11" ht="19" x14ac:dyDescent="0.25">
      <c r="A79" s="5" t="s">
        <v>68</v>
      </c>
      <c r="B79" s="1">
        <v>107000</v>
      </c>
      <c r="C79" s="1">
        <v>374000</v>
      </c>
      <c r="D79" s="1">
        <v>5056000</v>
      </c>
      <c r="E79" s="1">
        <v>21317000</v>
      </c>
      <c r="F79" s="1">
        <v>42210000</v>
      </c>
      <c r="G79" s="1">
        <v>80758000</v>
      </c>
      <c r="H79" s="1">
        <v>111775000</v>
      </c>
      <c r="I79" s="1">
        <v>337413000</v>
      </c>
      <c r="J79" s="1">
        <v>498642000</v>
      </c>
    </row>
    <row r="80" spans="1:11" ht="19" x14ac:dyDescent="0.25">
      <c r="A80" s="14" t="s">
        <v>105</v>
      </c>
      <c r="B80" s="15">
        <f t="shared" ref="B80:J80" si="6">B79/B3</f>
        <v>2.4019035646942622E-3</v>
      </c>
      <c r="C80" s="15">
        <f t="shared" si="6"/>
        <v>3.285428159808848E-3</v>
      </c>
      <c r="D80" s="15">
        <f t="shared" si="6"/>
        <v>2.4915486433478212E-2</v>
      </c>
      <c r="E80" s="15">
        <f t="shared" si="6"/>
        <v>6.9162310969219737E-2</v>
      </c>
      <c r="F80" s="15">
        <f t="shared" si="6"/>
        <v>8.8436058278545296E-2</v>
      </c>
      <c r="G80" s="15">
        <f t="shared" si="6"/>
        <v>0.12216477222876056</v>
      </c>
      <c r="H80" s="15">
        <f t="shared" si="6"/>
        <v>0.13369687560180041</v>
      </c>
      <c r="I80" s="15">
        <f t="shared" si="6"/>
        <v>0.28200777789943227</v>
      </c>
      <c r="J80" s="15">
        <f t="shared" si="6"/>
        <v>0.31603725452292597</v>
      </c>
      <c r="K80" s="15"/>
    </row>
    <row r="81" spans="1:18" ht="19" x14ac:dyDescent="0.25">
      <c r="A81" s="5" t="s">
        <v>69</v>
      </c>
      <c r="B81" s="1">
        <v>-14975000</v>
      </c>
      <c r="C81" s="1">
        <v>-61708000</v>
      </c>
      <c r="D81" s="1">
        <v>33794000</v>
      </c>
      <c r="E81" s="1">
        <v>-49505000</v>
      </c>
      <c r="F81" s="1">
        <v>-55488000</v>
      </c>
      <c r="G81" s="1">
        <v>-162700000</v>
      </c>
      <c r="H81" s="1">
        <v>14955000</v>
      </c>
      <c r="I81" s="1">
        <v>-169678000</v>
      </c>
      <c r="J81" s="1">
        <v>-46211000</v>
      </c>
    </row>
    <row r="82" spans="1:18" ht="19" x14ac:dyDescent="0.25">
      <c r="A82" s="5" t="s">
        <v>70</v>
      </c>
      <c r="B82" s="1">
        <v>-53315000</v>
      </c>
      <c r="C82" s="1">
        <v>-114170000</v>
      </c>
      <c r="D82" s="1">
        <v>-187736000</v>
      </c>
      <c r="E82" s="1">
        <v>-224636000</v>
      </c>
      <c r="F82" s="1">
        <v>-239901000</v>
      </c>
      <c r="G82" s="1">
        <v>-331369000</v>
      </c>
      <c r="H82" s="1">
        <v>-418054000</v>
      </c>
      <c r="I82" s="1">
        <v>-444342000</v>
      </c>
      <c r="J82" s="1">
        <v>-291747000</v>
      </c>
    </row>
    <row r="83" spans="1:18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Q83" s="34" t="s">
        <v>126</v>
      </c>
      <c r="R83" s="35"/>
    </row>
    <row r="84" spans="1:18" ht="19" x14ac:dyDescent="0.25">
      <c r="A84" s="5" t="s">
        <v>47</v>
      </c>
      <c r="B84" s="1">
        <v>35706000</v>
      </c>
      <c r="C84" s="1">
        <v>50021000</v>
      </c>
      <c r="D84" s="1">
        <v>209483000</v>
      </c>
      <c r="E84" s="1">
        <v>171793000</v>
      </c>
      <c r="F84" s="1">
        <v>177675000</v>
      </c>
      <c r="G84" s="1">
        <v>191763000</v>
      </c>
      <c r="H84" s="1">
        <v>481313000</v>
      </c>
      <c r="I84" s="1">
        <v>309410000</v>
      </c>
      <c r="J84" s="1">
        <v>187119000</v>
      </c>
      <c r="Q84" s="36" t="s">
        <v>127</v>
      </c>
      <c r="R84" s="37"/>
    </row>
    <row r="85" spans="1:18" ht="20" x14ac:dyDescent="0.25">
      <c r="A85" s="5" t="s">
        <v>71</v>
      </c>
      <c r="B85" s="1">
        <v>34260000</v>
      </c>
      <c r="C85" s="1">
        <v>-84000</v>
      </c>
      <c r="D85" s="1">
        <v>172267000</v>
      </c>
      <c r="E85" s="1">
        <v>247281000</v>
      </c>
      <c r="F85" s="1">
        <v>342532000</v>
      </c>
      <c r="G85" s="1">
        <v>518848000</v>
      </c>
      <c r="H85" s="1">
        <v>835634000</v>
      </c>
      <c r="I85" s="1" t="s">
        <v>92</v>
      </c>
      <c r="J85" s="1" t="s">
        <v>92</v>
      </c>
      <c r="Q85" s="24" t="s">
        <v>128</v>
      </c>
      <c r="R85" s="25">
        <f>J17</f>
        <v>12755000</v>
      </c>
    </row>
    <row r="86" spans="1:18" ht="20" x14ac:dyDescent="0.25">
      <c r="A86" s="5" t="s">
        <v>72</v>
      </c>
      <c r="B86" s="1">
        <v>847000</v>
      </c>
      <c r="C86" s="1">
        <v>6679000</v>
      </c>
      <c r="D86" s="1">
        <v>12508000</v>
      </c>
      <c r="E86" s="1">
        <v>2986000</v>
      </c>
      <c r="F86" s="1">
        <v>5020000</v>
      </c>
      <c r="G86" s="1">
        <v>22657000</v>
      </c>
      <c r="H86" s="1">
        <v>38608000</v>
      </c>
      <c r="I86" s="1">
        <v>47574000</v>
      </c>
      <c r="J86" s="1" t="s">
        <v>92</v>
      </c>
      <c r="Q86" s="24" t="s">
        <v>129</v>
      </c>
      <c r="R86" s="25">
        <f>J56</f>
        <v>52430000</v>
      </c>
    </row>
    <row r="87" spans="1:18" ht="20" x14ac:dyDescent="0.25">
      <c r="A87" s="6" t="s">
        <v>73</v>
      </c>
      <c r="B87" s="10">
        <v>-14845000</v>
      </c>
      <c r="C87" s="10">
        <v>-36560000</v>
      </c>
      <c r="D87" s="10">
        <v>75031000</v>
      </c>
      <c r="E87" s="10">
        <v>31224000</v>
      </c>
      <c r="F87" s="10">
        <v>86603000</v>
      </c>
      <c r="G87" s="10">
        <v>60205000</v>
      </c>
      <c r="H87" s="10">
        <v>405069000</v>
      </c>
      <c r="I87" s="10">
        <v>378513000</v>
      </c>
      <c r="J87" s="10">
        <v>548734000</v>
      </c>
      <c r="Q87" s="24" t="s">
        <v>130</v>
      </c>
      <c r="R87" s="25">
        <f>J61</f>
        <v>208527000</v>
      </c>
    </row>
    <row r="88" spans="1:18" ht="20" x14ac:dyDescent="0.25">
      <c r="A88" s="5" t="s">
        <v>74</v>
      </c>
      <c r="B88" s="1">
        <v>-832000</v>
      </c>
      <c r="C88" s="1">
        <v>-5128000</v>
      </c>
      <c r="D88" s="1">
        <v>-9221000</v>
      </c>
      <c r="E88" s="1">
        <v>-13064000</v>
      </c>
      <c r="F88" s="1">
        <v>-25191000</v>
      </c>
      <c r="G88" s="1">
        <v>-40604000</v>
      </c>
      <c r="H88" s="1">
        <v>-74061000</v>
      </c>
      <c r="I88" s="1">
        <v>-54804000</v>
      </c>
      <c r="J88" s="1">
        <v>-84160000</v>
      </c>
      <c r="Q88" s="38" t="s">
        <v>131</v>
      </c>
      <c r="R88" s="39">
        <f>R85/(R86+R87)</f>
        <v>4.8877784462574292E-2</v>
      </c>
    </row>
    <row r="89" spans="1:18" ht="20" customHeight="1" x14ac:dyDescent="0.25">
      <c r="A89" s="14" t="s">
        <v>106</v>
      </c>
      <c r="B89" s="15">
        <f t="shared" ref="B89:J89" si="7">(-1*B88)/B3</f>
        <v>1.8676483792762863E-2</v>
      </c>
      <c r="C89" s="15">
        <f t="shared" si="7"/>
        <v>4.5047260971924526E-2</v>
      </c>
      <c r="D89" s="15">
        <f t="shared" si="7"/>
        <v>4.544020973162631E-2</v>
      </c>
      <c r="E89" s="15">
        <f t="shared" si="7"/>
        <v>4.2385721747989241E-2</v>
      </c>
      <c r="F89" s="15">
        <f t="shared" si="7"/>
        <v>5.2778790431055073E-2</v>
      </c>
      <c r="G89" s="15">
        <f t="shared" si="7"/>
        <v>6.1422749592320192E-2</v>
      </c>
      <c r="H89" s="15">
        <f t="shared" si="7"/>
        <v>8.8586216094340767E-2</v>
      </c>
      <c r="I89" s="15">
        <f t="shared" si="7"/>
        <v>4.5804857133544007E-2</v>
      </c>
      <c r="J89" s="15">
        <f t="shared" si="7"/>
        <v>5.3340262835159191E-2</v>
      </c>
      <c r="K89" s="15"/>
      <c r="L89" s="15"/>
      <c r="M89" s="15"/>
      <c r="N89" s="15"/>
      <c r="O89" s="15"/>
      <c r="P89" s="15"/>
      <c r="Q89" s="24" t="s">
        <v>107</v>
      </c>
      <c r="R89" s="25">
        <f>J27</f>
        <v>73985000</v>
      </c>
    </row>
    <row r="90" spans="1:18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>
        <v>-3000000</v>
      </c>
      <c r="F90" s="1" t="s">
        <v>92</v>
      </c>
      <c r="G90" s="1" t="s">
        <v>92</v>
      </c>
      <c r="H90" s="1" t="s">
        <v>92</v>
      </c>
      <c r="I90" s="1">
        <v>-13261000</v>
      </c>
      <c r="J90" s="1" t="s">
        <v>92</v>
      </c>
      <c r="Q90" s="24" t="s">
        <v>19</v>
      </c>
      <c r="R90" s="25">
        <f>J25</f>
        <v>127370000</v>
      </c>
    </row>
    <row r="91" spans="1:18" ht="20" x14ac:dyDescent="0.25">
      <c r="A91" s="5" t="s">
        <v>76</v>
      </c>
      <c r="B91" s="1">
        <v>-551000</v>
      </c>
      <c r="C91" s="1" t="s">
        <v>92</v>
      </c>
      <c r="D91" s="1" t="s">
        <v>92</v>
      </c>
      <c r="E91" s="1" t="s">
        <v>92</v>
      </c>
      <c r="F91" s="1" t="s">
        <v>92</v>
      </c>
      <c r="G91" s="1">
        <v>-212776000</v>
      </c>
      <c r="H91" s="1">
        <v>-230759000</v>
      </c>
      <c r="I91" s="1">
        <v>-278387000</v>
      </c>
      <c r="J91" s="1">
        <v>-553295000</v>
      </c>
      <c r="Q91" s="38" t="s">
        <v>132</v>
      </c>
      <c r="R91" s="39">
        <f>R89/R90</f>
        <v>0.58086676611446963</v>
      </c>
    </row>
    <row r="92" spans="1:18" ht="20" x14ac:dyDescent="0.25">
      <c r="A92" s="5" t="s">
        <v>77</v>
      </c>
      <c r="B92" s="1" t="s">
        <v>92</v>
      </c>
      <c r="C92" s="1">
        <v>551000</v>
      </c>
      <c r="D92" s="1" t="s">
        <v>92</v>
      </c>
      <c r="E92" s="1" t="s">
        <v>92</v>
      </c>
      <c r="F92" s="1" t="s">
        <v>92</v>
      </c>
      <c r="G92" s="1">
        <v>89539000</v>
      </c>
      <c r="H92" s="1">
        <v>167602000</v>
      </c>
      <c r="I92" s="1">
        <v>257983000</v>
      </c>
      <c r="J92" s="1">
        <v>340806000</v>
      </c>
      <c r="Q92" s="40" t="s">
        <v>133</v>
      </c>
      <c r="R92" s="41">
        <f>R88*(1-R91)</f>
        <v>2.0486303866958693E-2</v>
      </c>
    </row>
    <row r="93" spans="1:18" ht="19" x14ac:dyDescent="0.25">
      <c r="A93" s="5" t="s">
        <v>78</v>
      </c>
      <c r="B93" s="1">
        <v>-825000</v>
      </c>
      <c r="C93" s="1">
        <v>-1799000</v>
      </c>
      <c r="D93" s="1" t="s">
        <v>92</v>
      </c>
      <c r="E93" s="1" t="s">
        <v>92</v>
      </c>
      <c r="F93" s="1" t="s">
        <v>92</v>
      </c>
      <c r="G93" s="1" t="s">
        <v>92</v>
      </c>
      <c r="H93" s="1">
        <v>-6053000</v>
      </c>
      <c r="I93" s="1">
        <v>-5169000</v>
      </c>
      <c r="J93" s="1">
        <v>-7725000</v>
      </c>
      <c r="Q93" s="36" t="s">
        <v>134</v>
      </c>
      <c r="R93" s="37"/>
    </row>
    <row r="94" spans="1:18" ht="20" x14ac:dyDescent="0.25">
      <c r="A94" s="6" t="s">
        <v>79</v>
      </c>
      <c r="B94" s="10">
        <v>-2208000</v>
      </c>
      <c r="C94" s="10">
        <v>-6376000</v>
      </c>
      <c r="D94" s="10">
        <v>-9221000</v>
      </c>
      <c r="E94" s="10">
        <v>-16064000</v>
      </c>
      <c r="F94" s="10">
        <v>-25191000</v>
      </c>
      <c r="G94" s="10">
        <v>-163841000</v>
      </c>
      <c r="H94" s="10">
        <v>-143271000</v>
      </c>
      <c r="I94" s="10">
        <v>-93638000</v>
      </c>
      <c r="J94" s="10">
        <v>-304374000</v>
      </c>
      <c r="Q94" s="24" t="s">
        <v>135</v>
      </c>
      <c r="R94" s="42">
        <v>4.095E-2</v>
      </c>
    </row>
    <row r="95" spans="1:18" ht="20" x14ac:dyDescent="0.25">
      <c r="A95" s="5" t="s">
        <v>80</v>
      </c>
      <c r="B95" s="1">
        <v>-7500000</v>
      </c>
      <c r="C95" s="1">
        <v>-15000000</v>
      </c>
      <c r="D95" s="1">
        <v>-95000000</v>
      </c>
      <c r="E95" s="1" t="s">
        <v>92</v>
      </c>
      <c r="F95" s="1">
        <v>-27000000</v>
      </c>
      <c r="G95" s="1" t="s">
        <v>92</v>
      </c>
      <c r="H95" s="1">
        <v>-143000000</v>
      </c>
      <c r="I95" s="1">
        <v>-1924000</v>
      </c>
      <c r="J95" s="1" t="s">
        <v>92</v>
      </c>
      <c r="Q95" s="43" t="s">
        <v>136</v>
      </c>
      <c r="R95" s="44">
        <v>1.82</v>
      </c>
    </row>
    <row r="96" spans="1:18" ht="20" x14ac:dyDescent="0.25">
      <c r="A96" s="5" t="s">
        <v>81</v>
      </c>
      <c r="B96" s="1" t="s">
        <v>92</v>
      </c>
      <c r="C96" s="1" t="s">
        <v>92</v>
      </c>
      <c r="D96" s="1">
        <v>78120000</v>
      </c>
      <c r="E96" s="1" t="s">
        <v>92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Q96" s="24" t="s">
        <v>137</v>
      </c>
      <c r="R96" s="42">
        <v>8.4000000000000005E-2</v>
      </c>
    </row>
    <row r="97" spans="1:18" ht="20" x14ac:dyDescent="0.25">
      <c r="A97" s="5" t="s">
        <v>82</v>
      </c>
      <c r="B97" s="1">
        <v>-561000</v>
      </c>
      <c r="C97" s="1">
        <v>-39000</v>
      </c>
      <c r="D97" s="1">
        <v>-54284000</v>
      </c>
      <c r="E97" s="1" t="s">
        <v>92</v>
      </c>
      <c r="F97" s="1" t="s">
        <v>92</v>
      </c>
      <c r="G97" s="1" t="s">
        <v>92</v>
      </c>
      <c r="H97" s="1" t="s">
        <v>92</v>
      </c>
      <c r="I97" s="1" t="s">
        <v>92</v>
      </c>
      <c r="J97" s="1" t="s">
        <v>92</v>
      </c>
      <c r="Q97" s="40" t="s">
        <v>138</v>
      </c>
      <c r="R97" s="41">
        <f>(R94)+((R95)*(R96-R94))</f>
        <v>0.11930100000000002</v>
      </c>
    </row>
    <row r="98" spans="1:18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Q98" s="36" t="s">
        <v>139</v>
      </c>
      <c r="R98" s="37"/>
    </row>
    <row r="99" spans="1:18" ht="20" x14ac:dyDescent="0.25">
      <c r="A99" s="5" t="s">
        <v>84</v>
      </c>
      <c r="B99" s="1">
        <v>36064000</v>
      </c>
      <c r="C99" s="1">
        <v>44707000</v>
      </c>
      <c r="D99" s="1">
        <v>134707000</v>
      </c>
      <c r="E99" s="1">
        <v>7390000</v>
      </c>
      <c r="F99" s="1">
        <v>16870000</v>
      </c>
      <c r="G99" s="1">
        <v>27280000</v>
      </c>
      <c r="H99" s="1">
        <v>187679000</v>
      </c>
      <c r="I99" s="1">
        <v>33850000</v>
      </c>
      <c r="J99" s="1">
        <v>31992000</v>
      </c>
      <c r="Q99" s="24" t="s">
        <v>140</v>
      </c>
      <c r="R99" s="25">
        <f>R86+R87</f>
        <v>260957000</v>
      </c>
    </row>
    <row r="100" spans="1:18" ht="20" x14ac:dyDescent="0.25">
      <c r="A100" s="6" t="s">
        <v>85</v>
      </c>
      <c r="B100" s="10">
        <v>28003000</v>
      </c>
      <c r="C100" s="10">
        <v>29668000</v>
      </c>
      <c r="D100" s="10">
        <v>63543000</v>
      </c>
      <c r="E100" s="10">
        <v>7390000</v>
      </c>
      <c r="F100" s="10">
        <v>-10130000</v>
      </c>
      <c r="G100" s="10">
        <v>27280000</v>
      </c>
      <c r="H100" s="10">
        <v>44679000</v>
      </c>
      <c r="I100" s="10">
        <v>31926000</v>
      </c>
      <c r="J100" s="10">
        <v>31992000</v>
      </c>
      <c r="Q100" s="38" t="s">
        <v>141</v>
      </c>
      <c r="R100" s="39">
        <f>R99/R103</f>
        <v>9.3149170280718268E-3</v>
      </c>
    </row>
    <row r="101" spans="1:18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Q101" s="43" t="s">
        <v>142</v>
      </c>
      <c r="R101" s="45">
        <f>27754000000</f>
        <v>27754000000</v>
      </c>
    </row>
    <row r="102" spans="1:18" ht="20" x14ac:dyDescent="0.25">
      <c r="A102" s="6" t="s">
        <v>87</v>
      </c>
      <c r="B102" s="10">
        <v>10950000</v>
      </c>
      <c r="C102" s="10">
        <v>-13268000</v>
      </c>
      <c r="D102" s="10">
        <v>129353000</v>
      </c>
      <c r="E102" s="10">
        <v>22550000</v>
      </c>
      <c r="F102" s="10">
        <v>51282000</v>
      </c>
      <c r="G102" s="10">
        <v>-76356000</v>
      </c>
      <c r="H102" s="10">
        <v>306477000</v>
      </c>
      <c r="I102" s="10">
        <v>316801000</v>
      </c>
      <c r="J102" s="10">
        <v>276352000</v>
      </c>
      <c r="Q102" s="38" t="s">
        <v>143</v>
      </c>
      <c r="R102" s="39">
        <f>R101/R103</f>
        <v>0.99068508297192814</v>
      </c>
    </row>
    <row r="103" spans="1:18" ht="20" x14ac:dyDescent="0.25">
      <c r="A103" s="5" t="s">
        <v>88</v>
      </c>
      <c r="B103" s="1">
        <v>6365000</v>
      </c>
      <c r="C103" s="1">
        <v>17315000</v>
      </c>
      <c r="D103" s="1">
        <v>4047000</v>
      </c>
      <c r="E103" s="1">
        <v>133400000</v>
      </c>
      <c r="F103" s="1">
        <v>155950000</v>
      </c>
      <c r="G103" s="1">
        <v>207232000</v>
      </c>
      <c r="H103" s="1">
        <v>130876000</v>
      </c>
      <c r="I103" s="1">
        <v>437353000</v>
      </c>
      <c r="J103" s="1">
        <v>754154000</v>
      </c>
      <c r="Q103" s="40" t="s">
        <v>144</v>
      </c>
      <c r="R103" s="46">
        <f>R99+R101</f>
        <v>28014957000</v>
      </c>
    </row>
    <row r="104" spans="1:18" ht="19" x14ac:dyDescent="0.25">
      <c r="A104" s="7" t="s">
        <v>89</v>
      </c>
      <c r="B104" s="11">
        <v>17315000</v>
      </c>
      <c r="C104" s="11">
        <v>4047000</v>
      </c>
      <c r="D104" s="11">
        <v>133400000</v>
      </c>
      <c r="E104" s="11">
        <v>155950000</v>
      </c>
      <c r="F104" s="11">
        <v>207232000</v>
      </c>
      <c r="G104" s="11">
        <v>130876000</v>
      </c>
      <c r="H104" s="11">
        <v>437353000</v>
      </c>
      <c r="I104" s="11">
        <v>754154000</v>
      </c>
      <c r="J104" s="11">
        <v>1030506000</v>
      </c>
      <c r="Q104" s="36" t="s">
        <v>145</v>
      </c>
      <c r="R104" s="37"/>
    </row>
    <row r="105" spans="1:18" ht="20" customHeight="1" x14ac:dyDescent="0.25">
      <c r="A105" s="14" t="s">
        <v>108</v>
      </c>
      <c r="B105" s="1"/>
      <c r="C105" s="15">
        <f>(C106/B106)-1</f>
        <v>1.6352563325657496</v>
      </c>
      <c r="D105" s="15">
        <f>(D106/C106)-1</f>
        <v>-2.5133258215098766</v>
      </c>
      <c r="E105" s="15">
        <f>(E106/D106)-1</f>
        <v>-0.72405409512232177</v>
      </c>
      <c r="F105" s="15">
        <f>(F106/E106)-1</f>
        <v>2.3817180616740088</v>
      </c>
      <c r="G105" s="15">
        <f>(G106/F106)-1</f>
        <v>-0.68082785123428646</v>
      </c>
      <c r="H105" s="15">
        <f t="shared" ref="H105:J105" si="8">(H106/G106)-1</f>
        <v>15.578490893321771</v>
      </c>
      <c r="I105" s="15">
        <f>(I106/H106)-1</f>
        <v>-1.9741194934683293E-2</v>
      </c>
      <c r="J105" s="15">
        <f t="shared" si="8"/>
        <v>0.43419664720286311</v>
      </c>
      <c r="K105" s="15"/>
      <c r="L105" s="15"/>
      <c r="M105" s="15"/>
      <c r="N105" s="15"/>
      <c r="O105" s="15"/>
      <c r="P105" s="15"/>
      <c r="Q105" s="26" t="s">
        <v>109</v>
      </c>
      <c r="R105" s="27">
        <f>(R100*R92)+(R102*R97)</f>
        <v>0.1183805493043666</v>
      </c>
    </row>
    <row r="106" spans="1:18" ht="19" x14ac:dyDescent="0.25">
      <c r="A106" s="5" t="s">
        <v>90</v>
      </c>
      <c r="B106" s="1">
        <v>-16502000</v>
      </c>
      <c r="C106" s="1">
        <v>-43487000</v>
      </c>
      <c r="D106" s="1">
        <v>65810000</v>
      </c>
      <c r="E106" s="1">
        <v>18160000</v>
      </c>
      <c r="F106" s="1">
        <v>61412000</v>
      </c>
      <c r="G106" s="1">
        <v>19601000</v>
      </c>
      <c r="H106" s="1">
        <v>324955000</v>
      </c>
      <c r="I106" s="1">
        <v>318540000</v>
      </c>
      <c r="J106" s="1">
        <v>456849000</v>
      </c>
      <c r="K106" s="47">
        <f>J106*(1+$R$106)</f>
        <v>561011284.37003779</v>
      </c>
      <c r="L106" s="47">
        <f t="shared" ref="L106:O106" si="9">K106*(1+$R$106)</f>
        <v>688922731.99792361</v>
      </c>
      <c r="M106" s="47">
        <f t="shared" si="9"/>
        <v>845998189.1387974</v>
      </c>
      <c r="N106" s="47">
        <f t="shared" si="9"/>
        <v>1038887095.4374046</v>
      </c>
      <c r="O106" s="47">
        <f t="shared" si="9"/>
        <v>1275754973.1460426</v>
      </c>
      <c r="P106" s="48" t="s">
        <v>146</v>
      </c>
      <c r="Q106" s="49" t="s">
        <v>147</v>
      </c>
      <c r="R106" s="50">
        <f>(SUM(K4:O4)/5)</f>
        <v>0.22800155931180269</v>
      </c>
    </row>
    <row r="107" spans="1:18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48"/>
      <c r="L107" s="48"/>
      <c r="M107" s="48"/>
      <c r="N107" s="48"/>
      <c r="O107" s="51">
        <f>O106*(1+R107)/(R108-R107)</f>
        <v>14003439230.288895</v>
      </c>
      <c r="P107" s="52" t="s">
        <v>148</v>
      </c>
      <c r="Q107" s="53" t="s">
        <v>149</v>
      </c>
      <c r="R107" s="54">
        <v>2.5000000000000001E-2</v>
      </c>
    </row>
    <row r="108" spans="1:18" ht="19" x14ac:dyDescent="0.25">
      <c r="K108" s="51">
        <f t="shared" ref="K108:M108" si="10">K107+K106</f>
        <v>561011284.37003779</v>
      </c>
      <c r="L108" s="51">
        <f t="shared" si="10"/>
        <v>688922731.99792361</v>
      </c>
      <c r="M108" s="51">
        <f t="shared" si="10"/>
        <v>845998189.1387974</v>
      </c>
      <c r="N108" s="51">
        <f>N107+N106</f>
        <v>1038887095.4374046</v>
      </c>
      <c r="O108" s="51">
        <f>O107+O106</f>
        <v>15279194203.434937</v>
      </c>
      <c r="P108" s="52" t="s">
        <v>144</v>
      </c>
      <c r="Q108" s="55" t="s">
        <v>150</v>
      </c>
      <c r="R108" s="56">
        <f>R105</f>
        <v>0.1183805493043666</v>
      </c>
    </row>
    <row r="109" spans="1:18" ht="19" x14ac:dyDescent="0.25">
      <c r="K109" s="57" t="s">
        <v>151</v>
      </c>
      <c r="L109" s="58"/>
    </row>
    <row r="110" spans="1:18" ht="20" x14ac:dyDescent="0.25">
      <c r="K110" s="59" t="s">
        <v>152</v>
      </c>
      <c r="L110" s="60">
        <f>NPV(R108,K108,L108,M108,N108,O108)</f>
        <v>11054051459.003345</v>
      </c>
    </row>
    <row r="111" spans="1:18" ht="20" x14ac:dyDescent="0.25">
      <c r="K111" s="59" t="s">
        <v>153</v>
      </c>
      <c r="L111" s="60">
        <f>J40</f>
        <v>1446586000</v>
      </c>
    </row>
    <row r="112" spans="1:18" ht="20" x14ac:dyDescent="0.25">
      <c r="K112" s="59" t="s">
        <v>140</v>
      </c>
      <c r="L112" s="60">
        <f>R99</f>
        <v>260957000</v>
      </c>
    </row>
    <row r="113" spans="11:12" ht="20" x14ac:dyDescent="0.25">
      <c r="K113" s="59" t="s">
        <v>154</v>
      </c>
      <c r="L113" s="60">
        <f>L110+L111-L112</f>
        <v>12239680459.003345</v>
      </c>
    </row>
    <row r="114" spans="11:12" ht="20" x14ac:dyDescent="0.25">
      <c r="K114" s="59" t="s">
        <v>155</v>
      </c>
      <c r="L114" s="61">
        <f>J34*(1+(5*P16))</f>
        <v>564223217.81823242</v>
      </c>
    </row>
    <row r="115" spans="11:12" ht="20" x14ac:dyDescent="0.25">
      <c r="K115" s="62" t="s">
        <v>156</v>
      </c>
      <c r="L115" s="63">
        <f>L113/L114</f>
        <v>21.692975532507109</v>
      </c>
    </row>
    <row r="116" spans="11:12" ht="20" x14ac:dyDescent="0.25">
      <c r="K116" s="64" t="s">
        <v>157</v>
      </c>
      <c r="L116" s="65">
        <v>56.53</v>
      </c>
    </row>
    <row r="117" spans="11:12" ht="20" x14ac:dyDescent="0.25">
      <c r="K117" s="66" t="s">
        <v>158</v>
      </c>
      <c r="L117" s="67">
        <f>L115/L116-1</f>
        <v>-0.61625728759053411</v>
      </c>
    </row>
    <row r="118" spans="11:12" ht="20" x14ac:dyDescent="0.25">
      <c r="K118" s="66" t="s">
        <v>159</v>
      </c>
      <c r="L118" s="68" t="str">
        <f>IF(L115&gt;L116,"BUY","SELL")</f>
        <v>SELL</v>
      </c>
    </row>
  </sheetData>
  <mergeCells count="6">
    <mergeCell ref="Q83:R83"/>
    <mergeCell ref="Q84:R84"/>
    <mergeCell ref="Q93:R93"/>
    <mergeCell ref="Q98:R98"/>
    <mergeCell ref="Q104:R104"/>
    <mergeCell ref="K109:L109"/>
  </mergeCells>
  <hyperlinks>
    <hyperlink ref="A1" r:id="rId1" tooltip="https://roic.ai/company/TTD" display="ROIC.AI | TTD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671933/000119312517046742/0001193125-17-046742-index.htm" xr:uid="{00000000-0004-0000-0000-000007000000}"/>
    <hyperlink ref="D74" r:id="rId7" tooltip="https://www.sec.gov/Archives/edgar/data/1671933/000119312517046742/0001193125-17-046742-index.htm" xr:uid="{00000000-0004-0000-0000-000008000000}"/>
    <hyperlink ref="E36" r:id="rId8" tooltip="https://www.sec.gov/Archives/edgar/data/1671933/000156459018003611/0001564590-18-003611-index.htm" xr:uid="{00000000-0004-0000-0000-00000A000000}"/>
    <hyperlink ref="E74" r:id="rId9" tooltip="https://www.sec.gov/Archives/edgar/data/1671933/000156459018003611/0001564590-18-003611-index.htm" xr:uid="{00000000-0004-0000-0000-00000B000000}"/>
    <hyperlink ref="F36" r:id="rId10" tooltip="https://www.sec.gov/Archives/edgar/data/1671933/000156459019003906/0001564590-19-003906-index.htm" xr:uid="{00000000-0004-0000-0000-00000D000000}"/>
    <hyperlink ref="F74" r:id="rId11" tooltip="https://www.sec.gov/Archives/edgar/data/1671933/000156459019003906/0001564590-19-003906-index.htm" xr:uid="{00000000-0004-0000-0000-00000E000000}"/>
    <hyperlink ref="G36" r:id="rId12" tooltip="https://www.sec.gov/Archives/edgar/data/1671933/000156459020007498/0001564590-20-007498-index.htm" xr:uid="{00000000-0004-0000-0000-000010000000}"/>
    <hyperlink ref="G74" r:id="rId13" tooltip="https://www.sec.gov/Archives/edgar/data/1671933/000156459020007498/0001564590-20-007498-index.htm" xr:uid="{00000000-0004-0000-0000-000011000000}"/>
    <hyperlink ref="H36" r:id="rId14" tooltip="https://www.sec.gov/Archives/edgar/data/1671933/000156459021006726/0001564590-21-006726-index.htm" xr:uid="{00000000-0004-0000-0000-000013000000}"/>
    <hyperlink ref="H74" r:id="rId15" tooltip="https://www.sec.gov/Archives/edgar/data/1671933/000156459021006726/0001564590-21-006726-index.htm" xr:uid="{00000000-0004-0000-0000-000014000000}"/>
    <hyperlink ref="I36" r:id="rId16" tooltip="https://www.sec.gov/Archives/edgar/data/1671933/000156459022005385/0001564590-22-005385-index.htm" xr:uid="{00000000-0004-0000-0000-000016000000}"/>
    <hyperlink ref="I74" r:id="rId17" tooltip="https://www.sec.gov/Archives/edgar/data/1671933/000156459022005385/0001564590-22-005385-index.htm" xr:uid="{00000000-0004-0000-0000-000017000000}"/>
    <hyperlink ref="J36" r:id="rId18" tooltip="https://www.sec.gov/Archives/edgar/data/1671933/000167193323000007/0001671933-23-000007-index.htm" xr:uid="{00000000-0004-0000-0000-000019000000}"/>
    <hyperlink ref="J74" r:id="rId19" tooltip="https://www.sec.gov/Archives/edgar/data/1671933/000167193323000007/0001671933-23-000007-index.htm" xr:uid="{00000000-0004-0000-0000-00001A000000}"/>
    <hyperlink ref="K1" r:id="rId20" display="https://finbox.com/NASDAQGM:TTD/explorer/revenue_proj" xr:uid="{79192B40-4505-254C-9E93-E994E44228FB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2023-03-13T04:08:35Z</dcterms:created>
  <dcterms:modified xsi:type="dcterms:W3CDTF">2023-03-15T09:30:21Z</dcterms:modified>
</cp:coreProperties>
</file>