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13_ncr:1_{18578369-4F97-654F-AEBA-671B59A6F936}" xr6:coauthVersionLast="47" xr6:coauthVersionMax="47" xr10:uidLastSave="{00000000-0000-0000-0000-000000000000}"/>
  <bookViews>
    <workbookView xWindow="5280" yWindow="460" windowWidth="27500" windowHeight="26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5" i="1" l="1"/>
  <c r="U34" i="1"/>
  <c r="Q105" i="1"/>
  <c r="T100" i="1"/>
  <c r="Q99" i="1"/>
  <c r="R99" i="1" s="1"/>
  <c r="U50" i="1"/>
  <c r="Q104" i="1" s="1"/>
  <c r="U47" i="1"/>
  <c r="U40" i="1"/>
  <c r="U39" i="1"/>
  <c r="U38" i="1"/>
  <c r="U36" i="1"/>
  <c r="U37" i="1"/>
  <c r="U41" i="1" s="1"/>
  <c r="T29" i="1"/>
  <c r="T26" i="1"/>
  <c r="T4" i="1"/>
  <c r="P4" i="1"/>
  <c r="P26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U52" i="1" l="1"/>
  <c r="V51" i="1" s="1"/>
  <c r="V50" i="1" l="1"/>
  <c r="U55" i="1" s="1"/>
  <c r="Q101" i="1" l="1"/>
  <c r="R101" i="1"/>
  <c r="S99" i="1"/>
  <c r="S101" i="1" s="1"/>
  <c r="Q103" i="1" l="1"/>
  <c r="Q106" i="1" s="1"/>
  <c r="Q108" i="1" s="1"/>
  <c r="Q111" i="1" s="1"/>
  <c r="Q112" i="1" l="1"/>
</calcChain>
</file>

<file path=xl/sharedStrings.xml><?xml version="1.0" encoding="utf-8"?>
<sst xmlns="http://schemas.openxmlformats.org/spreadsheetml/2006/main" count="568" uniqueCount="136">
  <si>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</si>
  <si>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</si>
  <si>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</si>
  <si>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</si>
  <si>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</si>
  <si>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</si>
  <si>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</si>
  <si>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</si>
  <si>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</si>
  <si>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</si>
  <si>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</si>
  <si>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</si>
  <si>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</si>
  <si>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</si>
  <si>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</si>
  <si>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</si>
  <si>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</si>
  <si>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</si>
  <si>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</si>
  <si>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</si>
  <si>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</si>
  <si>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</si>
  <si>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</si>
  <si>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</si>
  <si>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</si>
  <si>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</si>
  <si>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</si>
  <si>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</si>
  <si>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</si>
  <si>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</si>
  <si>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</si>
  <si>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</si>
  <si>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</si>
  <si>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</si>
  <si>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</si>
  <si>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</si>
  <si>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</si>
  <si>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</si>
  <si>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</si>
  <si>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</si>
  <si>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</si>
  <si>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</si>
  <si>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</si>
  <si>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</si>
  <si>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</si>
  <si>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</si>
  <si>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</si>
  <si>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</si>
  <si>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</si>
  <si>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</si>
  <si>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</si>
  <si>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</si>
  <si>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</si>
  <si>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</si>
  <si>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</si>
  <si>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</si>
  <si>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</si>
  <si>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</si>
  <si>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</si>
  <si>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</si>
  <si>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</si>
  <si>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</si>
  <si>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</si>
  <si>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</si>
  <si>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</si>
  <si>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</si>
  <si>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</si>
  <si>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</si>
  <si>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</si>
  <si>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</si>
  <si>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</si>
  <si>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</si>
  <si>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</si>
  <si>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</si>
  <si>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</si>
  <si>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</si>
  <si>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</si>
  <si>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</si>
  <si>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</si>
  <si>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</si>
  <si>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</si>
  <si>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</si>
  <si>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</si>
  <si>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</si>
  <si>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</si>
  <si>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</si>
  <si>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</si>
  <si>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</si>
  <si>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</si>
  <si>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</si>
  <si>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</si>
  <si>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</si>
  <si>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</si>
  <si>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</si>
  <si>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NOW</t>
  </si>
  <si>
    <t>Revenue Growth YoY %</t>
  </si>
  <si>
    <t>Net Income Growth YoY %</t>
  </si>
  <si>
    <t>FCF Growth YoY %</t>
  </si>
  <si>
    <t>Terminal Value</t>
  </si>
  <si>
    <t>10 Year Revenue CAGR</t>
  </si>
  <si>
    <t>10 Year Net Income CAGR</t>
  </si>
  <si>
    <t>Price to Earnings Ratio</t>
  </si>
  <si>
    <t>Cost of Debt Calculation</t>
  </si>
  <si>
    <t>Interest Expense</t>
  </si>
  <si>
    <t>ST Debt</t>
  </si>
  <si>
    <t>LT Debt</t>
  </si>
  <si>
    <t>Cost of Debt</t>
  </si>
  <si>
    <t>Income Tax Expense</t>
  </si>
  <si>
    <t>Effective Tax Rate</t>
  </si>
  <si>
    <t>Cost of Debt * (1-T)</t>
  </si>
  <si>
    <t>Cost of Equity Calculation</t>
  </si>
  <si>
    <t>Risk-Free Rate</t>
  </si>
  <si>
    <t>Beta</t>
  </si>
  <si>
    <t>Market Return</t>
  </si>
  <si>
    <t>Cost of Equity</t>
  </si>
  <si>
    <t>Weight of Debt and Equity</t>
  </si>
  <si>
    <t>Amount</t>
  </si>
  <si>
    <t>Weight</t>
  </si>
  <si>
    <t>Total Debt</t>
  </si>
  <si>
    <t>Weight of Debt</t>
  </si>
  <si>
    <t>Market Cap (10/26)</t>
  </si>
  <si>
    <t>Weight of Equity</t>
  </si>
  <si>
    <t>Total</t>
  </si>
  <si>
    <t xml:space="preserve">WACC Calculation </t>
  </si>
  <si>
    <t>WACC</t>
  </si>
  <si>
    <t>4 Year FCF CAGR</t>
  </si>
  <si>
    <t>Sum of FCFs</t>
  </si>
  <si>
    <t>Debt</t>
  </si>
  <si>
    <t>Cash</t>
  </si>
  <si>
    <t>Equity Value</t>
  </si>
  <si>
    <t>Shares Outstanding</t>
  </si>
  <si>
    <t>Fair Value Per Share</t>
  </si>
  <si>
    <t>Current Price</t>
  </si>
  <si>
    <t>Recommendation</t>
  </si>
  <si>
    <t>Upside / Downside</t>
  </si>
  <si>
    <t>Present Value of Future 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</si>
</sst>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0.0%"/>
  </numFmts>
  <fonts count="16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i/>
      <sz val="14"/>
      <color rgb="FF000000"/>
      <name val="Calibri"/>
      <family val="2"/>
    </font>
    <font>
      <i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ont="1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164" fontId="9" fillId="0" borderId="0" xfId="0" applyNumberFormat="1" applyFont="1" applyAlignment="1">
      <alignment indent="1"/>
    </xf>
    <xf numFmtId="9" fontId="10" fillId="0" borderId="0" xfId="1" applyFont="1"/>
    <xf numFmtId="9" fontId="9" fillId="0" borderId="0" xfId="1" applyFont="1"/>
    <xf numFmtId="9" fontId="9" fillId="0" borderId="0" xfId="1" applyFont="1" applyAlignment="1">
      <alignment wrapText="1"/>
    </xf>
    <xf numFmtId="167" fontId="9" fillId="0" borderId="0" xfId="1" applyNumberFormat="1" applyFont="1" applyAlignment="1">
      <alignment horizontal="center" wrapText="1"/>
    </xf>
    <xf numFmtId="0" fontId="10" fillId="0" borderId="0" xfId="0" applyFont="1"/>
    <xf numFmtId="9" fontId="9" fillId="3" borderId="0" xfId="1" applyFont="1" applyFill="1" applyBorder="1"/>
    <xf numFmtId="167" fontId="9" fillId="3" borderId="0" xfId="1" applyNumberFormat="1" applyFont="1" applyFill="1" applyBorder="1"/>
    <xf numFmtId="9" fontId="9" fillId="0" borderId="0" xfId="1" applyFont="1" applyFill="1" applyAlignment="1">
      <alignment wrapText="1"/>
    </xf>
    <xf numFmtId="9" fontId="9" fillId="0" borderId="0" xfId="1" applyFont="1" applyFill="1" applyBorder="1"/>
    <xf numFmtId="167" fontId="9" fillId="0" borderId="0" xfId="1" applyNumberFormat="1" applyFont="1" applyFill="1" applyBorder="1"/>
    <xf numFmtId="167" fontId="9" fillId="0" borderId="0" xfId="1" applyNumberFormat="1" applyFont="1" applyFill="1" applyAlignment="1">
      <alignment horizontal="center" wrapText="1"/>
    </xf>
    <xf numFmtId="0" fontId="9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1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12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164" fontId="13" fillId="0" borderId="0" xfId="0" applyNumberFormat="1" applyFont="1"/>
    <xf numFmtId="0" fontId="11" fillId="0" borderId="0" xfId="0" applyFont="1" applyAlignment="1">
      <alignment wrapText="1"/>
    </xf>
    <xf numFmtId="10" fontId="11" fillId="0" borderId="0" xfId="1" applyNumberFormat="1" applyFont="1"/>
    <xf numFmtId="10" fontId="13" fillId="0" borderId="0" xfId="1" applyNumberFormat="1" applyFont="1"/>
    <xf numFmtId="10" fontId="11" fillId="0" borderId="0" xfId="0" applyNumberFormat="1" applyFo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9" fontId="11" fillId="0" borderId="0" xfId="1" applyFont="1"/>
    <xf numFmtId="164" fontId="14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  <xf numFmtId="0" fontId="15" fillId="0" borderId="0" xfId="0" applyFont="1" applyAlignment="1">
      <alignment horizontal="right"/>
    </xf>
    <xf numFmtId="164" fontId="1" fillId="3" borderId="0" xfId="0" applyNumberFormat="1" applyFont="1" applyFill="1"/>
    <xf numFmtId="0" fontId="11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15" fillId="3" borderId="0" xfId="0" applyNumberFormat="1" applyFont="1" applyFill="1" applyAlignment="1">
      <alignment vertical="center"/>
    </xf>
    <xf numFmtId="2" fontId="15" fillId="3" borderId="0" xfId="0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right" vertical="center"/>
    </xf>
    <xf numFmtId="9" fontId="15" fillId="3" borderId="0" xfId="1" applyFont="1" applyFill="1" applyAlignment="1">
      <alignment vertical="center"/>
    </xf>
    <xf numFmtId="0" fontId="1" fillId="0" borderId="0" xfId="0" applyFont="1" applyAlignment="1">
      <alignment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www.sec.gov/Archives/edgar/data/1373715/000137371516000324/0001373715-16-000324-index.html" TargetMode="External"/><Relationship Id="rId26" Type="http://schemas.openxmlformats.org/officeDocument/2006/relationships/hyperlink" Target="https://www.sec.gov/Archives/edgar/data/1373715/000137371520000072/0001373715-20-000072-index.html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1373715/000137371517000026/0001373715-17-000026-index.html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www.sec.gov/Archives/edgar/data/1373715/000137371515000067/now-20141231x10k.htm" TargetMode="External"/><Relationship Id="rId25" Type="http://schemas.openxmlformats.org/officeDocument/2006/relationships/hyperlink" Target="https://www.sec.gov/Archives/edgar/data/1373715/000137371519000070/0001373715-19-000070-index.html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373715/000137371515000067/now-20141231x10k.htm" TargetMode="External"/><Relationship Id="rId20" Type="http://schemas.openxmlformats.org/officeDocument/2006/relationships/hyperlink" Target="https://www.sec.gov/Archives/edgar/data/1373715/000137371517000026/0001373715-17-000026-index.html" TargetMode="External"/><Relationship Id="rId29" Type="http://schemas.openxmlformats.org/officeDocument/2006/relationships/hyperlink" Target="https://www.sec.gov/Archives/edgar/data/1373715/000137371521000061/0001373715-21-000061-index.htm" TargetMode="External"/><Relationship Id="rId1" Type="http://schemas.openxmlformats.org/officeDocument/2006/relationships/hyperlink" Target="https://roic.ai/company/NOW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1373715/000137371519000070/0001373715-19-000070-index.html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373715/000137371514000044/now-20131231x10k.htm" TargetMode="External"/><Relationship Id="rId23" Type="http://schemas.openxmlformats.org/officeDocument/2006/relationships/hyperlink" Target="https://www.sec.gov/Archives/edgar/data/1373715/000137371518000058/0001373715-18-000058-index.html" TargetMode="External"/><Relationship Id="rId28" Type="http://schemas.openxmlformats.org/officeDocument/2006/relationships/hyperlink" Target="https://www.sec.gov/Archives/edgar/data/1373715/000137371521000061/0001373715-21-000061-index.htm" TargetMode="External"/><Relationship Id="rId10" Type="http://schemas.openxmlformats.org/officeDocument/2006/relationships/hyperlink" Target="https://sec.gov/" TargetMode="External"/><Relationship Id="rId19" Type="http://schemas.openxmlformats.org/officeDocument/2006/relationships/hyperlink" Target="https://www.sec.gov/Archives/edgar/data/1373715/000137371516000324/0001373715-16-000324-index.html" TargetMode="External"/><Relationship Id="rId31" Type="http://schemas.openxmlformats.org/officeDocument/2006/relationships/hyperlink" Target="https://www.sec.gov/Archives/edgar/data/1373715/000137371522000024/0001373715-22-000024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373715/000137371514000044/now-20131231x10k.htm" TargetMode="External"/><Relationship Id="rId22" Type="http://schemas.openxmlformats.org/officeDocument/2006/relationships/hyperlink" Target="https://www.sec.gov/Archives/edgar/data/1373715/000137371518000058/0001373715-18-000058-index.html" TargetMode="External"/><Relationship Id="rId27" Type="http://schemas.openxmlformats.org/officeDocument/2006/relationships/hyperlink" Target="https://www.sec.gov/Archives/edgar/data/1373715/000137371520000072/0001373715-20-000072-index.html" TargetMode="External"/><Relationship Id="rId30" Type="http://schemas.openxmlformats.org/officeDocument/2006/relationships/hyperlink" Target="https://www.sec.gov/Archives/edgar/data/1373715/000137371522000024/0001373715-22-000024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2"/>
  <sheetViews>
    <sheetView tabSelected="1" zoomScaleNormal="100" workbookViewId="0">
      <pane xSplit="1" ySplit="1" topLeftCell="M59" activePane="bottomRight" state="frozen"/>
      <selection pane="topRight"/>
      <selection pane="bottomLeft"/>
      <selection pane="bottomRight" activeCell="A104" sqref="A104"/>
    </sheetView>
  </sheetViews>
  <sheetFormatPr baseColWidth="10" defaultRowHeight="16" x14ac:dyDescent="0.2"/>
  <cols>
    <col min="1" max="1" width="50" customWidth="1"/>
    <col min="2" max="15" width="15" customWidth="1"/>
    <col min="16" max="16" width="17.1640625" customWidth="1"/>
    <col min="17" max="18" width="20.83203125" customWidth="1"/>
    <col min="19" max="19" width="19.1640625" customWidth="1"/>
    <col min="20" max="20" width="27.33203125" customWidth="1"/>
    <col min="21" max="21" width="11.6640625" bestFit="1" customWidth="1"/>
  </cols>
  <sheetData>
    <row r="1" spans="1:32" ht="21" x14ac:dyDescent="0.25">
      <c r="A1" s="3" t="s">
        <v>94</v>
      </c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  <c r="K1" s="8">
        <v>2016</v>
      </c>
      <c r="L1" s="8">
        <v>2017</v>
      </c>
      <c r="M1" s="8">
        <v>2018</v>
      </c>
      <c r="N1" s="8">
        <v>2019</v>
      </c>
      <c r="O1" s="8">
        <v>2020</v>
      </c>
      <c r="P1" s="8">
        <v>2021</v>
      </c>
      <c r="Q1" s="27">
        <v>2022</v>
      </c>
      <c r="R1" s="27">
        <v>2023</v>
      </c>
      <c r="S1" s="28" t="s">
        <v>98</v>
      </c>
    </row>
    <row r="2" spans="1:3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</row>
    <row r="3" spans="1:32" ht="20" x14ac:dyDescent="0.25">
      <c r="A3" s="5" t="s">
        <v>1</v>
      </c>
      <c r="B3" s="1">
        <v>1900000</v>
      </c>
      <c r="C3" s="1">
        <v>8800000</v>
      </c>
      <c r="D3" s="1">
        <v>19300000</v>
      </c>
      <c r="E3" s="1">
        <v>43329000</v>
      </c>
      <c r="F3" s="1">
        <v>92641000</v>
      </c>
      <c r="G3" s="1">
        <v>243712000</v>
      </c>
      <c r="H3" s="1">
        <v>424650000</v>
      </c>
      <c r="I3" s="1">
        <v>682563000</v>
      </c>
      <c r="J3" s="1">
        <v>1005480000</v>
      </c>
      <c r="K3" s="1">
        <v>1390513000</v>
      </c>
      <c r="L3" s="1">
        <v>1933026000</v>
      </c>
      <c r="M3" s="1">
        <v>2608816000</v>
      </c>
      <c r="N3" s="1">
        <v>3460437000</v>
      </c>
      <c r="O3" s="1">
        <v>4519484000</v>
      </c>
      <c r="P3" s="1">
        <v>5896000000</v>
      </c>
      <c r="T3" s="29" t="s">
        <v>99</v>
      </c>
    </row>
    <row r="4" spans="1:32" s="19" customFormat="1" ht="19" x14ac:dyDescent="0.25">
      <c r="A4" s="14" t="s">
        <v>95</v>
      </c>
      <c r="B4" s="15" t="e">
        <f>(B3/A3)-1</f>
        <v>#VALUE!</v>
      </c>
      <c r="C4" s="15">
        <f t="shared" ref="C4:M4" si="0">(C3/B3)-1</f>
        <v>3.6315789473684212</v>
      </c>
      <c r="D4" s="15">
        <f t="shared" si="0"/>
        <v>1.1931818181818183</v>
      </c>
      <c r="E4" s="15">
        <f t="shared" si="0"/>
        <v>1.2450259067357514</v>
      </c>
      <c r="F4" s="15">
        <f t="shared" si="0"/>
        <v>1.138083039073138</v>
      </c>
      <c r="G4" s="15">
        <f t="shared" si="0"/>
        <v>1.6307142625835214</v>
      </c>
      <c r="H4" s="15">
        <f t="shared" si="0"/>
        <v>0.74242548581932777</v>
      </c>
      <c r="I4" s="15">
        <f t="shared" si="0"/>
        <v>0.60735429176969258</v>
      </c>
      <c r="J4" s="16">
        <f t="shared" si="0"/>
        <v>0.4730947912500385</v>
      </c>
      <c r="K4" s="16">
        <f t="shared" si="0"/>
        <v>0.38293451883677454</v>
      </c>
      <c r="L4" s="16">
        <f t="shared" si="0"/>
        <v>0.39015313053527723</v>
      </c>
      <c r="M4" s="16">
        <f t="shared" si="0"/>
        <v>0.34960212640699084</v>
      </c>
      <c r="N4" s="17">
        <f>(N3/M3)-1</f>
        <v>0.32643965691716081</v>
      </c>
      <c r="O4" s="17">
        <f t="shared" ref="O4:P4" si="1">(O3/N3)-1</f>
        <v>0.306044294405591</v>
      </c>
      <c r="P4" s="17">
        <f t="shared" si="1"/>
        <v>0.30457370797197192</v>
      </c>
      <c r="Q4" s="17"/>
      <c r="R4" s="17"/>
      <c r="S4" s="17"/>
      <c r="T4" s="18">
        <f>(P4+O4+N4+M4+L4+K4+J4+I4+H4+G4)/10</f>
        <v>0.5513336266496347</v>
      </c>
      <c r="U4" s="17"/>
      <c r="V4" s="17"/>
      <c r="W4" s="17"/>
      <c r="X4" s="17"/>
      <c r="Y4" s="17"/>
      <c r="Z4" s="17"/>
      <c r="AA4" s="17"/>
      <c r="AB4" s="17"/>
      <c r="AC4" s="18"/>
      <c r="AF4" s="18"/>
    </row>
    <row r="5" spans="1:32" ht="19" x14ac:dyDescent="0.25">
      <c r="A5" s="5" t="s">
        <v>2</v>
      </c>
      <c r="B5" s="1">
        <v>700000</v>
      </c>
      <c r="C5" s="1">
        <v>4600000</v>
      </c>
      <c r="D5" s="1">
        <v>7900000</v>
      </c>
      <c r="E5" s="1">
        <v>16190000</v>
      </c>
      <c r="F5" s="1">
        <v>31575000</v>
      </c>
      <c r="G5" s="1">
        <v>104009000</v>
      </c>
      <c r="H5" s="1">
        <v>155259000</v>
      </c>
      <c r="I5" s="1">
        <v>248776000</v>
      </c>
      <c r="J5" s="1">
        <v>329413000</v>
      </c>
      <c r="K5" s="1">
        <v>398682000</v>
      </c>
      <c r="L5" s="1">
        <v>499772000</v>
      </c>
      <c r="M5" s="1">
        <v>622658000</v>
      </c>
      <c r="N5" s="1">
        <v>796645000</v>
      </c>
      <c r="O5" s="1">
        <v>987113000</v>
      </c>
      <c r="P5" s="1">
        <v>1353000000</v>
      </c>
    </row>
    <row r="6" spans="1:32" ht="19" x14ac:dyDescent="0.25">
      <c r="A6" s="6" t="s">
        <v>3</v>
      </c>
      <c r="B6" s="10">
        <v>1200000</v>
      </c>
      <c r="C6" s="10">
        <v>4200000</v>
      </c>
      <c r="D6" s="10">
        <v>11400000</v>
      </c>
      <c r="E6" s="10">
        <v>27139000</v>
      </c>
      <c r="F6" s="10">
        <v>61066000</v>
      </c>
      <c r="G6" s="10">
        <v>139703000</v>
      </c>
      <c r="H6" s="10">
        <v>269391000</v>
      </c>
      <c r="I6" s="10">
        <v>433787000</v>
      </c>
      <c r="J6" s="10">
        <v>676067000</v>
      </c>
      <c r="K6" s="10">
        <v>991831000</v>
      </c>
      <c r="L6" s="10">
        <v>1433254000</v>
      </c>
      <c r="M6" s="10">
        <v>1986158000</v>
      </c>
      <c r="N6" s="10">
        <v>2663792000</v>
      </c>
      <c r="O6" s="10">
        <v>3532371000</v>
      </c>
      <c r="P6" s="10">
        <v>4543000000</v>
      </c>
    </row>
    <row r="7" spans="1:32" ht="19" x14ac:dyDescent="0.25">
      <c r="A7" s="5" t="s">
        <v>4</v>
      </c>
      <c r="B7" s="2">
        <v>0.63160000000000005</v>
      </c>
      <c r="C7" s="2">
        <v>0.4773</v>
      </c>
      <c r="D7" s="2">
        <v>0.5907</v>
      </c>
      <c r="E7" s="2">
        <v>0.62629999999999997</v>
      </c>
      <c r="F7" s="2">
        <v>0.65920000000000001</v>
      </c>
      <c r="G7" s="2">
        <v>0.57320000000000004</v>
      </c>
      <c r="H7" s="2">
        <v>0.63439999999999996</v>
      </c>
      <c r="I7" s="2">
        <v>0.63549999999999995</v>
      </c>
      <c r="J7" s="2">
        <v>0.6724</v>
      </c>
      <c r="K7" s="2">
        <v>0.71330000000000005</v>
      </c>
      <c r="L7" s="2">
        <v>0.74150000000000005</v>
      </c>
      <c r="M7" s="2">
        <v>0.76129999999999998</v>
      </c>
      <c r="N7" s="2">
        <v>0.76980000000000004</v>
      </c>
      <c r="O7" s="2">
        <v>0.78159999999999996</v>
      </c>
      <c r="P7" s="2">
        <v>0.77049999999999996</v>
      </c>
    </row>
    <row r="8" spans="1:32" ht="19" x14ac:dyDescent="0.25">
      <c r="A8" s="5" t="s">
        <v>5</v>
      </c>
      <c r="B8" s="1">
        <v>2700000</v>
      </c>
      <c r="C8" s="1">
        <v>2100000</v>
      </c>
      <c r="D8" s="1">
        <v>2400000</v>
      </c>
      <c r="E8" s="1">
        <v>7194000</v>
      </c>
      <c r="F8" s="1">
        <v>7004000</v>
      </c>
      <c r="G8" s="1">
        <v>39333000</v>
      </c>
      <c r="H8" s="1">
        <v>78678000</v>
      </c>
      <c r="I8" s="1">
        <v>148258000</v>
      </c>
      <c r="J8" s="1">
        <v>217389000</v>
      </c>
      <c r="K8" s="1">
        <v>285239000</v>
      </c>
      <c r="L8" s="1">
        <v>377518000</v>
      </c>
      <c r="M8" s="1">
        <v>529501000</v>
      </c>
      <c r="N8" s="1">
        <v>748369000</v>
      </c>
      <c r="O8" s="1">
        <v>1024327000</v>
      </c>
      <c r="P8" s="1">
        <v>1397000000</v>
      </c>
    </row>
    <row r="9" spans="1:32" ht="19" x14ac:dyDescent="0.25">
      <c r="A9" s="5" t="s">
        <v>6</v>
      </c>
      <c r="B9" s="1">
        <v>2700000</v>
      </c>
      <c r="C9" s="1">
        <v>8000000</v>
      </c>
      <c r="D9" s="1">
        <v>14900000</v>
      </c>
      <c r="E9" s="1">
        <v>28810000</v>
      </c>
      <c r="F9" s="1">
        <v>9379000</v>
      </c>
      <c r="G9" s="1">
        <v>34117000</v>
      </c>
      <c r="H9" s="1">
        <v>61790000</v>
      </c>
      <c r="I9" s="1">
        <v>96245000</v>
      </c>
      <c r="J9" s="1">
        <v>126604000</v>
      </c>
      <c r="K9" s="1">
        <v>158936000</v>
      </c>
      <c r="L9" s="1">
        <v>210533000</v>
      </c>
      <c r="M9" s="1">
        <v>296027000</v>
      </c>
      <c r="N9" s="1">
        <v>339016000</v>
      </c>
      <c r="O9" s="1">
        <v>454165000</v>
      </c>
      <c r="P9" s="1">
        <v>597000000</v>
      </c>
    </row>
    <row r="10" spans="1:32" ht="19" x14ac:dyDescent="0.25">
      <c r="A10" s="5" t="s">
        <v>7</v>
      </c>
      <c r="B10" s="1" t="s">
        <v>92</v>
      </c>
      <c r="C10" s="1" t="s">
        <v>92</v>
      </c>
      <c r="D10" s="1" t="s">
        <v>92</v>
      </c>
      <c r="E10" s="1">
        <v>19334000</v>
      </c>
      <c r="F10" s="1">
        <v>34123000</v>
      </c>
      <c r="G10" s="1">
        <v>103837000</v>
      </c>
      <c r="H10" s="1">
        <v>195190000</v>
      </c>
      <c r="I10" s="1">
        <v>341119000</v>
      </c>
      <c r="J10" s="1">
        <v>498439000</v>
      </c>
      <c r="K10" s="1">
        <v>700464000</v>
      </c>
      <c r="L10" s="1">
        <v>946617000</v>
      </c>
      <c r="M10" s="1">
        <v>1203056000</v>
      </c>
      <c r="N10" s="1">
        <v>1534284000</v>
      </c>
      <c r="O10" s="1">
        <v>1855016000</v>
      </c>
      <c r="P10" s="1">
        <v>2292000000</v>
      </c>
    </row>
    <row r="11" spans="1:32" ht="19" x14ac:dyDescent="0.25">
      <c r="A11" s="5" t="s">
        <v>8</v>
      </c>
      <c r="B11" s="1">
        <v>2700000</v>
      </c>
      <c r="C11" s="1">
        <v>8000000</v>
      </c>
      <c r="D11" s="1">
        <v>14900000</v>
      </c>
      <c r="E11" s="1">
        <v>48144000</v>
      </c>
      <c r="F11" s="1">
        <v>43502000</v>
      </c>
      <c r="G11" s="1">
        <v>137954000</v>
      </c>
      <c r="H11" s="1">
        <v>256980000</v>
      </c>
      <c r="I11" s="1">
        <v>437364000</v>
      </c>
      <c r="J11" s="1">
        <v>625043000</v>
      </c>
      <c r="K11" s="1">
        <v>859400000</v>
      </c>
      <c r="L11" s="1">
        <v>1157150000</v>
      </c>
      <c r="M11" s="1">
        <v>1499083000</v>
      </c>
      <c r="N11" s="1">
        <v>1873300000</v>
      </c>
      <c r="O11" s="1">
        <v>2309181000</v>
      </c>
      <c r="P11" s="1">
        <v>2889000000</v>
      </c>
    </row>
    <row r="12" spans="1:32" ht="19" x14ac:dyDescent="0.25">
      <c r="A12" s="5" t="s">
        <v>9</v>
      </c>
      <c r="B12" s="1">
        <v>-100000</v>
      </c>
      <c r="C12" s="1">
        <v>-100000</v>
      </c>
      <c r="D12" s="1">
        <v>-100000</v>
      </c>
      <c r="E12" s="1" t="s">
        <v>92</v>
      </c>
      <c r="F12" s="1" t="s">
        <v>92</v>
      </c>
      <c r="G12" s="1" t="s">
        <v>92</v>
      </c>
      <c r="H12" s="1" t="s">
        <v>92</v>
      </c>
      <c r="I12" s="1" t="s">
        <v>92</v>
      </c>
      <c r="J12" s="1" t="s">
        <v>92</v>
      </c>
      <c r="K12" s="1" t="s">
        <v>92</v>
      </c>
      <c r="L12" s="1" t="s">
        <v>92</v>
      </c>
      <c r="M12" s="1" t="s">
        <v>92</v>
      </c>
      <c r="N12" s="1" t="s">
        <v>92</v>
      </c>
      <c r="O12" s="1" t="s">
        <v>92</v>
      </c>
      <c r="P12" s="1" t="s">
        <v>92</v>
      </c>
    </row>
    <row r="13" spans="1:32" ht="19" x14ac:dyDescent="0.25">
      <c r="A13" s="5" t="s">
        <v>10</v>
      </c>
      <c r="B13" s="1">
        <v>5300000</v>
      </c>
      <c r="C13" s="1">
        <v>10000000</v>
      </c>
      <c r="D13" s="1">
        <v>17200000</v>
      </c>
      <c r="E13" s="1">
        <v>55338000</v>
      </c>
      <c r="F13" s="1">
        <v>50506000</v>
      </c>
      <c r="G13" s="1">
        <v>177287000</v>
      </c>
      <c r="H13" s="1">
        <v>335658000</v>
      </c>
      <c r="I13" s="1">
        <v>585622000</v>
      </c>
      <c r="J13" s="1">
        <v>842432000</v>
      </c>
      <c r="K13" s="1">
        <v>1144639000</v>
      </c>
      <c r="L13" s="1">
        <v>1534668000</v>
      </c>
      <c r="M13" s="1">
        <v>2028584000</v>
      </c>
      <c r="N13" s="1">
        <v>2621669000</v>
      </c>
      <c r="O13" s="1">
        <v>3333508000</v>
      </c>
      <c r="P13" s="1">
        <v>4286000000</v>
      </c>
    </row>
    <row r="14" spans="1:32" ht="19" x14ac:dyDescent="0.25">
      <c r="A14" s="5" t="s">
        <v>11</v>
      </c>
      <c r="B14" s="1">
        <v>6000000</v>
      </c>
      <c r="C14" s="1">
        <v>14600000</v>
      </c>
      <c r="D14" s="1">
        <v>25100000</v>
      </c>
      <c r="E14" s="1">
        <v>71528000</v>
      </c>
      <c r="F14" s="1">
        <v>82081000</v>
      </c>
      <c r="G14" s="1">
        <v>281296000</v>
      </c>
      <c r="H14" s="1">
        <v>490917000</v>
      </c>
      <c r="I14" s="1">
        <v>834398000</v>
      </c>
      <c r="J14" s="1">
        <v>1171845000</v>
      </c>
      <c r="K14" s="1">
        <v>1543321000</v>
      </c>
      <c r="L14" s="1">
        <v>2034440000</v>
      </c>
      <c r="M14" s="1">
        <v>2651242000</v>
      </c>
      <c r="N14" s="1">
        <v>3418314000</v>
      </c>
      <c r="O14" s="1">
        <v>4320621000</v>
      </c>
      <c r="P14" s="1">
        <v>5639000000</v>
      </c>
    </row>
    <row r="15" spans="1:32" ht="19" x14ac:dyDescent="0.25">
      <c r="A15" s="5" t="s">
        <v>12</v>
      </c>
      <c r="B15" s="1">
        <v>200000</v>
      </c>
      <c r="C15" s="1" t="s">
        <v>92</v>
      </c>
      <c r="D15" s="1" t="s">
        <v>92</v>
      </c>
      <c r="E15" s="1">
        <v>1226000</v>
      </c>
      <c r="F15" s="1" t="s">
        <v>92</v>
      </c>
      <c r="G15" s="1" t="s">
        <v>92</v>
      </c>
      <c r="H15" s="1">
        <v>4930000</v>
      </c>
      <c r="I15" s="1">
        <v>27501000</v>
      </c>
      <c r="J15" s="1">
        <v>29429000</v>
      </c>
      <c r="K15" s="1">
        <v>31493000</v>
      </c>
      <c r="L15" s="1">
        <v>50623000</v>
      </c>
      <c r="M15" s="1">
        <v>50071000</v>
      </c>
      <c r="N15" s="1">
        <v>31677000</v>
      </c>
      <c r="O15" s="1">
        <v>32746000</v>
      </c>
      <c r="P15" s="1">
        <v>28000000</v>
      </c>
    </row>
    <row r="16" spans="1:32" ht="19" x14ac:dyDescent="0.25">
      <c r="A16" s="5" t="s">
        <v>13</v>
      </c>
      <c r="B16" s="1" t="s">
        <v>92</v>
      </c>
      <c r="C16" s="1" t="s">
        <v>92</v>
      </c>
      <c r="D16" s="1">
        <v>200000</v>
      </c>
      <c r="E16" s="1">
        <v>369000</v>
      </c>
      <c r="F16" s="1">
        <v>1472000</v>
      </c>
      <c r="G16" s="1">
        <v>13506000</v>
      </c>
      <c r="H16" s="1">
        <v>24152000</v>
      </c>
      <c r="I16" s="1">
        <v>42059000</v>
      </c>
      <c r="J16" s="1">
        <v>60356000</v>
      </c>
      <c r="K16" s="1">
        <v>83082000</v>
      </c>
      <c r="L16" s="1">
        <v>113875000</v>
      </c>
      <c r="M16" s="1">
        <v>149604000</v>
      </c>
      <c r="N16" s="1">
        <v>252114000</v>
      </c>
      <c r="O16" s="1">
        <v>336381000</v>
      </c>
      <c r="P16" s="1">
        <v>472000000</v>
      </c>
    </row>
    <row r="17" spans="1:32" ht="19" x14ac:dyDescent="0.25">
      <c r="A17" s="6" t="s">
        <v>14</v>
      </c>
      <c r="B17" s="10">
        <v>-3800000</v>
      </c>
      <c r="C17" s="10">
        <v>-5900000</v>
      </c>
      <c r="D17" s="10">
        <v>-5700000</v>
      </c>
      <c r="E17" s="10">
        <v>-27830000</v>
      </c>
      <c r="F17" s="10">
        <v>12638000</v>
      </c>
      <c r="G17" s="10">
        <v>-22474000</v>
      </c>
      <c r="H17" s="10">
        <v>-42115000</v>
      </c>
      <c r="I17" s="10">
        <v>-105980000</v>
      </c>
      <c r="J17" s="10">
        <v>-103227000</v>
      </c>
      <c r="K17" s="10">
        <v>-335476000</v>
      </c>
      <c r="L17" s="10">
        <v>15494000</v>
      </c>
      <c r="M17" s="10">
        <v>160651000</v>
      </c>
      <c r="N17" s="10">
        <v>350976000</v>
      </c>
      <c r="O17" s="10">
        <v>518312000</v>
      </c>
      <c r="P17" s="10">
        <v>749000000</v>
      </c>
    </row>
    <row r="18" spans="1:32" ht="19" x14ac:dyDescent="0.25">
      <c r="A18" s="5" t="s">
        <v>15</v>
      </c>
      <c r="B18" s="2">
        <v>-2</v>
      </c>
      <c r="C18" s="2">
        <v>-0.67049999999999998</v>
      </c>
      <c r="D18" s="2">
        <v>-0.29530000000000001</v>
      </c>
      <c r="E18" s="2">
        <v>-0.64229999999999998</v>
      </c>
      <c r="F18" s="2">
        <v>0.13639999999999999</v>
      </c>
      <c r="G18" s="2">
        <v>-9.2200000000000004E-2</v>
      </c>
      <c r="H18" s="2">
        <v>-9.9199999999999997E-2</v>
      </c>
      <c r="I18" s="2">
        <v>-0.15529999999999999</v>
      </c>
      <c r="J18" s="2">
        <v>-0.1027</v>
      </c>
      <c r="K18" s="2">
        <v>-0.24129999999999999</v>
      </c>
      <c r="L18" s="2">
        <v>8.0000000000000002E-3</v>
      </c>
      <c r="M18" s="2">
        <v>6.1600000000000002E-2</v>
      </c>
      <c r="N18" s="2">
        <v>0.1014</v>
      </c>
      <c r="O18" s="2">
        <v>0.1147</v>
      </c>
      <c r="P18" s="2">
        <v>0.127</v>
      </c>
    </row>
    <row r="19" spans="1:32" ht="19" x14ac:dyDescent="0.25">
      <c r="A19" s="6" t="s">
        <v>16</v>
      </c>
      <c r="B19" s="10">
        <v>-4100000</v>
      </c>
      <c r="C19" s="10">
        <v>-5900000</v>
      </c>
      <c r="D19" s="10">
        <v>-5800000</v>
      </c>
      <c r="E19" s="10">
        <v>-28199000</v>
      </c>
      <c r="F19" s="10">
        <v>10560000</v>
      </c>
      <c r="G19" s="10">
        <v>-37584000</v>
      </c>
      <c r="H19" s="10">
        <v>-66267000</v>
      </c>
      <c r="I19" s="10">
        <v>-151835000</v>
      </c>
      <c r="J19" s="10">
        <v>-166365000</v>
      </c>
      <c r="K19" s="10">
        <v>-422808000</v>
      </c>
      <c r="L19" s="10">
        <v>-101414000</v>
      </c>
      <c r="M19" s="10">
        <v>-42426000</v>
      </c>
      <c r="N19" s="10">
        <v>42123000</v>
      </c>
      <c r="O19" s="10">
        <v>198863000</v>
      </c>
      <c r="P19" s="10">
        <v>257000000</v>
      </c>
    </row>
    <row r="20" spans="1:32" ht="19" x14ac:dyDescent="0.25">
      <c r="A20" s="5" t="s">
        <v>17</v>
      </c>
      <c r="B20" s="2">
        <v>-2.1579000000000002</v>
      </c>
      <c r="C20" s="2">
        <v>-0.67049999999999998</v>
      </c>
      <c r="D20" s="2">
        <v>-0.30049999999999999</v>
      </c>
      <c r="E20" s="2">
        <v>-0.65080000000000005</v>
      </c>
      <c r="F20" s="2">
        <v>0.114</v>
      </c>
      <c r="G20" s="2">
        <v>-0.1542</v>
      </c>
      <c r="H20" s="2">
        <v>-0.15609999999999999</v>
      </c>
      <c r="I20" s="2">
        <v>-0.22239999999999999</v>
      </c>
      <c r="J20" s="2">
        <v>-0.16550000000000001</v>
      </c>
      <c r="K20" s="2">
        <v>-0.30409999999999998</v>
      </c>
      <c r="L20" s="2">
        <v>-5.2499999999999998E-2</v>
      </c>
      <c r="M20" s="2">
        <v>-1.6299999999999999E-2</v>
      </c>
      <c r="N20" s="2">
        <v>1.2200000000000001E-2</v>
      </c>
      <c r="O20" s="2">
        <v>4.3999999999999997E-2</v>
      </c>
      <c r="P20" s="2">
        <v>4.36E-2</v>
      </c>
    </row>
    <row r="21" spans="1:32" ht="19" x14ac:dyDescent="0.25">
      <c r="A21" s="5" t="s">
        <v>18</v>
      </c>
      <c r="B21" s="1">
        <v>100000</v>
      </c>
      <c r="C21" s="1" t="s">
        <v>92</v>
      </c>
      <c r="D21" s="1">
        <v>-100000</v>
      </c>
      <c r="E21" s="1">
        <v>-1226000</v>
      </c>
      <c r="F21" s="1">
        <v>606000</v>
      </c>
      <c r="G21" s="1">
        <v>1604000</v>
      </c>
      <c r="H21" s="1">
        <v>-4930000</v>
      </c>
      <c r="I21" s="1">
        <v>-23705000</v>
      </c>
      <c r="J21" s="1">
        <v>-26647000</v>
      </c>
      <c r="K21" s="1">
        <v>-27243000</v>
      </c>
      <c r="L21" s="1">
        <v>-47590000</v>
      </c>
      <c r="M21" s="1">
        <v>3402000</v>
      </c>
      <c r="N21" s="1">
        <v>25062000</v>
      </c>
      <c r="O21" s="1">
        <v>-49678000</v>
      </c>
      <c r="P21" s="1">
        <v>-8000000</v>
      </c>
    </row>
    <row r="22" spans="1:32" ht="19" x14ac:dyDescent="0.25">
      <c r="A22" s="6" t="s">
        <v>19</v>
      </c>
      <c r="B22" s="10">
        <v>-4000000</v>
      </c>
      <c r="C22" s="10">
        <v>-5900000</v>
      </c>
      <c r="D22" s="10">
        <v>-5900000</v>
      </c>
      <c r="E22" s="10">
        <v>-29425000</v>
      </c>
      <c r="F22" s="10">
        <v>11166000</v>
      </c>
      <c r="G22" s="10">
        <v>-35980000</v>
      </c>
      <c r="H22" s="10">
        <v>-71197000</v>
      </c>
      <c r="I22" s="10">
        <v>-175540000</v>
      </c>
      <c r="J22" s="10">
        <v>-193012000</v>
      </c>
      <c r="K22" s="10">
        <v>-450051000</v>
      </c>
      <c r="L22" s="10">
        <v>-149004000</v>
      </c>
      <c r="M22" s="10">
        <v>-39024000</v>
      </c>
      <c r="N22" s="10">
        <v>67185000</v>
      </c>
      <c r="O22" s="10">
        <v>149185000</v>
      </c>
      <c r="P22" s="10">
        <v>249000000</v>
      </c>
    </row>
    <row r="23" spans="1:32" ht="19" x14ac:dyDescent="0.25">
      <c r="A23" s="5" t="s">
        <v>20</v>
      </c>
      <c r="B23" s="2">
        <v>-2.1053000000000002</v>
      </c>
      <c r="C23" s="2">
        <v>-0.67049999999999998</v>
      </c>
      <c r="D23" s="2">
        <v>-0.30570000000000003</v>
      </c>
      <c r="E23" s="2">
        <v>-0.67910000000000004</v>
      </c>
      <c r="F23" s="2">
        <v>0.1205</v>
      </c>
      <c r="G23" s="2">
        <v>-0.14760000000000001</v>
      </c>
      <c r="H23" s="2">
        <v>-0.16769999999999999</v>
      </c>
      <c r="I23" s="2">
        <v>-0.25719999999999998</v>
      </c>
      <c r="J23" s="2">
        <v>-0.192</v>
      </c>
      <c r="K23" s="2">
        <v>-0.32369999999999999</v>
      </c>
      <c r="L23" s="2">
        <v>-7.7100000000000002E-2</v>
      </c>
      <c r="M23" s="2">
        <v>-1.4999999999999999E-2</v>
      </c>
      <c r="N23" s="2">
        <v>1.9400000000000001E-2</v>
      </c>
      <c r="O23" s="2">
        <v>3.3000000000000002E-2</v>
      </c>
      <c r="P23" s="2">
        <v>4.2200000000000001E-2</v>
      </c>
    </row>
    <row r="24" spans="1:32" ht="19" x14ac:dyDescent="0.25">
      <c r="A24" s="5" t="s">
        <v>21</v>
      </c>
      <c r="B24" s="1" t="s">
        <v>92</v>
      </c>
      <c r="C24" s="1" t="s">
        <v>92</v>
      </c>
      <c r="D24" s="1" t="s">
        <v>92</v>
      </c>
      <c r="E24" s="1">
        <v>280000</v>
      </c>
      <c r="F24" s="1">
        <v>1336000</v>
      </c>
      <c r="G24" s="1">
        <v>1368000</v>
      </c>
      <c r="H24" s="1">
        <v>2511000</v>
      </c>
      <c r="I24" s="1">
        <v>3847000</v>
      </c>
      <c r="J24" s="1">
        <v>5414000</v>
      </c>
      <c r="K24" s="1">
        <v>1753000</v>
      </c>
      <c r="L24" s="1">
        <v>126000</v>
      </c>
      <c r="M24" s="1">
        <v>-12320000</v>
      </c>
      <c r="N24" s="1">
        <v>-559513000</v>
      </c>
      <c r="O24" s="1">
        <v>30682000</v>
      </c>
      <c r="P24" s="1">
        <v>19000000</v>
      </c>
    </row>
    <row r="25" spans="1:32" ht="20" customHeight="1" x14ac:dyDescent="0.25">
      <c r="A25" s="7" t="s">
        <v>22</v>
      </c>
      <c r="B25" s="11">
        <v>-4000000</v>
      </c>
      <c r="C25" s="11">
        <v>-5900000</v>
      </c>
      <c r="D25" s="11">
        <v>-5900000</v>
      </c>
      <c r="E25" s="11">
        <v>-29705000</v>
      </c>
      <c r="F25" s="11">
        <v>9830000</v>
      </c>
      <c r="G25" s="11">
        <v>-37348000</v>
      </c>
      <c r="H25" s="11">
        <v>-73708000</v>
      </c>
      <c r="I25" s="11">
        <v>-179387000</v>
      </c>
      <c r="J25" s="11">
        <v>-198426000</v>
      </c>
      <c r="K25" s="11">
        <v>-451804000</v>
      </c>
      <c r="L25" s="11">
        <v>-149130000</v>
      </c>
      <c r="M25" s="11">
        <v>-26704000</v>
      </c>
      <c r="N25" s="11">
        <v>626698000</v>
      </c>
      <c r="O25" s="11">
        <v>118503000</v>
      </c>
      <c r="P25" s="11">
        <v>230000000</v>
      </c>
      <c r="T25" s="29" t="s">
        <v>100</v>
      </c>
    </row>
    <row r="26" spans="1:32" s="19" customFormat="1" ht="19" x14ac:dyDescent="0.25">
      <c r="A26" s="14" t="s">
        <v>96</v>
      </c>
      <c r="B26" s="15" t="e">
        <f>(B25/A25)-1</f>
        <v>#VALUE!</v>
      </c>
      <c r="C26" s="15">
        <f t="shared" ref="C26:M26" si="2">(C25/B25)-1</f>
        <v>0.47500000000000009</v>
      </c>
      <c r="D26" s="15">
        <f t="shared" si="2"/>
        <v>0</v>
      </c>
      <c r="E26" s="15">
        <f t="shared" si="2"/>
        <v>4.0347457627118644</v>
      </c>
      <c r="F26" s="15">
        <f t="shared" si="2"/>
        <v>-1.330920720417438</v>
      </c>
      <c r="G26" s="15">
        <f t="shared" si="2"/>
        <v>-4.7993896236012201</v>
      </c>
      <c r="H26" s="15">
        <f t="shared" si="2"/>
        <v>0.97354610688658028</v>
      </c>
      <c r="I26" s="15">
        <f t="shared" si="2"/>
        <v>1.4337521028924947</v>
      </c>
      <c r="J26" s="16">
        <f t="shared" si="2"/>
        <v>0.10613366631918697</v>
      </c>
      <c r="K26" s="16">
        <f t="shared" si="2"/>
        <v>1.2769395139749831</v>
      </c>
      <c r="L26" s="16">
        <f t="shared" si="2"/>
        <v>-0.66992324105142931</v>
      </c>
      <c r="M26" s="16">
        <f t="shared" si="2"/>
        <v>-0.82093475491182188</v>
      </c>
      <c r="N26" s="17">
        <f>(N25/M25)-1</f>
        <v>-24.468319352905933</v>
      </c>
      <c r="O26" s="17">
        <f t="shared" ref="O26:P26" si="3">(O25/N25)-1</f>
        <v>-0.81090892263897441</v>
      </c>
      <c r="P26" s="17">
        <f t="shared" si="3"/>
        <v>0.94087913386159006</v>
      </c>
      <c r="Q26" s="17"/>
      <c r="R26" s="17"/>
      <c r="S26" s="18"/>
      <c r="T26" s="18">
        <f>(P26+O26+N26+M26+L26+K26+J26+I26+H26+G26)/10</f>
        <v>-2.6838225371174538</v>
      </c>
      <c r="U26" s="17"/>
      <c r="V26" s="17"/>
      <c r="W26" s="17"/>
      <c r="X26" s="17"/>
      <c r="Y26" s="17"/>
      <c r="Z26" s="17"/>
      <c r="AA26" s="17"/>
      <c r="AB26" s="17"/>
      <c r="AC26" s="18"/>
      <c r="AF26" s="18"/>
    </row>
    <row r="27" spans="1:32" ht="19" x14ac:dyDescent="0.25">
      <c r="A27" s="5" t="s">
        <v>23</v>
      </c>
      <c r="B27" s="2">
        <v>-2.1053000000000002</v>
      </c>
      <c r="C27" s="2">
        <v>-0.67049999999999998</v>
      </c>
      <c r="D27" s="2">
        <v>-0.30570000000000003</v>
      </c>
      <c r="E27" s="2">
        <v>-0.68559999999999999</v>
      </c>
      <c r="F27" s="2">
        <v>0.1061</v>
      </c>
      <c r="G27" s="2">
        <v>-0.1532</v>
      </c>
      <c r="H27" s="2">
        <v>-0.1736</v>
      </c>
      <c r="I27" s="2">
        <v>-0.26279999999999998</v>
      </c>
      <c r="J27" s="2">
        <v>-0.1973</v>
      </c>
      <c r="K27" s="2">
        <v>-0.32490000000000002</v>
      </c>
      <c r="L27" s="2">
        <v>-7.7100000000000002E-2</v>
      </c>
      <c r="M27" s="2">
        <v>-1.0200000000000001E-2</v>
      </c>
      <c r="N27" s="2">
        <v>0.18110000000000001</v>
      </c>
      <c r="O27" s="2">
        <v>2.6200000000000001E-2</v>
      </c>
      <c r="P27" s="2">
        <v>3.9E-2</v>
      </c>
    </row>
    <row r="28" spans="1:32" ht="20" x14ac:dyDescent="0.25">
      <c r="A28" s="5" t="s">
        <v>24</v>
      </c>
      <c r="B28" s="12">
        <v>-0.03</v>
      </c>
      <c r="C28" s="12">
        <v>-0.05</v>
      </c>
      <c r="D28" s="12">
        <v>-0.05</v>
      </c>
      <c r="E28" s="12">
        <v>-1.21</v>
      </c>
      <c r="F28" s="12">
        <v>0.39</v>
      </c>
      <c r="G28" s="12">
        <v>-0.51</v>
      </c>
      <c r="H28" s="12">
        <v>-0.54</v>
      </c>
      <c r="I28" s="12">
        <v>-1.23</v>
      </c>
      <c r="J28" s="12">
        <v>-1.27</v>
      </c>
      <c r="K28" s="12">
        <v>-2.75</v>
      </c>
      <c r="L28" s="12">
        <v>-0.87</v>
      </c>
      <c r="M28" s="12">
        <v>-0.15</v>
      </c>
      <c r="N28" s="12">
        <v>3.36</v>
      </c>
      <c r="O28" s="12">
        <v>0.61</v>
      </c>
      <c r="P28" s="12">
        <v>1.1599999999999999</v>
      </c>
      <c r="T28" s="29" t="s">
        <v>101</v>
      </c>
    </row>
    <row r="29" spans="1:32" ht="19" x14ac:dyDescent="0.25">
      <c r="A29" s="5" t="s">
        <v>25</v>
      </c>
      <c r="B29" s="12">
        <v>-0.03</v>
      </c>
      <c r="C29" s="12">
        <v>-0.05</v>
      </c>
      <c r="D29" s="12">
        <v>-0.05</v>
      </c>
      <c r="E29" s="12">
        <v>-1.21</v>
      </c>
      <c r="F29" s="12">
        <v>0.39</v>
      </c>
      <c r="G29" s="12">
        <v>-0.51</v>
      </c>
      <c r="H29" s="12">
        <v>-0.54</v>
      </c>
      <c r="I29" s="12">
        <v>-1.23</v>
      </c>
      <c r="J29" s="12">
        <v>-1.27</v>
      </c>
      <c r="K29" s="12">
        <v>-2.75</v>
      </c>
      <c r="L29" s="12">
        <v>-0.87</v>
      </c>
      <c r="M29" s="12">
        <v>-0.15</v>
      </c>
      <c r="N29" s="12">
        <v>3.18</v>
      </c>
      <c r="O29" s="12">
        <v>0.59</v>
      </c>
      <c r="P29" s="12">
        <v>1.1299999999999999</v>
      </c>
      <c r="T29" s="30">
        <f>U51/P25</f>
        <v>321.80434782608694</v>
      </c>
    </row>
    <row r="30" spans="1:32" ht="19" x14ac:dyDescent="0.25">
      <c r="A30" s="5" t="s">
        <v>26</v>
      </c>
      <c r="B30" s="1">
        <v>120300000</v>
      </c>
      <c r="C30" s="1">
        <v>120300000</v>
      </c>
      <c r="D30" s="1">
        <v>120300000</v>
      </c>
      <c r="E30" s="1">
        <v>25123582</v>
      </c>
      <c r="F30" s="1">
        <v>25123582</v>
      </c>
      <c r="G30" s="1">
        <v>73908631</v>
      </c>
      <c r="H30" s="1">
        <v>135415809</v>
      </c>
      <c r="I30" s="1">
        <v>145355543</v>
      </c>
      <c r="J30" s="1">
        <v>155706643</v>
      </c>
      <c r="K30" s="1">
        <v>164533823</v>
      </c>
      <c r="L30" s="1">
        <v>171175577</v>
      </c>
      <c r="M30" s="1">
        <v>177846023</v>
      </c>
      <c r="N30" s="1">
        <v>186466000</v>
      </c>
      <c r="O30" s="1">
        <v>193096000</v>
      </c>
      <c r="P30" s="1">
        <v>199000000</v>
      </c>
    </row>
    <row r="31" spans="1:32" ht="19" x14ac:dyDescent="0.25">
      <c r="A31" s="5" t="s">
        <v>27</v>
      </c>
      <c r="B31" s="1">
        <v>120300000</v>
      </c>
      <c r="C31" s="1">
        <v>120300000</v>
      </c>
      <c r="D31" s="1">
        <v>120300000</v>
      </c>
      <c r="E31" s="1">
        <v>25123582</v>
      </c>
      <c r="F31" s="1">
        <v>25123582</v>
      </c>
      <c r="G31" s="1">
        <v>73908631</v>
      </c>
      <c r="H31" s="1">
        <v>135415809</v>
      </c>
      <c r="I31" s="1">
        <v>145355543</v>
      </c>
      <c r="J31" s="1">
        <v>155706643</v>
      </c>
      <c r="K31" s="1">
        <v>164533823</v>
      </c>
      <c r="L31" s="1">
        <v>171175577</v>
      </c>
      <c r="M31" s="1">
        <v>177846023</v>
      </c>
      <c r="N31" s="1">
        <v>197223000</v>
      </c>
      <c r="O31" s="1">
        <v>202478000</v>
      </c>
      <c r="P31" s="1">
        <v>203000000</v>
      </c>
    </row>
    <row r="32" spans="1:32" ht="19" x14ac:dyDescent="0.25">
      <c r="A32" s="5" t="s">
        <v>28</v>
      </c>
      <c r="B32" s="13" t="s">
        <v>93</v>
      </c>
      <c r="C32" s="13" t="s">
        <v>93</v>
      </c>
      <c r="D32" s="13" t="s">
        <v>93</v>
      </c>
      <c r="E32" s="13" t="s">
        <v>93</v>
      </c>
      <c r="F32" s="13" t="s">
        <v>93</v>
      </c>
      <c r="G32" s="13" t="s">
        <v>93</v>
      </c>
      <c r="H32" s="13" t="s">
        <v>93</v>
      </c>
      <c r="I32" s="13" t="s">
        <v>93</v>
      </c>
      <c r="J32" s="13" t="s">
        <v>93</v>
      </c>
      <c r="K32" s="13" t="s">
        <v>93</v>
      </c>
      <c r="L32" s="13" t="s">
        <v>93</v>
      </c>
      <c r="M32" s="13" t="s">
        <v>93</v>
      </c>
      <c r="N32" s="13" t="s">
        <v>93</v>
      </c>
      <c r="O32" s="13" t="s">
        <v>93</v>
      </c>
      <c r="P32" s="13" t="s">
        <v>93</v>
      </c>
    </row>
    <row r="33" spans="1:22" ht="21" x14ac:dyDescent="0.25">
      <c r="A33" s="4" t="s">
        <v>29</v>
      </c>
      <c r="B33" s="9" t="s">
        <v>91</v>
      </c>
      <c r="C33" s="9" t="s">
        <v>91</v>
      </c>
      <c r="D33" s="9" t="s">
        <v>91</v>
      </c>
      <c r="E33" s="9" t="s">
        <v>91</v>
      </c>
      <c r="F33" s="9" t="s">
        <v>91</v>
      </c>
      <c r="G33" s="9" t="s">
        <v>91</v>
      </c>
      <c r="H33" s="9" t="s">
        <v>91</v>
      </c>
      <c r="I33" s="9" t="s">
        <v>91</v>
      </c>
      <c r="J33" s="9" t="s">
        <v>91</v>
      </c>
      <c r="K33" s="9" t="s">
        <v>91</v>
      </c>
      <c r="L33" s="9" t="s">
        <v>91</v>
      </c>
      <c r="M33" s="9" t="s">
        <v>91</v>
      </c>
      <c r="N33" s="9" t="s">
        <v>91</v>
      </c>
      <c r="O33" s="9" t="s">
        <v>91</v>
      </c>
      <c r="P33" s="9" t="s">
        <v>91</v>
      </c>
      <c r="T33" s="31" t="s">
        <v>102</v>
      </c>
      <c r="U33" s="32"/>
      <c r="V33" s="32"/>
    </row>
    <row r="34" spans="1:22" ht="20" x14ac:dyDescent="0.25">
      <c r="A34" s="5" t="s">
        <v>30</v>
      </c>
      <c r="B34" s="1" t="s">
        <v>92</v>
      </c>
      <c r="C34" s="1" t="s">
        <v>92</v>
      </c>
      <c r="D34" s="1" t="s">
        <v>92</v>
      </c>
      <c r="E34" s="1">
        <v>29402000</v>
      </c>
      <c r="F34" s="1">
        <v>59853000</v>
      </c>
      <c r="G34" s="1">
        <v>118989000</v>
      </c>
      <c r="H34" s="1">
        <v>366303000</v>
      </c>
      <c r="I34" s="1">
        <v>252455000</v>
      </c>
      <c r="J34" s="1">
        <v>412305000</v>
      </c>
      <c r="K34" s="1">
        <v>401238000</v>
      </c>
      <c r="L34" s="1">
        <v>726495000</v>
      </c>
      <c r="M34" s="1">
        <v>566204000</v>
      </c>
      <c r="N34" s="1">
        <v>775778000</v>
      </c>
      <c r="O34" s="1">
        <v>1676794000</v>
      </c>
      <c r="P34" s="1">
        <v>1728000000</v>
      </c>
      <c r="T34" s="33" t="s">
        <v>103</v>
      </c>
      <c r="U34" s="34">
        <f>P15</f>
        <v>28000000</v>
      </c>
      <c r="V34" s="32"/>
    </row>
    <row r="35" spans="1:22" ht="20" x14ac:dyDescent="0.25">
      <c r="A35" s="5" t="s">
        <v>31</v>
      </c>
      <c r="B35" s="1" t="s">
        <v>92</v>
      </c>
      <c r="C35" s="1" t="s">
        <v>92</v>
      </c>
      <c r="D35" s="1" t="s">
        <v>92</v>
      </c>
      <c r="E35" s="1" t="s">
        <v>92</v>
      </c>
      <c r="F35" s="1" t="s">
        <v>92</v>
      </c>
      <c r="G35" s="1">
        <v>195702000</v>
      </c>
      <c r="H35" s="1">
        <v>268251000</v>
      </c>
      <c r="I35" s="1">
        <v>416336000</v>
      </c>
      <c r="J35" s="1">
        <v>388945000</v>
      </c>
      <c r="K35" s="1">
        <v>498124000</v>
      </c>
      <c r="L35" s="1">
        <v>1052803000</v>
      </c>
      <c r="M35" s="1">
        <v>931718000</v>
      </c>
      <c r="N35" s="1">
        <v>915317000</v>
      </c>
      <c r="O35" s="1">
        <v>1415242000</v>
      </c>
      <c r="P35" s="1">
        <v>1576000000</v>
      </c>
      <c r="T35" s="33" t="s">
        <v>104</v>
      </c>
      <c r="U35" s="34">
        <f>P52</f>
        <v>174000000</v>
      </c>
      <c r="V35" s="32"/>
    </row>
    <row r="36" spans="1:22" ht="20" x14ac:dyDescent="0.25">
      <c r="A36" s="5" t="s">
        <v>32</v>
      </c>
      <c r="B36" s="1" t="s">
        <v>92</v>
      </c>
      <c r="C36" s="1" t="s">
        <v>92</v>
      </c>
      <c r="D36" s="1" t="s">
        <v>92</v>
      </c>
      <c r="E36" s="1">
        <v>29402000</v>
      </c>
      <c r="F36" s="1">
        <v>59853000</v>
      </c>
      <c r="G36" s="1">
        <v>314691000</v>
      </c>
      <c r="H36" s="1">
        <v>634554000</v>
      </c>
      <c r="I36" s="1">
        <v>668791000</v>
      </c>
      <c r="J36" s="1">
        <v>801250000</v>
      </c>
      <c r="K36" s="1">
        <v>899362000</v>
      </c>
      <c r="L36" s="1">
        <v>1779298000</v>
      </c>
      <c r="M36" s="1">
        <v>1497922000</v>
      </c>
      <c r="N36" s="1">
        <v>1691095000</v>
      </c>
      <c r="O36" s="1">
        <v>3092036000</v>
      </c>
      <c r="P36" s="1">
        <v>3304000000</v>
      </c>
      <c r="T36" s="33" t="s">
        <v>105</v>
      </c>
      <c r="U36" s="34">
        <f>P57</f>
        <v>2040000000</v>
      </c>
      <c r="V36" s="32"/>
    </row>
    <row r="37" spans="1:22" ht="20" x14ac:dyDescent="0.25">
      <c r="A37" s="5" t="s">
        <v>33</v>
      </c>
      <c r="B37" s="1" t="s">
        <v>92</v>
      </c>
      <c r="C37" s="1" t="s">
        <v>92</v>
      </c>
      <c r="D37" s="1" t="s">
        <v>92</v>
      </c>
      <c r="E37" s="1">
        <v>14999000</v>
      </c>
      <c r="F37" s="1">
        <v>24495000</v>
      </c>
      <c r="G37" s="1">
        <v>84480000</v>
      </c>
      <c r="H37" s="1">
        <v>108339000</v>
      </c>
      <c r="I37" s="1">
        <v>159171000</v>
      </c>
      <c r="J37" s="1">
        <v>203333000</v>
      </c>
      <c r="K37" s="1">
        <v>322757000</v>
      </c>
      <c r="L37" s="1">
        <v>434895000</v>
      </c>
      <c r="M37" s="1">
        <v>574810000</v>
      </c>
      <c r="N37" s="1">
        <v>835279000</v>
      </c>
      <c r="O37" s="1">
        <v>1009415000</v>
      </c>
      <c r="P37" s="1">
        <v>1390000000</v>
      </c>
      <c r="T37" s="35" t="s">
        <v>106</v>
      </c>
      <c r="U37" s="36">
        <f>U34/(U35+U36)</f>
        <v>1.2646793134598013E-2</v>
      </c>
      <c r="V37" s="32"/>
    </row>
    <row r="38" spans="1:22" ht="20" x14ac:dyDescent="0.25">
      <c r="A38" s="5" t="s">
        <v>34</v>
      </c>
      <c r="B38" s="1" t="s">
        <v>92</v>
      </c>
      <c r="C38" s="1" t="s">
        <v>92</v>
      </c>
      <c r="D38" s="1" t="s">
        <v>92</v>
      </c>
      <c r="E38" s="1" t="s">
        <v>92</v>
      </c>
      <c r="F38" s="1" t="s">
        <v>92</v>
      </c>
      <c r="G38" s="1" t="s">
        <v>92</v>
      </c>
      <c r="H38" s="1" t="s">
        <v>92</v>
      </c>
      <c r="I38" s="1" t="s">
        <v>92</v>
      </c>
      <c r="J38" s="1" t="s">
        <v>92</v>
      </c>
      <c r="K38" s="1" t="s">
        <v>92</v>
      </c>
      <c r="L38" s="1" t="s">
        <v>92</v>
      </c>
      <c r="M38" s="1" t="s">
        <v>92</v>
      </c>
      <c r="N38" s="1" t="s">
        <v>92</v>
      </c>
      <c r="O38" s="1" t="s">
        <v>92</v>
      </c>
      <c r="P38" s="1" t="s">
        <v>92</v>
      </c>
      <c r="T38" s="33" t="s">
        <v>107</v>
      </c>
      <c r="U38" s="34">
        <f>P24</f>
        <v>19000000</v>
      </c>
      <c r="V38" s="32"/>
    </row>
    <row r="39" spans="1:22" ht="20" x14ac:dyDescent="0.25">
      <c r="A39" s="5" t="s">
        <v>35</v>
      </c>
      <c r="B39" s="1" t="s">
        <v>92</v>
      </c>
      <c r="C39" s="1" t="s">
        <v>92</v>
      </c>
      <c r="D39" s="1" t="s">
        <v>92</v>
      </c>
      <c r="E39" s="1">
        <v>3091000</v>
      </c>
      <c r="F39" s="1">
        <v>12545000</v>
      </c>
      <c r="G39" s="1">
        <v>22918000</v>
      </c>
      <c r="H39" s="1">
        <v>54856000</v>
      </c>
      <c r="I39" s="1">
        <v>79024000</v>
      </c>
      <c r="J39" s="1">
        <v>81052000</v>
      </c>
      <c r="K39" s="1">
        <v>120416000</v>
      </c>
      <c r="L39" s="1">
        <v>196371000</v>
      </c>
      <c r="M39" s="1">
        <v>271961000</v>
      </c>
      <c r="N39" s="1">
        <v>300527000</v>
      </c>
      <c r="O39" s="1">
        <v>420391000</v>
      </c>
      <c r="P39" s="1">
        <v>526000000</v>
      </c>
      <c r="T39" s="33" t="s">
        <v>19</v>
      </c>
      <c r="U39" s="34">
        <f>P22</f>
        <v>249000000</v>
      </c>
      <c r="V39" s="32"/>
    </row>
    <row r="40" spans="1:22" ht="20" x14ac:dyDescent="0.25">
      <c r="A40" s="6" t="s">
        <v>36</v>
      </c>
      <c r="B40" s="10" t="s">
        <v>92</v>
      </c>
      <c r="C40" s="10" t="s">
        <v>92</v>
      </c>
      <c r="D40" s="10" t="s">
        <v>92</v>
      </c>
      <c r="E40" s="10">
        <v>47492000</v>
      </c>
      <c r="F40" s="10">
        <v>96893000</v>
      </c>
      <c r="G40" s="10">
        <v>422089000</v>
      </c>
      <c r="H40" s="10">
        <v>797749000</v>
      </c>
      <c r="I40" s="10">
        <v>906986000</v>
      </c>
      <c r="J40" s="10">
        <v>1085635000</v>
      </c>
      <c r="K40" s="10">
        <v>1342535000</v>
      </c>
      <c r="L40" s="10">
        <v>2410564000</v>
      </c>
      <c r="M40" s="10">
        <v>2344693000</v>
      </c>
      <c r="N40" s="10">
        <v>2826901000</v>
      </c>
      <c r="O40" s="10">
        <v>4521842000</v>
      </c>
      <c r="P40" s="10">
        <v>5220000000</v>
      </c>
      <c r="T40" s="35" t="s">
        <v>108</v>
      </c>
      <c r="U40" s="36">
        <f>U38/U39</f>
        <v>7.6305220883534142E-2</v>
      </c>
      <c r="V40" s="32"/>
    </row>
    <row r="41" spans="1:22" ht="20" x14ac:dyDescent="0.25">
      <c r="A41" s="5" t="s">
        <v>37</v>
      </c>
      <c r="B41" s="1" t="s">
        <v>92</v>
      </c>
      <c r="C41" s="1" t="s">
        <v>92</v>
      </c>
      <c r="D41" s="1" t="s">
        <v>92</v>
      </c>
      <c r="E41" s="1">
        <v>1698000</v>
      </c>
      <c r="F41" s="1">
        <v>9467000</v>
      </c>
      <c r="G41" s="1">
        <v>42342000</v>
      </c>
      <c r="H41" s="1">
        <v>75560000</v>
      </c>
      <c r="I41" s="1">
        <v>104237000</v>
      </c>
      <c r="J41" s="1">
        <v>144714000</v>
      </c>
      <c r="K41" s="1">
        <v>181620000</v>
      </c>
      <c r="L41" s="1">
        <v>245124000</v>
      </c>
      <c r="M41" s="1">
        <v>347216000</v>
      </c>
      <c r="N41" s="1">
        <v>870513000</v>
      </c>
      <c r="O41" s="1">
        <v>1113859000</v>
      </c>
      <c r="P41" s="1">
        <v>1357000000</v>
      </c>
      <c r="T41" s="35" t="s">
        <v>109</v>
      </c>
      <c r="U41" s="36">
        <f>U37*(1-U40)</f>
        <v>1.1681776790994148E-2</v>
      </c>
      <c r="V41" s="32"/>
    </row>
    <row r="42" spans="1:22" ht="19" x14ac:dyDescent="0.25">
      <c r="A42" s="5" t="s">
        <v>38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>
        <v>8724000</v>
      </c>
      <c r="I42" s="1">
        <v>55016000</v>
      </c>
      <c r="J42" s="1">
        <v>55669000</v>
      </c>
      <c r="K42" s="1">
        <v>82534000</v>
      </c>
      <c r="L42" s="1">
        <v>128728000</v>
      </c>
      <c r="M42" s="1">
        <v>148845000</v>
      </c>
      <c r="N42" s="1">
        <v>156756000</v>
      </c>
      <c r="O42" s="1">
        <v>240764000</v>
      </c>
      <c r="P42" s="1">
        <v>777000000</v>
      </c>
      <c r="T42" s="33"/>
      <c r="U42" s="32"/>
      <c r="V42" s="32"/>
    </row>
    <row r="43" spans="1:22" ht="20" x14ac:dyDescent="0.25">
      <c r="A43" s="5" t="s">
        <v>39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 t="s">
        <v>92</v>
      </c>
      <c r="H43" s="1">
        <v>5796000</v>
      </c>
      <c r="I43" s="1">
        <v>54526000</v>
      </c>
      <c r="J43" s="1">
        <v>43005000</v>
      </c>
      <c r="K43" s="1">
        <v>65854000</v>
      </c>
      <c r="L43" s="1">
        <v>86916000</v>
      </c>
      <c r="M43" s="1">
        <v>100582000</v>
      </c>
      <c r="N43" s="1">
        <v>143850000</v>
      </c>
      <c r="O43" s="1">
        <v>153367000</v>
      </c>
      <c r="P43" s="1">
        <v>287000000</v>
      </c>
      <c r="T43" s="31" t="s">
        <v>110</v>
      </c>
      <c r="U43" s="32"/>
      <c r="V43" s="32"/>
    </row>
    <row r="44" spans="1:22" ht="20" x14ac:dyDescent="0.25">
      <c r="A44" s="5" t="s">
        <v>40</v>
      </c>
      <c r="B44" s="1" t="s">
        <v>92</v>
      </c>
      <c r="C44" s="1" t="s">
        <v>92</v>
      </c>
      <c r="D44" s="1" t="s">
        <v>92</v>
      </c>
      <c r="E44" s="1" t="s">
        <v>92</v>
      </c>
      <c r="F44" s="1" t="s">
        <v>92</v>
      </c>
      <c r="G44" s="1" t="s">
        <v>92</v>
      </c>
      <c r="H44" s="1">
        <v>14520000</v>
      </c>
      <c r="I44" s="1">
        <v>109542000</v>
      </c>
      <c r="J44" s="1">
        <v>98674000</v>
      </c>
      <c r="K44" s="1">
        <v>148388000</v>
      </c>
      <c r="L44" s="1">
        <v>215644000</v>
      </c>
      <c r="M44" s="1">
        <v>249427000</v>
      </c>
      <c r="N44" s="1">
        <v>300606000</v>
      </c>
      <c r="O44" s="1">
        <v>394131000</v>
      </c>
      <c r="P44" s="1">
        <v>1064000000</v>
      </c>
      <c r="T44" s="33" t="s">
        <v>111</v>
      </c>
      <c r="U44" s="37">
        <v>4.2209999999999998E-2</v>
      </c>
      <c r="V44" s="32"/>
    </row>
    <row r="45" spans="1:22" ht="20" x14ac:dyDescent="0.25">
      <c r="A45" s="5" t="s">
        <v>41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>
        <v>255356000</v>
      </c>
      <c r="I45" s="1">
        <v>266772000</v>
      </c>
      <c r="J45" s="1">
        <v>422667000</v>
      </c>
      <c r="K45" s="1">
        <v>262658000</v>
      </c>
      <c r="L45" s="1">
        <v>391442000</v>
      </c>
      <c r="M45" s="1">
        <v>581856000</v>
      </c>
      <c r="N45" s="1">
        <v>1013332000</v>
      </c>
      <c r="O45" s="1">
        <v>1468006000</v>
      </c>
      <c r="P45" s="1">
        <v>1630000000</v>
      </c>
      <c r="T45" s="33" t="s">
        <v>112</v>
      </c>
      <c r="U45" s="32">
        <v>0.98</v>
      </c>
      <c r="V45" s="32"/>
    </row>
    <row r="46" spans="1:22" ht="20" x14ac:dyDescent="0.25">
      <c r="A46" s="5" t="s">
        <v>42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>
        <v>599633000</v>
      </c>
      <c r="O46" s="1">
        <v>673111000</v>
      </c>
      <c r="P46" s="1">
        <v>692000000</v>
      </c>
      <c r="T46" s="33" t="s">
        <v>113</v>
      </c>
      <c r="U46" s="37">
        <v>8.5099999999999995E-2</v>
      </c>
      <c r="V46" s="32"/>
    </row>
    <row r="47" spans="1:22" ht="20" x14ac:dyDescent="0.25">
      <c r="A47" s="5" t="s">
        <v>43</v>
      </c>
      <c r="B47" s="1" t="s">
        <v>92</v>
      </c>
      <c r="C47" s="1" t="s">
        <v>92</v>
      </c>
      <c r="D47" s="1" t="s">
        <v>92</v>
      </c>
      <c r="E47" s="1">
        <v>2179000</v>
      </c>
      <c r="F47" s="1">
        <v>2386000</v>
      </c>
      <c r="G47" s="1">
        <v>13683000</v>
      </c>
      <c r="H47" s="1">
        <v>25291000</v>
      </c>
      <c r="I47" s="1">
        <v>37542000</v>
      </c>
      <c r="J47" s="1">
        <v>55362000</v>
      </c>
      <c r="K47" s="1">
        <v>98566000</v>
      </c>
      <c r="L47" s="1">
        <v>135130000</v>
      </c>
      <c r="M47" s="1">
        <v>355948000</v>
      </c>
      <c r="N47" s="1">
        <v>411445000</v>
      </c>
      <c r="O47" s="1">
        <v>544108000</v>
      </c>
      <c r="P47" s="1">
        <v>835000000</v>
      </c>
      <c r="T47" s="35" t="s">
        <v>114</v>
      </c>
      <c r="U47" s="38">
        <f>(U44)+((U45)*(U46-U44))</f>
        <v>8.4242199999999989E-2</v>
      </c>
      <c r="V47" s="32"/>
    </row>
    <row r="48" spans="1:22" ht="19" x14ac:dyDescent="0.25">
      <c r="A48" s="5" t="s">
        <v>44</v>
      </c>
      <c r="B48" s="1" t="s">
        <v>92</v>
      </c>
      <c r="C48" s="1" t="s">
        <v>92</v>
      </c>
      <c r="D48" s="1" t="s">
        <v>92</v>
      </c>
      <c r="E48" s="1">
        <v>3877000</v>
      </c>
      <c r="F48" s="1">
        <v>11853000</v>
      </c>
      <c r="G48" s="1">
        <v>56025000</v>
      </c>
      <c r="H48" s="1">
        <v>370727000</v>
      </c>
      <c r="I48" s="1">
        <v>518093000</v>
      </c>
      <c r="J48" s="1">
        <v>721417000</v>
      </c>
      <c r="K48" s="1">
        <v>691232000</v>
      </c>
      <c r="L48" s="1">
        <v>987340000</v>
      </c>
      <c r="M48" s="1">
        <v>1534447000</v>
      </c>
      <c r="N48" s="1">
        <v>3195529000</v>
      </c>
      <c r="O48" s="1">
        <v>4193215000</v>
      </c>
      <c r="P48" s="1">
        <v>5578000000</v>
      </c>
      <c r="T48" s="33"/>
      <c r="U48" s="32"/>
      <c r="V48" s="32"/>
    </row>
    <row r="49" spans="1:23" ht="40" x14ac:dyDescent="0.25">
      <c r="A49" s="5" t="s">
        <v>45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T49" s="39" t="s">
        <v>115</v>
      </c>
      <c r="U49" s="40" t="s">
        <v>116</v>
      </c>
      <c r="V49" s="40" t="s">
        <v>117</v>
      </c>
    </row>
    <row r="50" spans="1:23" ht="20" x14ac:dyDescent="0.25">
      <c r="A50" s="7" t="s">
        <v>46</v>
      </c>
      <c r="B50" s="11" t="s">
        <v>92</v>
      </c>
      <c r="C50" s="11" t="s">
        <v>92</v>
      </c>
      <c r="D50" s="11" t="s">
        <v>92</v>
      </c>
      <c r="E50" s="11">
        <v>51369000</v>
      </c>
      <c r="F50" s="11">
        <v>108746000</v>
      </c>
      <c r="G50" s="11">
        <v>478114000</v>
      </c>
      <c r="H50" s="11">
        <v>1168476000</v>
      </c>
      <c r="I50" s="11">
        <v>1425079000</v>
      </c>
      <c r="J50" s="11">
        <v>1807052000</v>
      </c>
      <c r="K50" s="11">
        <v>2033767000</v>
      </c>
      <c r="L50" s="11">
        <v>3397904000</v>
      </c>
      <c r="M50" s="11">
        <v>3879140000</v>
      </c>
      <c r="N50" s="11">
        <v>6022430000</v>
      </c>
      <c r="O50" s="11">
        <v>8715057000</v>
      </c>
      <c r="P50" s="11">
        <v>10798000000</v>
      </c>
      <c r="T50" s="33" t="s">
        <v>118</v>
      </c>
      <c r="U50" s="34">
        <f>U35+U36</f>
        <v>2214000000</v>
      </c>
      <c r="V50" s="41">
        <f>U50/U52</f>
        <v>2.9044064594839235E-2</v>
      </c>
      <c r="W50" s="42" t="s">
        <v>119</v>
      </c>
    </row>
    <row r="51" spans="1:23" ht="20" x14ac:dyDescent="0.25">
      <c r="A51" s="5" t="s">
        <v>47</v>
      </c>
      <c r="B51" s="1" t="s">
        <v>92</v>
      </c>
      <c r="C51" s="1" t="s">
        <v>92</v>
      </c>
      <c r="D51" s="1" t="s">
        <v>92</v>
      </c>
      <c r="E51" s="1">
        <v>1570000</v>
      </c>
      <c r="F51" s="1">
        <v>2098000</v>
      </c>
      <c r="G51" s="1">
        <v>9604000</v>
      </c>
      <c r="H51" s="1">
        <v>7405000</v>
      </c>
      <c r="I51" s="1">
        <v>17829000</v>
      </c>
      <c r="J51" s="1">
        <v>37369000</v>
      </c>
      <c r="K51" s="1">
        <v>38080000</v>
      </c>
      <c r="L51" s="1">
        <v>32109000</v>
      </c>
      <c r="M51" s="1">
        <v>30733000</v>
      </c>
      <c r="N51" s="1">
        <v>52960000</v>
      </c>
      <c r="O51" s="1">
        <v>34236000</v>
      </c>
      <c r="P51" s="1">
        <v>89000000</v>
      </c>
      <c r="T51" s="33" t="s">
        <v>120</v>
      </c>
      <c r="U51" s="34">
        <v>74015000000</v>
      </c>
      <c r="V51" s="41">
        <f>U51/U52</f>
        <v>0.97095593540516079</v>
      </c>
      <c r="W51" s="42" t="s">
        <v>121</v>
      </c>
    </row>
    <row r="52" spans="1:23" ht="20" x14ac:dyDescent="0.25">
      <c r="A52" s="5" t="s">
        <v>48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 t="s">
        <v>92</v>
      </c>
      <c r="K52" s="1" t="s">
        <v>92</v>
      </c>
      <c r="L52" s="1">
        <v>543418000</v>
      </c>
      <c r="M52" s="1" t="s">
        <v>92</v>
      </c>
      <c r="N52" s="1" t="s">
        <v>92</v>
      </c>
      <c r="O52" s="1">
        <v>72236000</v>
      </c>
      <c r="P52" s="1">
        <v>174000000</v>
      </c>
      <c r="T52" s="33" t="s">
        <v>122</v>
      </c>
      <c r="U52" s="34">
        <f>U50+U51</f>
        <v>76229000000</v>
      </c>
      <c r="V52" s="32"/>
    </row>
    <row r="53" spans="1:23" ht="19" x14ac:dyDescent="0.25">
      <c r="A53" s="5" t="s">
        <v>49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>
        <v>1941000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>
        <v>58466000</v>
      </c>
      <c r="P53" s="1">
        <v>101000000</v>
      </c>
      <c r="T53" s="33"/>
      <c r="U53" s="32"/>
      <c r="V53" s="32"/>
    </row>
    <row r="54" spans="1:23" ht="20" x14ac:dyDescent="0.25">
      <c r="A54" s="5" t="s">
        <v>50</v>
      </c>
      <c r="B54" s="1" t="s">
        <v>92</v>
      </c>
      <c r="C54" s="1" t="s">
        <v>92</v>
      </c>
      <c r="D54" s="1" t="s">
        <v>92</v>
      </c>
      <c r="E54" s="1">
        <v>31282000</v>
      </c>
      <c r="F54" s="1">
        <v>66894000</v>
      </c>
      <c r="G54" s="1">
        <v>153964000</v>
      </c>
      <c r="H54" s="1">
        <v>252553000</v>
      </c>
      <c r="I54" s="1">
        <v>409671000</v>
      </c>
      <c r="J54" s="1">
        <v>593003000</v>
      </c>
      <c r="K54" s="1">
        <v>861782000</v>
      </c>
      <c r="L54" s="1">
        <v>1280499000</v>
      </c>
      <c r="M54" s="1">
        <v>1651594000</v>
      </c>
      <c r="N54" s="1">
        <v>2185754000</v>
      </c>
      <c r="O54" s="1">
        <v>2962579000</v>
      </c>
      <c r="P54" s="1">
        <v>3836000000</v>
      </c>
      <c r="T54" s="43" t="s">
        <v>123</v>
      </c>
      <c r="U54" s="32"/>
      <c r="V54" s="32"/>
    </row>
    <row r="55" spans="1:23" ht="20" x14ac:dyDescent="0.25">
      <c r="A55" s="5" t="s">
        <v>51</v>
      </c>
      <c r="B55" s="1" t="s">
        <v>92</v>
      </c>
      <c r="C55" s="1" t="s">
        <v>92</v>
      </c>
      <c r="D55" s="1" t="s">
        <v>92</v>
      </c>
      <c r="E55" s="1">
        <v>12842000</v>
      </c>
      <c r="F55" s="1">
        <v>18994000</v>
      </c>
      <c r="G55" s="1">
        <v>48059000</v>
      </c>
      <c r="H55" s="1">
        <v>68130000</v>
      </c>
      <c r="I55" s="1">
        <v>79497000</v>
      </c>
      <c r="J55" s="1">
        <v>101264000</v>
      </c>
      <c r="K55" s="1">
        <v>171636000</v>
      </c>
      <c r="L55" s="1">
        <v>244605000</v>
      </c>
      <c r="M55" s="1">
        <v>330246000</v>
      </c>
      <c r="N55" s="1">
        <v>514071000</v>
      </c>
      <c r="O55" s="1">
        <v>668093000</v>
      </c>
      <c r="P55" s="1">
        <v>850000000</v>
      </c>
      <c r="T55" s="35" t="s">
        <v>124</v>
      </c>
      <c r="U55" s="36">
        <f>(V50*U37)+(V51*U47)</f>
        <v>8.2162778378307461E-2</v>
      </c>
      <c r="V55" s="32"/>
    </row>
    <row r="56" spans="1:23" ht="19" x14ac:dyDescent="0.25">
      <c r="A56" s="6" t="s">
        <v>52</v>
      </c>
      <c r="B56" s="10" t="s">
        <v>92</v>
      </c>
      <c r="C56" s="10" t="s">
        <v>92</v>
      </c>
      <c r="D56" s="10" t="s">
        <v>92</v>
      </c>
      <c r="E56" s="10">
        <v>45694000</v>
      </c>
      <c r="F56" s="10">
        <v>87986000</v>
      </c>
      <c r="G56" s="10">
        <v>211627000</v>
      </c>
      <c r="H56" s="10">
        <v>328088000</v>
      </c>
      <c r="I56" s="10">
        <v>506997000</v>
      </c>
      <c r="J56" s="10">
        <v>731636000</v>
      </c>
      <c r="K56" s="10">
        <v>1071498000</v>
      </c>
      <c r="L56" s="10">
        <v>2100631000</v>
      </c>
      <c r="M56" s="10">
        <v>2012573000</v>
      </c>
      <c r="N56" s="10">
        <v>2752785000</v>
      </c>
      <c r="O56" s="10">
        <v>3737144000</v>
      </c>
      <c r="P56" s="10">
        <v>4949000000</v>
      </c>
    </row>
    <row r="57" spans="1:23" ht="19" x14ac:dyDescent="0.25">
      <c r="A57" s="5" t="s">
        <v>53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>
        <v>414777000</v>
      </c>
      <c r="I57" s="1">
        <v>443764000</v>
      </c>
      <c r="J57" s="1">
        <v>474534000</v>
      </c>
      <c r="K57" s="1">
        <v>507812000</v>
      </c>
      <c r="L57" s="1">
        <v>630018000</v>
      </c>
      <c r="M57" s="1">
        <v>661707000</v>
      </c>
      <c r="N57" s="1">
        <v>694981000</v>
      </c>
      <c r="O57" s="1">
        <v>2062932000</v>
      </c>
      <c r="P57" s="1">
        <v>2040000000</v>
      </c>
    </row>
    <row r="58" spans="1:23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>
        <v>9449000</v>
      </c>
      <c r="F58" s="1">
        <v>7752000</v>
      </c>
      <c r="G58" s="1">
        <v>16397000</v>
      </c>
      <c r="H58" s="1">
        <v>14169000</v>
      </c>
      <c r="I58" s="1">
        <v>12567000</v>
      </c>
      <c r="J58" s="1">
        <v>10751000</v>
      </c>
      <c r="K58" s="1">
        <v>33319000</v>
      </c>
      <c r="L58" s="1">
        <v>39884000</v>
      </c>
      <c r="M58" s="1">
        <v>38597000</v>
      </c>
      <c r="N58" s="1">
        <v>40038000</v>
      </c>
      <c r="O58" s="1">
        <v>45346000</v>
      </c>
      <c r="P58" s="1">
        <v>63000000</v>
      </c>
    </row>
    <row r="59" spans="1:23" ht="19" x14ac:dyDescent="0.25">
      <c r="A59" s="5" t="s">
        <v>54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 t="s">
        <v>92</v>
      </c>
      <c r="K59" s="1" t="s">
        <v>92</v>
      </c>
      <c r="L59" s="1" t="s">
        <v>92</v>
      </c>
      <c r="M59" s="1" t="s">
        <v>92</v>
      </c>
      <c r="N59" s="1" t="s">
        <v>92</v>
      </c>
      <c r="O59" s="1" t="s">
        <v>92</v>
      </c>
      <c r="P59" s="1" t="s">
        <v>92</v>
      </c>
    </row>
    <row r="60" spans="1:23" ht="19" x14ac:dyDescent="0.25">
      <c r="A60" s="5" t="s">
        <v>55</v>
      </c>
      <c r="B60" s="1" t="s">
        <v>92</v>
      </c>
      <c r="C60" s="1" t="s">
        <v>92</v>
      </c>
      <c r="D60" s="1" t="s">
        <v>92</v>
      </c>
      <c r="E60" s="1">
        <v>67488000</v>
      </c>
      <c r="F60" s="1">
        <v>71389000</v>
      </c>
      <c r="G60" s="1">
        <v>6685000</v>
      </c>
      <c r="H60" s="1">
        <v>17183000</v>
      </c>
      <c r="I60" s="1">
        <v>33076000</v>
      </c>
      <c r="J60" s="1">
        <v>23317000</v>
      </c>
      <c r="K60" s="1">
        <v>34177000</v>
      </c>
      <c r="L60" s="1">
        <v>43239000</v>
      </c>
      <c r="M60" s="1">
        <v>55064000</v>
      </c>
      <c r="N60" s="1">
        <v>406685000</v>
      </c>
      <c r="O60" s="1">
        <v>35154000</v>
      </c>
      <c r="P60" s="1">
        <v>51000000</v>
      </c>
    </row>
    <row r="61" spans="1:23" ht="19" x14ac:dyDescent="0.25">
      <c r="A61" s="5" t="s">
        <v>56</v>
      </c>
      <c r="B61" s="1" t="s">
        <v>92</v>
      </c>
      <c r="C61" s="1" t="s">
        <v>92</v>
      </c>
      <c r="D61" s="1" t="s">
        <v>92</v>
      </c>
      <c r="E61" s="1">
        <v>76937000</v>
      </c>
      <c r="F61" s="1">
        <v>79141000</v>
      </c>
      <c r="G61" s="1">
        <v>23082000</v>
      </c>
      <c r="H61" s="1">
        <v>446129000</v>
      </c>
      <c r="I61" s="1">
        <v>489407000</v>
      </c>
      <c r="J61" s="1">
        <v>508602000</v>
      </c>
      <c r="K61" s="1">
        <v>575308000</v>
      </c>
      <c r="L61" s="1">
        <v>713141000</v>
      </c>
      <c r="M61" s="1">
        <v>755368000</v>
      </c>
      <c r="N61" s="1">
        <v>1141704000</v>
      </c>
      <c r="O61" s="1">
        <v>2143432000</v>
      </c>
      <c r="P61" s="1">
        <v>2154000000</v>
      </c>
    </row>
    <row r="62" spans="1:23" ht="19" x14ac:dyDescent="0.25">
      <c r="A62" s="5" t="s">
        <v>57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</row>
    <row r="63" spans="1:23" ht="19" x14ac:dyDescent="0.25">
      <c r="A63" s="6" t="s">
        <v>58</v>
      </c>
      <c r="B63" s="10" t="s">
        <v>92</v>
      </c>
      <c r="C63" s="10" t="s">
        <v>92</v>
      </c>
      <c r="D63" s="10" t="s">
        <v>92</v>
      </c>
      <c r="E63" s="10">
        <v>122631000</v>
      </c>
      <c r="F63" s="10">
        <v>167127000</v>
      </c>
      <c r="G63" s="10">
        <v>234709000</v>
      </c>
      <c r="H63" s="10">
        <v>774217000</v>
      </c>
      <c r="I63" s="10">
        <v>996404000</v>
      </c>
      <c r="J63" s="10">
        <v>1240238000</v>
      </c>
      <c r="K63" s="10">
        <v>1646806000</v>
      </c>
      <c r="L63" s="10">
        <v>2813772000</v>
      </c>
      <c r="M63" s="10">
        <v>2767941000</v>
      </c>
      <c r="N63" s="10">
        <v>3894489000</v>
      </c>
      <c r="O63" s="10">
        <v>5880576000</v>
      </c>
      <c r="P63" s="10">
        <v>7103000000</v>
      </c>
    </row>
    <row r="64" spans="1:23" ht="19" x14ac:dyDescent="0.25">
      <c r="A64" s="5" t="s">
        <v>59</v>
      </c>
      <c r="B64" s="1" t="s">
        <v>92</v>
      </c>
      <c r="C64" s="1" t="s">
        <v>92</v>
      </c>
      <c r="D64" s="1" t="s">
        <v>92</v>
      </c>
      <c r="E64" s="1">
        <v>16000</v>
      </c>
      <c r="F64" s="1">
        <v>21000</v>
      </c>
      <c r="G64" s="1">
        <v>126000</v>
      </c>
      <c r="H64" s="1">
        <v>140000</v>
      </c>
      <c r="I64" s="1">
        <v>150000</v>
      </c>
      <c r="J64" s="1">
        <v>160000</v>
      </c>
      <c r="K64" s="1">
        <v>167000</v>
      </c>
      <c r="L64" s="1">
        <v>174000</v>
      </c>
      <c r="M64" s="1">
        <v>180000</v>
      </c>
      <c r="N64" s="1">
        <v>189000</v>
      </c>
      <c r="O64" s="1">
        <v>196000</v>
      </c>
      <c r="P64" s="1" t="s">
        <v>92</v>
      </c>
    </row>
    <row r="65" spans="1:16" ht="19" x14ac:dyDescent="0.25">
      <c r="A65" s="5" t="s">
        <v>60</v>
      </c>
      <c r="B65" s="1" t="s">
        <v>92</v>
      </c>
      <c r="C65" s="1" t="s">
        <v>92</v>
      </c>
      <c r="D65" s="1" t="s">
        <v>92</v>
      </c>
      <c r="E65" s="1">
        <v>-71286000</v>
      </c>
      <c r="F65" s="1">
        <v>-61456000</v>
      </c>
      <c r="G65" s="1">
        <v>-105488000</v>
      </c>
      <c r="H65" s="1">
        <v>-179196000</v>
      </c>
      <c r="I65" s="1">
        <v>-358583000</v>
      </c>
      <c r="J65" s="1">
        <v>-557009000</v>
      </c>
      <c r="K65" s="1">
        <v>-997390000</v>
      </c>
      <c r="L65" s="1">
        <v>-1146520000</v>
      </c>
      <c r="M65" s="1">
        <v>-978780000</v>
      </c>
      <c r="N65" s="1">
        <v>-352244000</v>
      </c>
      <c r="O65" s="1">
        <v>-233741000</v>
      </c>
      <c r="P65" s="1">
        <v>-4000000</v>
      </c>
    </row>
    <row r="66" spans="1:16" ht="19" x14ac:dyDescent="0.25">
      <c r="A66" s="5" t="s">
        <v>61</v>
      </c>
      <c r="B66" s="1" t="s">
        <v>92</v>
      </c>
      <c r="C66" s="1" t="s">
        <v>92</v>
      </c>
      <c r="D66" s="1" t="s">
        <v>92</v>
      </c>
      <c r="E66" s="1">
        <v>-650000</v>
      </c>
      <c r="F66" s="1">
        <v>1000000</v>
      </c>
      <c r="G66" s="1">
        <v>-36000</v>
      </c>
      <c r="H66" s="1">
        <v>-38107000</v>
      </c>
      <c r="I66" s="1">
        <v>-12000000</v>
      </c>
      <c r="J66" s="1">
        <v>-17000000</v>
      </c>
      <c r="K66" s="1">
        <v>-21000000</v>
      </c>
      <c r="L66" s="1">
        <v>6000000</v>
      </c>
      <c r="M66" s="1">
        <v>-4000000</v>
      </c>
      <c r="N66" s="1">
        <v>25000000</v>
      </c>
      <c r="O66" s="1">
        <v>94229000</v>
      </c>
      <c r="P66" s="1">
        <v>34000000</v>
      </c>
    </row>
    <row r="67" spans="1:16" ht="19" x14ac:dyDescent="0.25">
      <c r="A67" s="5" t="s">
        <v>62</v>
      </c>
      <c r="B67" s="1" t="s">
        <v>92</v>
      </c>
      <c r="C67" s="1" t="s">
        <v>92</v>
      </c>
      <c r="D67" s="1" t="s">
        <v>92</v>
      </c>
      <c r="E67" s="1">
        <v>658000</v>
      </c>
      <c r="F67" s="1">
        <v>2054000</v>
      </c>
      <c r="G67" s="1">
        <v>348803000</v>
      </c>
      <c r="H67" s="1">
        <v>611422000</v>
      </c>
      <c r="I67" s="1">
        <v>799108000</v>
      </c>
      <c r="J67" s="1">
        <v>1140663000</v>
      </c>
      <c r="K67" s="1">
        <v>1405184000</v>
      </c>
      <c r="L67" s="1">
        <v>1724478000</v>
      </c>
      <c r="M67" s="1">
        <v>2093799000</v>
      </c>
      <c r="N67" s="1">
        <v>2454996000</v>
      </c>
      <c r="O67" s="1">
        <v>2973797000</v>
      </c>
      <c r="P67" s="1">
        <v>3741000</v>
      </c>
    </row>
    <row r="68" spans="1:16" ht="19" x14ac:dyDescent="0.25">
      <c r="A68" s="6" t="s">
        <v>63</v>
      </c>
      <c r="B68" s="10" t="s">
        <v>92</v>
      </c>
      <c r="C68" s="10" t="s">
        <v>92</v>
      </c>
      <c r="D68" s="10" t="s">
        <v>92</v>
      </c>
      <c r="E68" s="10">
        <v>-71262000</v>
      </c>
      <c r="F68" s="10">
        <v>-58381000</v>
      </c>
      <c r="G68" s="10">
        <v>243405000</v>
      </c>
      <c r="H68" s="10">
        <v>394259000</v>
      </c>
      <c r="I68" s="10">
        <v>428675000</v>
      </c>
      <c r="J68" s="10">
        <v>566814000</v>
      </c>
      <c r="K68" s="10">
        <v>386961000</v>
      </c>
      <c r="L68" s="10">
        <v>584132000</v>
      </c>
      <c r="M68" s="10">
        <v>1111199000</v>
      </c>
      <c r="N68" s="10">
        <v>2127941000</v>
      </c>
      <c r="O68" s="10">
        <v>2834481000</v>
      </c>
      <c r="P68" s="10">
        <v>3695000000</v>
      </c>
    </row>
    <row r="69" spans="1:16" ht="19" x14ac:dyDescent="0.25">
      <c r="A69" s="7" t="s">
        <v>64</v>
      </c>
      <c r="B69" s="11" t="s">
        <v>92</v>
      </c>
      <c r="C69" s="11" t="s">
        <v>92</v>
      </c>
      <c r="D69" s="11" t="s">
        <v>92</v>
      </c>
      <c r="E69" s="11">
        <v>51369000</v>
      </c>
      <c r="F69" s="11">
        <v>108746000</v>
      </c>
      <c r="G69" s="11">
        <v>478114000</v>
      </c>
      <c r="H69" s="11">
        <v>1168476000</v>
      </c>
      <c r="I69" s="11">
        <v>1425079000</v>
      </c>
      <c r="J69" s="11">
        <v>1807052000</v>
      </c>
      <c r="K69" s="11">
        <v>2033767000</v>
      </c>
      <c r="L69" s="11">
        <v>3397904000</v>
      </c>
      <c r="M69" s="11">
        <v>3879140000</v>
      </c>
      <c r="N69" s="11">
        <v>6022430000</v>
      </c>
      <c r="O69" s="11">
        <v>8715057000</v>
      </c>
      <c r="P69" s="11">
        <v>10798000000</v>
      </c>
    </row>
    <row r="70" spans="1:16" ht="19" x14ac:dyDescent="0.25">
      <c r="A70" s="5" t="s">
        <v>28</v>
      </c>
      <c r="B70" s="13" t="s">
        <v>93</v>
      </c>
      <c r="C70" s="13" t="s">
        <v>93</v>
      </c>
      <c r="D70" s="13" t="s">
        <v>93</v>
      </c>
      <c r="E70" s="13" t="s">
        <v>93</v>
      </c>
      <c r="F70" s="13" t="s">
        <v>93</v>
      </c>
      <c r="G70" s="13" t="s">
        <v>93</v>
      </c>
      <c r="H70" s="13" t="s">
        <v>93</v>
      </c>
      <c r="I70" s="13" t="s">
        <v>93</v>
      </c>
      <c r="J70" s="13" t="s">
        <v>93</v>
      </c>
      <c r="K70" s="13" t="s">
        <v>93</v>
      </c>
      <c r="L70" s="13" t="s">
        <v>93</v>
      </c>
      <c r="M70" s="13" t="s">
        <v>93</v>
      </c>
      <c r="N70" s="13" t="s">
        <v>93</v>
      </c>
      <c r="O70" s="13" t="s">
        <v>93</v>
      </c>
      <c r="P70" s="13" t="s">
        <v>93</v>
      </c>
    </row>
    <row r="71" spans="1:16" ht="21" x14ac:dyDescent="0.25">
      <c r="A71" s="4" t="s">
        <v>65</v>
      </c>
      <c r="B71" s="9" t="s">
        <v>91</v>
      </c>
      <c r="C71" s="9" t="s">
        <v>91</v>
      </c>
      <c r="D71" s="9" t="s">
        <v>91</v>
      </c>
      <c r="E71" s="9" t="s">
        <v>91</v>
      </c>
      <c r="F71" s="9" t="s">
        <v>91</v>
      </c>
      <c r="G71" s="9" t="s">
        <v>91</v>
      </c>
      <c r="H71" s="9" t="s">
        <v>91</v>
      </c>
      <c r="I71" s="9" t="s">
        <v>91</v>
      </c>
      <c r="J71" s="9" t="s">
        <v>91</v>
      </c>
      <c r="K71" s="9" t="s">
        <v>91</v>
      </c>
      <c r="L71" s="9" t="s">
        <v>91</v>
      </c>
      <c r="M71" s="9" t="s">
        <v>91</v>
      </c>
      <c r="N71" s="9" t="s">
        <v>91</v>
      </c>
      <c r="O71" s="9" t="s">
        <v>91</v>
      </c>
      <c r="P71" s="9" t="s">
        <v>91</v>
      </c>
    </row>
    <row r="72" spans="1:16" ht="19" x14ac:dyDescent="0.25">
      <c r="A72" s="5" t="s">
        <v>66</v>
      </c>
      <c r="B72" s="1" t="s">
        <v>92</v>
      </c>
      <c r="C72" s="1" t="s">
        <v>92</v>
      </c>
      <c r="D72" s="1">
        <v>-5900000</v>
      </c>
      <c r="E72" s="1">
        <v>-29705000</v>
      </c>
      <c r="F72" s="1">
        <v>9830000</v>
      </c>
      <c r="G72" s="1">
        <v>-37348000</v>
      </c>
      <c r="H72" s="1">
        <v>-73708000</v>
      </c>
      <c r="I72" s="1">
        <v>-179387000</v>
      </c>
      <c r="J72" s="1">
        <v>-198426000</v>
      </c>
      <c r="K72" s="1">
        <v>-451804000</v>
      </c>
      <c r="L72" s="1">
        <v>-149130000</v>
      </c>
      <c r="M72" s="1">
        <v>-26704000</v>
      </c>
      <c r="N72" s="1">
        <v>626698000</v>
      </c>
      <c r="O72" s="1">
        <v>118503000</v>
      </c>
      <c r="P72" s="1">
        <v>230000000</v>
      </c>
    </row>
    <row r="73" spans="1:16" ht="19" x14ac:dyDescent="0.25">
      <c r="A73" s="5" t="s">
        <v>13</v>
      </c>
      <c r="B73" s="1" t="s">
        <v>92</v>
      </c>
      <c r="C73" s="1" t="s">
        <v>92</v>
      </c>
      <c r="D73" s="1">
        <v>200000</v>
      </c>
      <c r="E73" s="1">
        <v>369000</v>
      </c>
      <c r="F73" s="1">
        <v>1472000</v>
      </c>
      <c r="G73" s="1">
        <v>13506000</v>
      </c>
      <c r="H73" s="1">
        <v>24152000</v>
      </c>
      <c r="I73" s="1">
        <v>42059000</v>
      </c>
      <c r="J73" s="1">
        <v>60356000</v>
      </c>
      <c r="K73" s="1">
        <v>83082000</v>
      </c>
      <c r="L73" s="1">
        <v>113875000</v>
      </c>
      <c r="M73" s="1">
        <v>149604000</v>
      </c>
      <c r="N73" s="1">
        <v>252114000</v>
      </c>
      <c r="O73" s="1">
        <v>336381000</v>
      </c>
      <c r="P73" s="1">
        <v>472000000</v>
      </c>
    </row>
    <row r="74" spans="1:16" ht="19" x14ac:dyDescent="0.25">
      <c r="A74" s="5" t="s">
        <v>67</v>
      </c>
      <c r="B74" s="1" t="s">
        <v>92</v>
      </c>
      <c r="C74" s="1" t="s">
        <v>92</v>
      </c>
      <c r="D74" s="1" t="s">
        <v>92</v>
      </c>
      <c r="E74" s="1" t="s">
        <v>92</v>
      </c>
      <c r="F74" s="1">
        <v>-138000</v>
      </c>
      <c r="G74" s="1">
        <v>-2440000</v>
      </c>
      <c r="H74" s="1">
        <v>-1889000</v>
      </c>
      <c r="I74" s="1">
        <v>-3235000</v>
      </c>
      <c r="J74" s="1">
        <v>-3945000</v>
      </c>
      <c r="K74" s="1">
        <v>-3424000</v>
      </c>
      <c r="L74" s="1">
        <v>-9078000</v>
      </c>
      <c r="M74" s="1">
        <v>-34180000</v>
      </c>
      <c r="N74" s="1">
        <v>-575765000</v>
      </c>
      <c r="O74" s="1">
        <v>-24481000</v>
      </c>
      <c r="P74" s="1">
        <v>-34000000</v>
      </c>
    </row>
    <row r="75" spans="1:16" ht="19" x14ac:dyDescent="0.25">
      <c r="A75" s="5" t="s">
        <v>68</v>
      </c>
      <c r="B75" s="1" t="s">
        <v>92</v>
      </c>
      <c r="C75" s="1" t="s">
        <v>92</v>
      </c>
      <c r="D75" s="1" t="s">
        <v>92</v>
      </c>
      <c r="E75" s="1">
        <v>545000</v>
      </c>
      <c r="F75" s="1">
        <v>2954000</v>
      </c>
      <c r="G75" s="1">
        <v>27937000</v>
      </c>
      <c r="H75" s="1">
        <v>65581000</v>
      </c>
      <c r="I75" s="1">
        <v>154319000</v>
      </c>
      <c r="J75" s="1">
        <v>257713000</v>
      </c>
      <c r="K75" s="1">
        <v>317580000</v>
      </c>
      <c r="L75" s="1">
        <v>394078000</v>
      </c>
      <c r="M75" s="1">
        <v>543953000</v>
      </c>
      <c r="N75" s="1">
        <v>662195000</v>
      </c>
      <c r="O75" s="1">
        <v>870453000</v>
      </c>
      <c r="P75" s="1">
        <v>1131000000</v>
      </c>
    </row>
    <row r="76" spans="1:16" ht="19" x14ac:dyDescent="0.25">
      <c r="A76" s="5" t="s">
        <v>69</v>
      </c>
      <c r="B76" s="1" t="s">
        <v>92</v>
      </c>
      <c r="C76" s="1" t="s">
        <v>92</v>
      </c>
      <c r="D76" s="1">
        <v>5300000</v>
      </c>
      <c r="E76" s="1">
        <v>18304000</v>
      </c>
      <c r="F76" s="1">
        <v>19267000</v>
      </c>
      <c r="G76" s="1">
        <v>29214000</v>
      </c>
      <c r="H76" s="1">
        <v>29432000</v>
      </c>
      <c r="I76" s="1">
        <v>41200000</v>
      </c>
      <c r="J76" s="1">
        <v>101914000</v>
      </c>
      <c r="K76" s="1">
        <v>96229000</v>
      </c>
      <c r="L76" s="1">
        <v>125329000</v>
      </c>
      <c r="M76" s="1">
        <v>140754000</v>
      </c>
      <c r="N76" s="1">
        <v>78354000</v>
      </c>
      <c r="O76" s="1">
        <v>281474000</v>
      </c>
      <c r="P76" s="1">
        <v>58000000</v>
      </c>
    </row>
    <row r="77" spans="1:16" ht="19" x14ac:dyDescent="0.25">
      <c r="A77" s="5" t="s">
        <v>70</v>
      </c>
      <c r="B77" s="1" t="s">
        <v>92</v>
      </c>
      <c r="C77" s="1" t="s">
        <v>92</v>
      </c>
      <c r="D77" s="1" t="s">
        <v>92</v>
      </c>
      <c r="E77" s="1">
        <v>-5176000</v>
      </c>
      <c r="F77" s="1">
        <v>-14762000</v>
      </c>
      <c r="G77" s="1">
        <v>-33341000</v>
      </c>
      <c r="H77" s="1">
        <v>-29506000</v>
      </c>
      <c r="I77" s="1">
        <v>-56785000</v>
      </c>
      <c r="J77" s="1">
        <v>-50855000</v>
      </c>
      <c r="K77" s="1">
        <v>-125106000</v>
      </c>
      <c r="L77" s="1">
        <v>-98432000</v>
      </c>
      <c r="M77" s="1">
        <v>-146148000</v>
      </c>
      <c r="N77" s="1">
        <v>-259835000</v>
      </c>
      <c r="O77" s="1">
        <v>-151431000</v>
      </c>
      <c r="P77" s="1">
        <v>-401000000</v>
      </c>
    </row>
    <row r="78" spans="1:16" ht="19" x14ac:dyDescent="0.25">
      <c r="A78" s="5" t="s">
        <v>34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 t="s">
        <v>92</v>
      </c>
      <c r="H78" s="1" t="s">
        <v>92</v>
      </c>
      <c r="I78" s="1" t="s">
        <v>92</v>
      </c>
      <c r="J78" s="1" t="s">
        <v>92</v>
      </c>
      <c r="K78" s="1" t="s">
        <v>92</v>
      </c>
      <c r="L78" s="1" t="s">
        <v>92</v>
      </c>
      <c r="M78" s="1" t="s">
        <v>92</v>
      </c>
      <c r="N78" s="1" t="s">
        <v>92</v>
      </c>
      <c r="O78" s="1" t="s">
        <v>92</v>
      </c>
      <c r="P78" s="1" t="s">
        <v>92</v>
      </c>
    </row>
    <row r="79" spans="1:16" ht="19" x14ac:dyDescent="0.25">
      <c r="A79" s="5" t="s">
        <v>47</v>
      </c>
      <c r="B79" s="1" t="s">
        <v>92</v>
      </c>
      <c r="C79" s="1" t="s">
        <v>92</v>
      </c>
      <c r="D79" s="1" t="s">
        <v>92</v>
      </c>
      <c r="E79" s="1">
        <v>912000</v>
      </c>
      <c r="F79" s="1">
        <v>254000</v>
      </c>
      <c r="G79" s="1">
        <v>4887000</v>
      </c>
      <c r="H79" s="1">
        <v>-252000</v>
      </c>
      <c r="I79" s="1">
        <v>10223000</v>
      </c>
      <c r="J79" s="1">
        <v>14785000</v>
      </c>
      <c r="K79" s="1">
        <v>-3554000</v>
      </c>
      <c r="L79" s="1">
        <v>-5504000</v>
      </c>
      <c r="M79" s="1">
        <v>-4757000</v>
      </c>
      <c r="N79" s="1">
        <v>21355000</v>
      </c>
      <c r="O79" s="1">
        <v>-33583000</v>
      </c>
      <c r="P79" s="1">
        <v>55000000</v>
      </c>
    </row>
    <row r="80" spans="1:16" ht="19" x14ac:dyDescent="0.25">
      <c r="A80" s="5" t="s">
        <v>71</v>
      </c>
      <c r="B80" s="1" t="s">
        <v>92</v>
      </c>
      <c r="C80" s="1" t="s">
        <v>92</v>
      </c>
      <c r="D80" s="1" t="s">
        <v>92</v>
      </c>
      <c r="E80" s="1">
        <v>18518000</v>
      </c>
      <c r="F80" s="1">
        <v>31209000</v>
      </c>
      <c r="G80" s="1">
        <v>37257000</v>
      </c>
      <c r="H80" s="1">
        <v>39462000</v>
      </c>
      <c r="I80" s="1">
        <v>94607000</v>
      </c>
      <c r="J80" s="1">
        <v>115758000</v>
      </c>
      <c r="K80" s="1">
        <v>163708000</v>
      </c>
      <c r="L80" s="1">
        <v>207059000</v>
      </c>
      <c r="M80" s="1">
        <v>229474000</v>
      </c>
      <c r="N80" s="1">
        <v>281644000</v>
      </c>
      <c r="O80" s="1">
        <v>345734000</v>
      </c>
      <c r="P80" s="1">
        <v>395000000</v>
      </c>
    </row>
    <row r="81" spans="1:16" ht="19" x14ac:dyDescent="0.25">
      <c r="A81" s="5" t="s">
        <v>72</v>
      </c>
      <c r="B81" s="1" t="s">
        <v>92</v>
      </c>
      <c r="C81" s="1" t="s">
        <v>92</v>
      </c>
      <c r="D81" s="1">
        <v>600000</v>
      </c>
      <c r="E81" s="1">
        <v>2955000</v>
      </c>
      <c r="F81" s="1">
        <v>4083000</v>
      </c>
      <c r="G81" s="1">
        <v>17897000</v>
      </c>
      <c r="H81" s="1">
        <v>38178000</v>
      </c>
      <c r="I81" s="1">
        <v>83944000</v>
      </c>
      <c r="J81" s="1">
        <v>97479000</v>
      </c>
      <c r="K81" s="1">
        <v>118258000</v>
      </c>
      <c r="L81" s="1">
        <v>167751000</v>
      </c>
      <c r="M81" s="1">
        <v>37662000</v>
      </c>
      <c r="N81" s="1">
        <v>192376000</v>
      </c>
      <c r="O81" s="1">
        <v>204269000</v>
      </c>
      <c r="P81" s="1">
        <v>334000000</v>
      </c>
    </row>
    <row r="82" spans="1:16" ht="19" x14ac:dyDescent="0.25">
      <c r="A82" s="6" t="s">
        <v>73</v>
      </c>
      <c r="B82" s="10" t="s">
        <v>92</v>
      </c>
      <c r="C82" s="10" t="s">
        <v>92</v>
      </c>
      <c r="D82" s="10">
        <v>200000</v>
      </c>
      <c r="E82" s="10">
        <v>-7532000</v>
      </c>
      <c r="F82" s="10">
        <v>37468000</v>
      </c>
      <c r="G82" s="10">
        <v>48766000</v>
      </c>
      <c r="H82" s="10">
        <v>81746000</v>
      </c>
      <c r="I82" s="10">
        <v>138900000</v>
      </c>
      <c r="J82" s="10">
        <v>315091000</v>
      </c>
      <c r="K82" s="10">
        <v>159921000</v>
      </c>
      <c r="L82" s="10">
        <v>642825000</v>
      </c>
      <c r="M82" s="10">
        <v>811089000</v>
      </c>
      <c r="N82" s="10">
        <v>1235972000</v>
      </c>
      <c r="O82" s="10">
        <v>1786599000</v>
      </c>
      <c r="P82" s="10">
        <v>2191000000</v>
      </c>
    </row>
    <row r="83" spans="1:16" ht="19" x14ac:dyDescent="0.25">
      <c r="A83" s="5" t="s">
        <v>74</v>
      </c>
      <c r="B83" s="1" t="s">
        <v>92</v>
      </c>
      <c r="C83" s="1" t="s">
        <v>92</v>
      </c>
      <c r="D83" s="1">
        <v>-300000</v>
      </c>
      <c r="E83" s="1">
        <v>-1584000</v>
      </c>
      <c r="F83" s="1">
        <v>-8733000</v>
      </c>
      <c r="G83" s="1">
        <v>-42066000</v>
      </c>
      <c r="H83" s="1">
        <v>-55321000</v>
      </c>
      <c r="I83" s="1">
        <v>-54379000</v>
      </c>
      <c r="J83" s="1">
        <v>-87481000</v>
      </c>
      <c r="K83" s="1">
        <v>-105562000</v>
      </c>
      <c r="L83" s="1">
        <v>-150510000</v>
      </c>
      <c r="M83" s="1">
        <v>-224462000</v>
      </c>
      <c r="N83" s="1">
        <v>-264892000</v>
      </c>
      <c r="O83" s="1">
        <v>-419327000</v>
      </c>
      <c r="P83" s="1">
        <v>-392000000</v>
      </c>
    </row>
    <row r="84" spans="1:16" ht="19" x14ac:dyDescent="0.25">
      <c r="A84" s="5" t="s">
        <v>75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>
        <v>-13330000</v>
      </c>
      <c r="I84" s="1">
        <v>-99813000</v>
      </c>
      <c r="J84" s="1">
        <v>-1100000</v>
      </c>
      <c r="K84" s="1">
        <v>-34297000</v>
      </c>
      <c r="L84" s="1">
        <v>-58203000</v>
      </c>
      <c r="M84" s="1">
        <v>-37440000</v>
      </c>
      <c r="N84" s="1">
        <v>-7414000</v>
      </c>
      <c r="O84" s="1">
        <v>-107236000</v>
      </c>
      <c r="P84" s="1">
        <v>-785000000</v>
      </c>
    </row>
    <row r="85" spans="1:16" ht="19" x14ac:dyDescent="0.25">
      <c r="A85" s="5" t="s">
        <v>76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>
        <v>-240626000</v>
      </c>
      <c r="H85" s="1">
        <v>-570679000</v>
      </c>
      <c r="I85" s="1">
        <v>-521393000</v>
      </c>
      <c r="J85" s="1">
        <v>-723282000</v>
      </c>
      <c r="K85" s="1">
        <v>-519164000</v>
      </c>
      <c r="L85" s="1">
        <v>-1194261000</v>
      </c>
      <c r="M85" s="1">
        <v>-1295782000</v>
      </c>
      <c r="N85" s="1">
        <v>-1595667000</v>
      </c>
      <c r="O85" s="1">
        <v>-2933876000</v>
      </c>
      <c r="P85" s="1">
        <v>-2556000000</v>
      </c>
    </row>
    <row r="86" spans="1:16" ht="19" x14ac:dyDescent="0.25">
      <c r="A86" s="5" t="s">
        <v>77</v>
      </c>
      <c r="B86" s="1" t="s">
        <v>92</v>
      </c>
      <c r="C86" s="1" t="s">
        <v>92</v>
      </c>
      <c r="D86" s="1" t="s">
        <v>92</v>
      </c>
      <c r="E86" s="1" t="s">
        <v>92</v>
      </c>
      <c r="F86" s="1" t="s">
        <v>92</v>
      </c>
      <c r="G86" s="1">
        <v>43498000</v>
      </c>
      <c r="H86" s="1">
        <v>236712000</v>
      </c>
      <c r="I86" s="1">
        <v>358712000</v>
      </c>
      <c r="J86" s="1">
        <v>582092000</v>
      </c>
      <c r="K86" s="1">
        <v>569535000</v>
      </c>
      <c r="L86" s="1">
        <v>525696000</v>
      </c>
      <c r="M86" s="1">
        <v>1234662000</v>
      </c>
      <c r="N86" s="1">
        <v>1216185000</v>
      </c>
      <c r="O86" s="1">
        <v>1966757000</v>
      </c>
      <c r="P86" s="1">
        <v>2119000000</v>
      </c>
    </row>
    <row r="87" spans="1:16" ht="19" x14ac:dyDescent="0.25">
      <c r="A87" s="5" t="s">
        <v>78</v>
      </c>
      <c r="B87" s="1" t="s">
        <v>92</v>
      </c>
      <c r="C87" s="1" t="s">
        <v>92</v>
      </c>
      <c r="D87" s="1">
        <v>-600000</v>
      </c>
      <c r="E87" s="1">
        <v>129000</v>
      </c>
      <c r="F87" s="1">
        <v>350000</v>
      </c>
      <c r="G87" s="1">
        <v>45000</v>
      </c>
      <c r="H87" s="1">
        <v>-177000</v>
      </c>
      <c r="I87" s="1">
        <v>-55000</v>
      </c>
      <c r="J87" s="1">
        <v>-1972000</v>
      </c>
      <c r="K87" s="1">
        <v>-18960000</v>
      </c>
      <c r="L87" s="1">
        <v>-6670000</v>
      </c>
      <c r="M87" s="1">
        <v>-24400000</v>
      </c>
      <c r="N87" s="1">
        <v>-72689000</v>
      </c>
      <c r="O87" s="1">
        <v>-13190000</v>
      </c>
      <c r="P87" s="1">
        <v>7000000</v>
      </c>
    </row>
    <row r="88" spans="1:16" ht="19" x14ac:dyDescent="0.25">
      <c r="A88" s="6" t="s">
        <v>79</v>
      </c>
      <c r="B88" s="10" t="s">
        <v>92</v>
      </c>
      <c r="C88" s="10" t="s">
        <v>92</v>
      </c>
      <c r="D88" s="10">
        <v>-900000</v>
      </c>
      <c r="E88" s="10">
        <v>-1455000</v>
      </c>
      <c r="F88" s="10">
        <v>-8383000</v>
      </c>
      <c r="G88" s="10">
        <v>-239149000</v>
      </c>
      <c r="H88" s="10">
        <v>-402795000</v>
      </c>
      <c r="I88" s="10">
        <v>-316928000</v>
      </c>
      <c r="J88" s="10">
        <v>-231743000</v>
      </c>
      <c r="K88" s="10">
        <v>-108448000</v>
      </c>
      <c r="L88" s="10">
        <v>-883948000</v>
      </c>
      <c r="M88" s="10">
        <v>-347422000</v>
      </c>
      <c r="N88" s="10">
        <v>-724477000</v>
      </c>
      <c r="O88" s="10">
        <v>-1506872000</v>
      </c>
      <c r="P88" s="10">
        <v>-1607000000</v>
      </c>
    </row>
    <row r="89" spans="1:16" ht="19" x14ac:dyDescent="0.25">
      <c r="A89" s="5" t="s">
        <v>80</v>
      </c>
      <c r="B89" s="1" t="s">
        <v>92</v>
      </c>
      <c r="C89" s="1" t="s">
        <v>92</v>
      </c>
      <c r="D89" s="1" t="s">
        <v>92</v>
      </c>
      <c r="E89" s="1" t="s">
        <v>92</v>
      </c>
      <c r="F89" s="1" t="s">
        <v>92</v>
      </c>
      <c r="G89" s="1" t="s">
        <v>92</v>
      </c>
      <c r="H89" s="1" t="s">
        <v>92</v>
      </c>
      <c r="I89" s="1" t="s">
        <v>92</v>
      </c>
      <c r="J89" s="1">
        <v>-223000</v>
      </c>
      <c r="K89" s="1">
        <v>-2223000</v>
      </c>
      <c r="L89" s="1">
        <v>-4918000</v>
      </c>
      <c r="M89" s="1">
        <v>-430578000</v>
      </c>
      <c r="N89" s="1">
        <v>-9000</v>
      </c>
      <c r="O89" s="1">
        <v>-1627690000</v>
      </c>
      <c r="P89" s="1">
        <v>-61000000</v>
      </c>
    </row>
    <row r="90" spans="1:16" ht="19" x14ac:dyDescent="0.25">
      <c r="A90" s="5" t="s">
        <v>81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>
        <v>238193000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 t="s">
        <v>92</v>
      </c>
    </row>
    <row r="91" spans="1:16" ht="19" x14ac:dyDescent="0.25">
      <c r="A91" s="5" t="s">
        <v>82</v>
      </c>
      <c r="B91" s="1" t="s">
        <v>92</v>
      </c>
      <c r="C91" s="1" t="s">
        <v>92</v>
      </c>
      <c r="D91" s="1">
        <v>3700000</v>
      </c>
      <c r="E91" s="1">
        <v>-20814000</v>
      </c>
      <c r="F91" s="1" t="s">
        <v>92</v>
      </c>
      <c r="G91" s="1">
        <v>-1960000</v>
      </c>
      <c r="H91" s="1" t="s">
        <v>92</v>
      </c>
      <c r="I91" s="1" t="s">
        <v>92</v>
      </c>
      <c r="J91" s="1" t="s">
        <v>92</v>
      </c>
      <c r="K91" s="1" t="s">
        <v>92</v>
      </c>
      <c r="L91" s="1">
        <v>-55000000</v>
      </c>
      <c r="M91" s="1" t="s">
        <v>92</v>
      </c>
      <c r="N91" s="1" t="s">
        <v>92</v>
      </c>
      <c r="O91" s="1" t="s">
        <v>92</v>
      </c>
      <c r="P91" s="1" t="s">
        <v>92</v>
      </c>
    </row>
    <row r="92" spans="1:16" ht="19" x14ac:dyDescent="0.25">
      <c r="A92" s="5" t="s">
        <v>83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 t="s">
        <v>92</v>
      </c>
      <c r="N92" s="1" t="s">
        <v>92</v>
      </c>
      <c r="O92" s="1" t="s">
        <v>92</v>
      </c>
      <c r="P92" s="1" t="s">
        <v>92</v>
      </c>
    </row>
    <row r="93" spans="1:16" ht="19" x14ac:dyDescent="0.25">
      <c r="A93" s="5" t="s">
        <v>84</v>
      </c>
      <c r="B93" s="1" t="s">
        <v>92</v>
      </c>
      <c r="C93" s="1" t="s">
        <v>92</v>
      </c>
      <c r="D93" s="1" t="s">
        <v>92</v>
      </c>
      <c r="E93" s="1">
        <v>51486000</v>
      </c>
      <c r="F93" s="1">
        <v>1227000</v>
      </c>
      <c r="G93" s="1">
        <v>5606000</v>
      </c>
      <c r="H93" s="1">
        <v>568570000</v>
      </c>
      <c r="I93" s="1">
        <v>70772000</v>
      </c>
      <c r="J93" s="1">
        <v>83216000</v>
      </c>
      <c r="K93" s="1">
        <v>-53529000</v>
      </c>
      <c r="L93" s="1">
        <v>598810000</v>
      </c>
      <c r="M93" s="1">
        <v>-176850000</v>
      </c>
      <c r="N93" s="1">
        <v>-301847000</v>
      </c>
      <c r="O93" s="1">
        <v>2224337000</v>
      </c>
      <c r="P93" s="1">
        <v>-445000000</v>
      </c>
    </row>
    <row r="94" spans="1:16" ht="19" x14ac:dyDescent="0.25">
      <c r="A94" s="6" t="s">
        <v>85</v>
      </c>
      <c r="B94" s="10" t="s">
        <v>92</v>
      </c>
      <c r="C94" s="10" t="s">
        <v>92</v>
      </c>
      <c r="D94" s="10">
        <v>3700000</v>
      </c>
      <c r="E94" s="10">
        <v>30672000</v>
      </c>
      <c r="F94" s="10">
        <v>1227000</v>
      </c>
      <c r="G94" s="10">
        <v>241839000</v>
      </c>
      <c r="H94" s="10">
        <v>568570000</v>
      </c>
      <c r="I94" s="10">
        <v>70772000</v>
      </c>
      <c r="J94" s="10">
        <v>82993000</v>
      </c>
      <c r="K94" s="10">
        <v>-55752000</v>
      </c>
      <c r="L94" s="10">
        <v>538892000</v>
      </c>
      <c r="M94" s="10">
        <v>-607428000</v>
      </c>
      <c r="N94" s="10">
        <v>-301856000</v>
      </c>
      <c r="O94" s="10">
        <v>596647000</v>
      </c>
      <c r="P94" s="10">
        <v>-506000000</v>
      </c>
    </row>
    <row r="95" spans="1:16" ht="19" x14ac:dyDescent="0.25">
      <c r="A95" s="5" t="s">
        <v>86</v>
      </c>
      <c r="B95" s="1" t="s">
        <v>92</v>
      </c>
      <c r="C95" s="1" t="s">
        <v>92</v>
      </c>
      <c r="D95" s="1" t="s">
        <v>92</v>
      </c>
      <c r="E95" s="1">
        <v>-71000</v>
      </c>
      <c r="F95" s="1">
        <v>139000</v>
      </c>
      <c r="G95" s="1">
        <v>-555000</v>
      </c>
      <c r="H95" s="1">
        <v>-207000</v>
      </c>
      <c r="I95" s="1">
        <v>-6592000</v>
      </c>
      <c r="J95" s="1">
        <v>-6491000</v>
      </c>
      <c r="K95" s="1">
        <v>-6788000</v>
      </c>
      <c r="L95" s="1">
        <v>28128000</v>
      </c>
      <c r="M95" s="1">
        <v>-15530000</v>
      </c>
      <c r="N95" s="1">
        <v>-186000</v>
      </c>
      <c r="O95" s="1">
        <v>25065000</v>
      </c>
      <c r="P95" s="1">
        <v>-25000000</v>
      </c>
    </row>
    <row r="96" spans="1:16" ht="19" x14ac:dyDescent="0.25">
      <c r="A96" s="6" t="s">
        <v>87</v>
      </c>
      <c r="B96" s="10" t="s">
        <v>92</v>
      </c>
      <c r="C96" s="10" t="s">
        <v>92</v>
      </c>
      <c r="D96" s="10">
        <v>3000000</v>
      </c>
      <c r="E96" s="10">
        <v>21614000</v>
      </c>
      <c r="F96" s="10">
        <v>30451000</v>
      </c>
      <c r="G96" s="10">
        <v>50901000</v>
      </c>
      <c r="H96" s="10">
        <v>247314000</v>
      </c>
      <c r="I96" s="10">
        <v>-113848000</v>
      </c>
      <c r="J96" s="10">
        <v>159850000</v>
      </c>
      <c r="K96" s="10">
        <v>-11067000</v>
      </c>
      <c r="L96" s="10">
        <v>325897000</v>
      </c>
      <c r="M96" s="10">
        <v>-159291000</v>
      </c>
      <c r="N96" s="10">
        <v>209453000</v>
      </c>
      <c r="O96" s="10">
        <v>901439000</v>
      </c>
      <c r="P96" s="10">
        <v>53000000</v>
      </c>
    </row>
    <row r="97" spans="1:32" ht="19" x14ac:dyDescent="0.25">
      <c r="A97" s="5" t="s">
        <v>88</v>
      </c>
      <c r="B97" s="1" t="s">
        <v>92</v>
      </c>
      <c r="C97" s="1" t="s">
        <v>92</v>
      </c>
      <c r="D97" s="1">
        <v>566204000</v>
      </c>
      <c r="E97" s="1">
        <v>7788000</v>
      </c>
      <c r="F97" s="1">
        <v>29402000</v>
      </c>
      <c r="G97" s="1">
        <v>68088000</v>
      </c>
      <c r="H97" s="1">
        <v>118989000</v>
      </c>
      <c r="I97" s="1">
        <v>366303000</v>
      </c>
      <c r="J97" s="1">
        <v>252455000</v>
      </c>
      <c r="K97" s="1">
        <v>412305000</v>
      </c>
      <c r="L97" s="1">
        <v>401932000</v>
      </c>
      <c r="M97" s="1">
        <v>727829000</v>
      </c>
      <c r="N97" s="1">
        <v>568538000</v>
      </c>
      <c r="O97" s="1">
        <v>777991000</v>
      </c>
      <c r="P97" s="1">
        <v>1679000000</v>
      </c>
      <c r="S97" s="44" t="s">
        <v>98</v>
      </c>
    </row>
    <row r="98" spans="1:32" ht="19" x14ac:dyDescent="0.25">
      <c r="A98" s="7" t="s">
        <v>89</v>
      </c>
      <c r="B98" s="11" t="s">
        <v>92</v>
      </c>
      <c r="C98" s="11" t="s">
        <v>92</v>
      </c>
      <c r="D98" s="11">
        <v>569204000</v>
      </c>
      <c r="E98" s="11">
        <v>29402000</v>
      </c>
      <c r="F98" s="11">
        <v>59853000</v>
      </c>
      <c r="G98" s="11">
        <v>118989000</v>
      </c>
      <c r="H98" s="11">
        <v>366303000</v>
      </c>
      <c r="I98" s="11">
        <v>252455000</v>
      </c>
      <c r="J98" s="11">
        <v>412305000</v>
      </c>
      <c r="K98" s="11">
        <v>401238000</v>
      </c>
      <c r="L98" s="11">
        <v>727829000</v>
      </c>
      <c r="M98" s="11">
        <v>568538000</v>
      </c>
      <c r="N98" s="11">
        <v>777991000</v>
      </c>
      <c r="O98" s="11">
        <v>1679430000</v>
      </c>
      <c r="P98" s="11">
        <v>1732000000</v>
      </c>
      <c r="Q98" s="27">
        <v>1</v>
      </c>
      <c r="R98" s="27">
        <v>2</v>
      </c>
      <c r="S98" s="27">
        <v>2</v>
      </c>
    </row>
    <row r="99" spans="1:32" ht="20" x14ac:dyDescent="0.25">
      <c r="A99" s="5" t="s">
        <v>90</v>
      </c>
      <c r="B99" s="1" t="s">
        <v>92</v>
      </c>
      <c r="C99" s="1" t="s">
        <v>92</v>
      </c>
      <c r="D99" s="1">
        <v>-100000</v>
      </c>
      <c r="E99" s="1">
        <v>-9116000</v>
      </c>
      <c r="F99" s="1">
        <v>28735000</v>
      </c>
      <c r="G99" s="1">
        <v>6700000</v>
      </c>
      <c r="H99" s="1">
        <v>26425000</v>
      </c>
      <c r="I99" s="1">
        <v>84521000</v>
      </c>
      <c r="J99" s="1">
        <v>225860000</v>
      </c>
      <c r="K99" s="1">
        <v>35609000</v>
      </c>
      <c r="L99" s="1">
        <v>485645000</v>
      </c>
      <c r="M99" s="1">
        <v>562227000</v>
      </c>
      <c r="N99" s="1">
        <v>898391000</v>
      </c>
      <c r="O99" s="1">
        <v>1354082000</v>
      </c>
      <c r="P99" s="1">
        <v>1792000000</v>
      </c>
      <c r="Q99" s="45">
        <f>P99*(1+Q100)</f>
        <v>2240000000</v>
      </c>
      <c r="R99" s="45">
        <f>Q99*(1+R100)</f>
        <v>2800000000</v>
      </c>
      <c r="S99" s="45">
        <f>(R99*(1+S100))/(U55-S100)</f>
        <v>50207496581.186607</v>
      </c>
      <c r="T99" s="46" t="s">
        <v>125</v>
      </c>
    </row>
    <row r="100" spans="1:32" s="26" customFormat="1" ht="19" x14ac:dyDescent="0.25">
      <c r="A100" s="14" t="s">
        <v>97</v>
      </c>
      <c r="B100" s="16" t="e">
        <f>(B99/A99)-1</f>
        <v>#VALUE!</v>
      </c>
      <c r="C100" s="16" t="e">
        <f t="shared" ref="C100:M100" si="4">(C99/B99)-1</f>
        <v>#VALUE!</v>
      </c>
      <c r="D100" s="16" t="e">
        <f t="shared" si="4"/>
        <v>#VALUE!</v>
      </c>
      <c r="E100" s="16">
        <f t="shared" si="4"/>
        <v>90.16</v>
      </c>
      <c r="F100" s="16">
        <f t="shared" si="4"/>
        <v>-4.1521500658183417</v>
      </c>
      <c r="G100" s="16">
        <f t="shared" si="4"/>
        <v>-0.76683487036714804</v>
      </c>
      <c r="H100" s="16">
        <f t="shared" si="4"/>
        <v>2.9440298507462686</v>
      </c>
      <c r="I100" s="16">
        <f t="shared" si="4"/>
        <v>2.1985241248817409</v>
      </c>
      <c r="J100" s="16">
        <f t="shared" si="4"/>
        <v>1.6722353024692089</v>
      </c>
      <c r="K100" s="16">
        <f t="shared" si="4"/>
        <v>-0.84234038785088106</v>
      </c>
      <c r="L100" s="16">
        <f t="shared" si="4"/>
        <v>12.638265607009464</v>
      </c>
      <c r="M100" s="16">
        <f t="shared" si="4"/>
        <v>0.15769131773208822</v>
      </c>
      <c r="N100" s="17">
        <f>(N99/M99)-1</f>
        <v>0.59791507700626267</v>
      </c>
      <c r="O100" s="17">
        <f t="shared" ref="O100:P100" si="5">(O99/N99)-1</f>
        <v>0.50723014812036182</v>
      </c>
      <c r="P100" s="17">
        <f t="shared" si="5"/>
        <v>0.32340582032698162</v>
      </c>
      <c r="Q100" s="20">
        <v>0.25</v>
      </c>
      <c r="R100" s="20">
        <v>0.25</v>
      </c>
      <c r="S100" s="21">
        <v>2.5000000000000001E-2</v>
      </c>
      <c r="T100" s="18">
        <f>(P100+O100+N100+M100)/4</f>
        <v>0.39656059079642358</v>
      </c>
      <c r="U100" s="22"/>
      <c r="V100" s="22"/>
      <c r="W100" s="22"/>
      <c r="X100" s="22"/>
      <c r="Y100" s="22"/>
      <c r="Z100" s="23"/>
      <c r="AA100" s="23"/>
      <c r="AB100" s="24"/>
      <c r="AC100" s="25"/>
      <c r="AD100" s="23"/>
      <c r="AE100" s="24"/>
      <c r="AF100" s="18"/>
    </row>
    <row r="101" spans="1:32" ht="19" x14ac:dyDescent="0.25">
      <c r="A101" s="57" t="s">
        <v>135</v>
      </c>
      <c r="Q101" s="1">
        <f>Q99/(1+$U$55)^Q98</f>
        <v>2069928891.2494185</v>
      </c>
      <c r="R101" s="1">
        <f>R99/(1+$U$55)^R98</f>
        <v>2390962954.7037091</v>
      </c>
      <c r="S101" s="1">
        <f>S99/(1+$U$55)^S98</f>
        <v>42872951562.153679</v>
      </c>
    </row>
    <row r="103" spans="1:32" x14ac:dyDescent="0.2">
      <c r="P103" s="47" t="s">
        <v>126</v>
      </c>
      <c r="Q103" s="47">
        <f>SUM(Q101:S101)</f>
        <v>47333843408.106804</v>
      </c>
    </row>
    <row r="104" spans="1:32" x14ac:dyDescent="0.2">
      <c r="P104" s="47" t="s">
        <v>127</v>
      </c>
      <c r="Q104" s="47">
        <f>U50</f>
        <v>2214000000</v>
      </c>
    </row>
    <row r="105" spans="1:32" x14ac:dyDescent="0.2">
      <c r="P105" s="48" t="s">
        <v>128</v>
      </c>
      <c r="Q105" s="48">
        <f>P36</f>
        <v>3304000000</v>
      </c>
    </row>
    <row r="106" spans="1:32" x14ac:dyDescent="0.2">
      <c r="P106" s="49" t="s">
        <v>129</v>
      </c>
      <c r="Q106" s="49">
        <f>Q103-Q104+Q105</f>
        <v>48423843408.106804</v>
      </c>
    </row>
    <row r="107" spans="1:32" x14ac:dyDescent="0.2">
      <c r="P107" s="48" t="s">
        <v>130</v>
      </c>
      <c r="Q107" s="48">
        <v>201010000</v>
      </c>
    </row>
    <row r="108" spans="1:32" x14ac:dyDescent="0.2">
      <c r="P108" s="50" t="s">
        <v>131</v>
      </c>
      <c r="Q108" s="51">
        <f>Q106/Q107</f>
        <v>240.90265861453065</v>
      </c>
    </row>
    <row r="109" spans="1:32" ht="17" x14ac:dyDescent="0.2">
      <c r="P109" s="52" t="s">
        <v>132</v>
      </c>
      <c r="Q109" s="53">
        <v>366.41</v>
      </c>
    </row>
    <row r="110" spans="1:32" x14ac:dyDescent="0.2">
      <c r="P110" s="52"/>
      <c r="Q110" s="53"/>
    </row>
    <row r="111" spans="1:32" ht="17" x14ac:dyDescent="0.2">
      <c r="P111" s="54" t="s">
        <v>133</v>
      </c>
      <c r="Q111" s="55" t="str">
        <f>IF(Q108&gt;Q109, "BUY", "SELL")</f>
        <v>SELL</v>
      </c>
    </row>
    <row r="112" spans="1:32" ht="17" x14ac:dyDescent="0.2">
      <c r="P112" s="54" t="s">
        <v>134</v>
      </c>
      <c r="Q112" s="56">
        <f>(Q108/Q109)-1</f>
        <v>-0.34253252199849726</v>
      </c>
    </row>
  </sheetData>
  <hyperlinks>
    <hyperlink ref="A1" r:id="rId1" tooltip="https://roic.ai/company/NOW" display="ROIC.AI | NOW" xr:uid="{00000000-0004-0000-0000-000000000000}"/>
    <hyperlink ref="B32" r:id="rId2" tooltip="https://sec.gov" xr:uid="{00000000-0004-0000-0000-000001000000}"/>
    <hyperlink ref="B70" r:id="rId3" tooltip="https://sec.gov" xr:uid="{00000000-0004-0000-0000-000002000000}"/>
    <hyperlink ref="C32" r:id="rId4" tooltip="https://sec.gov" xr:uid="{00000000-0004-0000-0000-000004000000}"/>
    <hyperlink ref="C70" r:id="rId5" tooltip="https://sec.gov" xr:uid="{00000000-0004-0000-0000-000005000000}"/>
    <hyperlink ref="D32" r:id="rId6" tooltip="https://sec.gov" xr:uid="{00000000-0004-0000-0000-000007000000}"/>
    <hyperlink ref="D70" r:id="rId7" tooltip="https://sec.gov" xr:uid="{00000000-0004-0000-0000-000008000000}"/>
    <hyperlink ref="E32" r:id="rId8" tooltip="https://sec.gov" xr:uid="{00000000-0004-0000-0000-00000A000000}"/>
    <hyperlink ref="E70" r:id="rId9" tooltip="https://sec.gov" xr:uid="{00000000-0004-0000-0000-00000B000000}"/>
    <hyperlink ref="F32" r:id="rId10" tooltip="https://sec.gov" xr:uid="{00000000-0004-0000-0000-00000D000000}"/>
    <hyperlink ref="F70" r:id="rId11" tooltip="https://sec.gov" xr:uid="{00000000-0004-0000-0000-00000E000000}"/>
    <hyperlink ref="G32" r:id="rId12" tooltip="https://sec.gov" xr:uid="{00000000-0004-0000-0000-000010000000}"/>
    <hyperlink ref="G70" r:id="rId13" tooltip="https://sec.gov" xr:uid="{00000000-0004-0000-0000-000011000000}"/>
    <hyperlink ref="H32" r:id="rId14" tooltip="https://www.sec.gov/Archives/edgar/data/1373715/000137371514000044/now-20131231x10k.htm" xr:uid="{00000000-0004-0000-0000-000013000000}"/>
    <hyperlink ref="H70" r:id="rId15" tooltip="https://www.sec.gov/Archives/edgar/data/1373715/000137371514000044/now-20131231x10k.htm" xr:uid="{00000000-0004-0000-0000-000014000000}"/>
    <hyperlink ref="I32" r:id="rId16" tooltip="https://www.sec.gov/Archives/edgar/data/1373715/000137371515000067/now-20141231x10k.htm" xr:uid="{00000000-0004-0000-0000-000016000000}"/>
    <hyperlink ref="I70" r:id="rId17" tooltip="https://www.sec.gov/Archives/edgar/data/1373715/000137371515000067/now-20141231x10k.htm" xr:uid="{00000000-0004-0000-0000-000017000000}"/>
    <hyperlink ref="J32" r:id="rId18" tooltip="https://www.sec.gov/Archives/edgar/data/1373715/000137371516000324/0001373715-16-000324-index.html" xr:uid="{00000000-0004-0000-0000-000019000000}"/>
    <hyperlink ref="J70" r:id="rId19" tooltip="https://www.sec.gov/Archives/edgar/data/1373715/000137371516000324/0001373715-16-000324-index.html" xr:uid="{00000000-0004-0000-0000-00001A000000}"/>
    <hyperlink ref="K32" r:id="rId20" tooltip="https://www.sec.gov/Archives/edgar/data/1373715/000137371517000026/0001373715-17-000026-index.html" xr:uid="{00000000-0004-0000-0000-00001C000000}"/>
    <hyperlink ref="K70" r:id="rId21" tooltip="https://www.sec.gov/Archives/edgar/data/1373715/000137371517000026/0001373715-17-000026-index.html" xr:uid="{00000000-0004-0000-0000-00001D000000}"/>
    <hyperlink ref="L32" r:id="rId22" tooltip="https://www.sec.gov/Archives/edgar/data/1373715/000137371518000058/0001373715-18-000058-index.html" xr:uid="{00000000-0004-0000-0000-00001F000000}"/>
    <hyperlink ref="L70" r:id="rId23" tooltip="https://www.sec.gov/Archives/edgar/data/1373715/000137371518000058/0001373715-18-000058-index.html" xr:uid="{00000000-0004-0000-0000-000020000000}"/>
    <hyperlink ref="M32" r:id="rId24" tooltip="https://www.sec.gov/Archives/edgar/data/1373715/000137371519000070/0001373715-19-000070-index.html" xr:uid="{00000000-0004-0000-0000-000022000000}"/>
    <hyperlink ref="M70" r:id="rId25" tooltip="https://www.sec.gov/Archives/edgar/data/1373715/000137371519000070/0001373715-19-000070-index.html" xr:uid="{00000000-0004-0000-0000-000023000000}"/>
    <hyperlink ref="N32" r:id="rId26" tooltip="https://www.sec.gov/Archives/edgar/data/1373715/000137371520000072/0001373715-20-000072-index.html" xr:uid="{00000000-0004-0000-0000-000025000000}"/>
    <hyperlink ref="N70" r:id="rId27" tooltip="https://www.sec.gov/Archives/edgar/data/1373715/000137371520000072/0001373715-20-000072-index.html" xr:uid="{00000000-0004-0000-0000-000026000000}"/>
    <hyperlink ref="O32" r:id="rId28" tooltip="https://www.sec.gov/Archives/edgar/data/1373715/000137371521000061/0001373715-21-000061-index.htm" xr:uid="{00000000-0004-0000-0000-000028000000}"/>
    <hyperlink ref="O70" r:id="rId29" tooltip="https://www.sec.gov/Archives/edgar/data/1373715/000137371521000061/0001373715-21-000061-index.htm" xr:uid="{00000000-0004-0000-0000-000029000000}"/>
    <hyperlink ref="P32" r:id="rId30" tooltip="https://www.sec.gov/Archives/edgar/data/1373715/000137371522000024/0001373715-22-000024-index.htm" xr:uid="{00000000-0004-0000-0000-00002B000000}"/>
    <hyperlink ref="P70" r:id="rId31" tooltip="https://www.sec.gov/Archives/edgar/data/1373715/000137371522000024/0001373715-22-000024-index.htm" xr:uid="{00000000-0004-0000-0000-00002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2022-10-27T00:22:02Z</dcterms:created>
  <dcterms:modified xsi:type="dcterms:W3CDTF">2022-10-27T04:24:12Z</dcterms:modified>
</cp:coreProperties>
</file>