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Value Stocks/"/>
    </mc:Choice>
  </mc:AlternateContent>
  <xr:revisionPtr revIDLastSave="0" documentId="13_ncr:1_{2FBC2319-717B-8647-95F7-419E45CAD529}" xr6:coauthVersionLast="47" xr6:coauthVersionMax="47" xr10:uidLastSave="{00000000-0000-0000-0000-000000000000}"/>
  <bookViews>
    <workbookView xWindow="0" yWindow="500" windowWidth="30980" windowHeight="28300" xr2:uid="{00000000-000D-0000-FFFF-FFFF00000000}"/>
  </bookViews>
  <sheets>
    <sheet name="Sheet 1" sheetId="1" r:id="rId1"/>
  </sheets>
  <definedNames>
    <definedName name="_xlchart.v1.0" hidden="1">'Sheet 1'!$A$106</definedName>
    <definedName name="_xlchart.v1.1" hidden="1">'Sheet 1'!$A$19</definedName>
    <definedName name="_xlchart.v1.2" hidden="1">'Sheet 1'!$A$3</definedName>
    <definedName name="_xlchart.v1.3" hidden="1">'Sheet 1'!$B$106:$Z$106</definedName>
    <definedName name="_xlchart.v1.4" hidden="1">'Sheet 1'!$B$19:$Z$19</definedName>
    <definedName name="_xlchart.v1.5" hidden="1">'Sheet 1'!$B$3:$Z$3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06" i="1" l="1"/>
  <c r="AC106" i="1" s="1"/>
  <c r="AD106" i="1" s="1"/>
  <c r="AE106" i="1" s="1"/>
  <c r="AA106" i="1"/>
  <c r="AI16" i="1"/>
  <c r="AH16" i="1"/>
  <c r="AG16" i="1"/>
  <c r="AB114" i="1"/>
  <c r="AH86" i="1"/>
  <c r="AH87" i="1" s="1"/>
  <c r="AH91" i="1" s="1"/>
  <c r="AB111" i="1"/>
  <c r="AA108" i="1"/>
  <c r="AH96" i="1"/>
  <c r="AH89" i="1"/>
  <c r="AH88" i="1"/>
  <c r="AH90" i="1" s="1"/>
  <c r="AH85" i="1"/>
  <c r="AH84" i="1"/>
  <c r="AH98" i="1" l="1"/>
  <c r="AB108" i="1"/>
  <c r="AB112" i="1"/>
  <c r="AH102" i="1"/>
  <c r="AH101" i="1" s="1"/>
  <c r="AH99" i="1" l="1"/>
  <c r="AH104" i="1" s="1"/>
  <c r="AH108" i="1" s="1"/>
  <c r="AC108" i="1"/>
  <c r="AD108" i="1" l="1"/>
  <c r="AE107" i="1"/>
  <c r="AE108" i="1" s="1"/>
  <c r="AB110" i="1" s="1"/>
  <c r="AB113" i="1" s="1"/>
  <c r="AB115" i="1" s="1"/>
  <c r="AB118" i="1" l="1"/>
  <c r="AB117" i="1"/>
  <c r="AF16" i="1" l="1"/>
  <c r="AI13" i="1"/>
  <c r="AH13" i="1"/>
  <c r="AG13" i="1"/>
  <c r="AF13" i="1"/>
  <c r="AI10" i="1"/>
  <c r="AH10" i="1"/>
  <c r="AG10" i="1"/>
  <c r="AF10" i="1"/>
  <c r="AI7" i="1"/>
  <c r="AH7" i="1"/>
  <c r="AG7" i="1"/>
  <c r="AF7" i="1"/>
  <c r="AI4" i="1"/>
  <c r="AH4" i="1"/>
  <c r="AG4" i="1"/>
  <c r="AF4" i="1"/>
  <c r="AE4" i="1"/>
  <c r="AD4" i="1"/>
  <c r="AC4" i="1"/>
  <c r="AB4" i="1"/>
  <c r="AA4" i="1"/>
  <c r="W105" i="1"/>
  <c r="X105" i="1"/>
  <c r="Y105" i="1"/>
  <c r="Z105" i="1"/>
  <c r="W89" i="1"/>
  <c r="X89" i="1"/>
  <c r="Y89" i="1"/>
  <c r="Z89" i="1"/>
  <c r="W80" i="1"/>
  <c r="X80" i="1"/>
  <c r="Y80" i="1"/>
  <c r="Z80" i="1"/>
  <c r="W35" i="1"/>
  <c r="X35" i="1"/>
  <c r="Y35" i="1"/>
  <c r="Z35" i="1"/>
  <c r="W29" i="1"/>
  <c r="X29" i="1"/>
  <c r="Y29" i="1"/>
  <c r="Z29" i="1"/>
  <c r="W20" i="1"/>
  <c r="X20" i="1"/>
  <c r="Y20" i="1"/>
  <c r="Z20" i="1"/>
  <c r="W13" i="1"/>
  <c r="X13" i="1"/>
  <c r="Y13" i="1"/>
  <c r="Z13" i="1"/>
  <c r="W9" i="1"/>
  <c r="X9" i="1"/>
  <c r="Y9" i="1"/>
  <c r="Z9" i="1"/>
  <c r="AT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T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H106" i="1" l="1"/>
</calcChain>
</file>

<file path=xl/sharedStrings.xml><?xml version="1.0" encoding="utf-8"?>
<sst xmlns="http://schemas.openxmlformats.org/spreadsheetml/2006/main" count="732" uniqueCount="160">
  <si>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</si>
  <si>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</si>
  <si>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</si>
  <si>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</si>
  <si>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</si>
  <si>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</si>
  <si>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</si>
  <si>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</si>
  <si>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</si>
  <si>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</si>
  <si>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</si>
  <si>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</si>
  <si>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</si>
  <si>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</si>
  <si>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</si>
  <si>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</si>
  <si>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</si>
  <si>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</si>
  <si>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</si>
  <si>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</si>
  <si>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</si>
  <si>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</si>
  <si>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</si>
  <si>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</si>
  <si>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</si>
  <si>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</si>
  <si>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</si>
  <si>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</si>
  <si>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</si>
  <si>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</si>
  <si>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</si>
  <si>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</si>
  <si>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</si>
  <si>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</si>
  <si>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</si>
  <si>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</si>
  <si>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</si>
  <si>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</si>
  <si>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</si>
  <si>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</si>
  <si>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</si>
  <si>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</si>
  <si>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</si>
  <si>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</si>
  <si>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</si>
  <si>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</si>
  <si>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</si>
  <si>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</si>
  <si>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</si>
  <si>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</si>
  <si>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</si>
  <si>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</si>
  <si>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</si>
  <si>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</si>
  <si>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</si>
  <si>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</si>
  <si>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</si>
  <si>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</si>
  <si>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</si>
  <si>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</si>
  <si>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</si>
  <si>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</si>
  <si>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</si>
  <si>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</si>
  <si>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</si>
  <si>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</si>
  <si>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</si>
  <si>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</si>
  <si>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</si>
  <si>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</si>
  <si>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</si>
  <si>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</si>
  <si>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</si>
  <si>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</si>
  <si>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</si>
  <si>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</si>
  <si>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</si>
  <si>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</si>
  <si>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</si>
  <si>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</si>
  <si>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</si>
  <si>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</si>
  <si>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</si>
  <si>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</si>
  <si>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</si>
  <si>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</si>
  <si>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</si>
  <si>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</si>
  <si>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</si>
  <si>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</si>
  <si>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</si>
  <si>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</si>
  <si>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</si>
  <si>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</si>
  <si>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BlackRock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</si>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</sst>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0" borderId="9" xfId="0" applyFont="1" applyBorder="1" applyAlignment="1">
      <alignment horizontal="left" vertical="center" wrapText="1"/>
    </xf>
    <xf numFmtId="164" fontId="11" fillId="0" borderId="10" xfId="0" applyNumberFormat="1" applyFont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10" fontId="12" fillId="0" borderId="10" xfId="0" applyNumberFormat="1" applyFont="1" applyBorder="1"/>
    <xf numFmtId="0" fontId="12" fillId="0" borderId="11" xfId="0" applyFont="1" applyBorder="1" applyAlignment="1">
      <alignment horizontal="left" vertical="center" wrapText="1"/>
    </xf>
    <xf numFmtId="10" fontId="12" fillId="0" borderId="8" xfId="0" applyNumberFormat="1" applyFont="1" applyBorder="1"/>
    <xf numFmtId="10" fontId="11" fillId="0" borderId="10" xfId="0" applyNumberFormat="1" applyFont="1" applyBorder="1"/>
    <xf numFmtId="39" fontId="11" fillId="0" borderId="10" xfId="0" applyNumberFormat="1" applyFont="1" applyBorder="1"/>
    <xf numFmtId="164" fontId="1" fillId="0" borderId="10" xfId="0" applyNumberFormat="1" applyFont="1" applyBorder="1"/>
    <xf numFmtId="164" fontId="12" fillId="0" borderId="8" xfId="0" applyNumberFormat="1" applyFont="1" applyBorder="1"/>
    <xf numFmtId="164" fontId="10" fillId="6" borderId="0" xfId="0" applyNumberFormat="1" applyFont="1" applyFill="1"/>
    <xf numFmtId="0" fontId="0" fillId="6" borderId="0" xfId="0" applyFill="1"/>
    <xf numFmtId="9" fontId="16" fillId="6" borderId="9" xfId="0" applyNumberFormat="1" applyFont="1" applyFill="1" applyBorder="1" applyAlignment="1">
      <alignment wrapText="1"/>
    </xf>
    <xf numFmtId="10" fontId="1" fillId="6" borderId="10" xfId="0" applyNumberFormat="1" applyFont="1" applyFill="1" applyBorder="1" applyAlignment="1">
      <alignment horizontal="right" vertical="center"/>
    </xf>
    <xf numFmtId="164" fontId="1" fillId="6" borderId="0" xfId="0" applyNumberFormat="1" applyFont="1" applyFill="1"/>
    <xf numFmtId="0" fontId="0" fillId="6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6" borderId="11" xfId="0" applyFont="1" applyFill="1" applyBorder="1"/>
    <xf numFmtId="10" fontId="1" fillId="6" borderId="8" xfId="0" applyNumberFormat="1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164" fontId="1" fillId="6" borderId="9" xfId="0" applyNumberFormat="1" applyFont="1" applyFill="1" applyBorder="1" applyAlignment="1">
      <alignment wrapText="1"/>
    </xf>
    <xf numFmtId="164" fontId="1" fillId="6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4" fontId="1" fillId="7" borderId="10" xfId="0" applyNumberFormat="1" applyFont="1" applyFill="1" applyBorder="1"/>
    <xf numFmtId="164" fontId="1" fillId="4" borderId="9" xfId="0" applyNumberFormat="1" applyFont="1" applyFill="1" applyBorder="1" applyAlignment="1">
      <alignment wrapText="1"/>
    </xf>
    <xf numFmtId="167" fontId="12" fillId="4" borderId="10" xfId="0" applyNumberFormat="1" applyFont="1" applyFill="1" applyBorder="1"/>
    <xf numFmtId="167" fontId="1" fillId="7" borderId="10" xfId="0" applyNumberFormat="1" applyFont="1" applyFill="1" applyBorder="1"/>
    <xf numFmtId="164" fontId="1" fillId="4" borderId="11" xfId="0" applyNumberFormat="1" applyFont="1" applyFill="1" applyBorder="1" applyAlignment="1">
      <alignment wrapText="1"/>
    </xf>
    <xf numFmtId="9" fontId="12" fillId="4" borderId="8" xfId="1" applyFont="1" applyFill="1" applyBorder="1"/>
    <xf numFmtId="0" fontId="12" fillId="4" borderId="8" xfId="0" applyFont="1" applyFill="1" applyBorder="1" applyAlignment="1">
      <alignment horizontal="right"/>
    </xf>
    <xf numFmtId="9" fontId="1" fillId="4" borderId="13" xfId="0" applyNumberFormat="1" applyFont="1" applyFill="1" applyBorder="1" applyAlignment="1">
      <alignment horizontal="center"/>
    </xf>
    <xf numFmtId="9" fontId="1" fillId="4" borderId="14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BLK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10792261158148E-2"/>
          <c:y val="0.14319546657974944"/>
          <c:w val="0.87400497266664334"/>
          <c:h val="0.676527884994767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1'!$B$3:$Z$3</c:f>
              <c:numCache>
                <c:formatCode>#,###,,;\(#,###,,\);\ \-\ \-</c:formatCode>
                <c:ptCount val="25"/>
                <c:pt idx="0">
                  <c:v>341500000</c:v>
                </c:pt>
                <c:pt idx="1">
                  <c:v>380981000</c:v>
                </c:pt>
                <c:pt idx="2">
                  <c:v>476872000</c:v>
                </c:pt>
                <c:pt idx="3">
                  <c:v>533144000</c:v>
                </c:pt>
                <c:pt idx="4">
                  <c:v>576977000</c:v>
                </c:pt>
                <c:pt idx="5">
                  <c:v>598212000</c:v>
                </c:pt>
                <c:pt idx="6">
                  <c:v>725311000</c:v>
                </c:pt>
                <c:pt idx="7">
                  <c:v>1191386000</c:v>
                </c:pt>
                <c:pt idx="8">
                  <c:v>2097976000</c:v>
                </c:pt>
                <c:pt idx="9">
                  <c:v>4844655000</c:v>
                </c:pt>
                <c:pt idx="10">
                  <c:v>5064000000</c:v>
                </c:pt>
                <c:pt idx="11">
                  <c:v>4700000000</c:v>
                </c:pt>
                <c:pt idx="12">
                  <c:v>8612000000</c:v>
                </c:pt>
                <c:pt idx="13">
                  <c:v>9081000000</c:v>
                </c:pt>
                <c:pt idx="14">
                  <c:v>9337000000</c:v>
                </c:pt>
                <c:pt idx="15">
                  <c:v>10180000000</c:v>
                </c:pt>
                <c:pt idx="16">
                  <c:v>11081000000</c:v>
                </c:pt>
                <c:pt idx="17">
                  <c:v>11401000000</c:v>
                </c:pt>
                <c:pt idx="18">
                  <c:v>11155000000</c:v>
                </c:pt>
                <c:pt idx="19">
                  <c:v>12491000000</c:v>
                </c:pt>
                <c:pt idx="20">
                  <c:v>14198000000</c:v>
                </c:pt>
                <c:pt idx="21">
                  <c:v>14539000000</c:v>
                </c:pt>
                <c:pt idx="22">
                  <c:v>16205000000</c:v>
                </c:pt>
                <c:pt idx="23">
                  <c:v>19374000000</c:v>
                </c:pt>
                <c:pt idx="24">
                  <c:v>17873000000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8-5D4B-8DDB-80CC38AFDD1D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1'!$B$19:$Z$19</c:f>
              <c:numCache>
                <c:formatCode>#,###,,;\(#,###,,\);\ \-\ \-</c:formatCode>
                <c:ptCount val="25"/>
                <c:pt idx="0">
                  <c:v>80900000</c:v>
                </c:pt>
                <c:pt idx="1">
                  <c:v>121603000</c:v>
                </c:pt>
                <c:pt idx="2">
                  <c:v>169912000</c:v>
                </c:pt>
                <c:pt idx="3">
                  <c:v>207012000</c:v>
                </c:pt>
                <c:pt idx="4">
                  <c:v>244186000</c:v>
                </c:pt>
                <c:pt idx="5">
                  <c:v>272015000</c:v>
                </c:pt>
                <c:pt idx="6">
                  <c:v>216091000</c:v>
                </c:pt>
                <c:pt idx="7">
                  <c:v>403368000</c:v>
                </c:pt>
                <c:pt idx="8">
                  <c:v>584874000</c:v>
                </c:pt>
                <c:pt idx="9">
                  <c:v>1707340000</c:v>
                </c:pt>
                <c:pt idx="10">
                  <c:v>1472000000</c:v>
                </c:pt>
                <c:pt idx="11">
                  <c:v>1557000000</c:v>
                </c:pt>
                <c:pt idx="12">
                  <c:v>3494000000</c:v>
                </c:pt>
                <c:pt idx="13">
                  <c:v>3608000000</c:v>
                </c:pt>
                <c:pt idx="14">
                  <c:v>3998000000</c:v>
                </c:pt>
                <c:pt idx="15">
                  <c:v>4456000000</c:v>
                </c:pt>
                <c:pt idx="16">
                  <c:v>4935000000</c:v>
                </c:pt>
                <c:pt idx="17">
                  <c:v>5046000000</c:v>
                </c:pt>
                <c:pt idx="18">
                  <c:v>4896000000</c:v>
                </c:pt>
                <c:pt idx="19">
                  <c:v>5685000000</c:v>
                </c:pt>
                <c:pt idx="20">
                  <c:v>5785000000</c:v>
                </c:pt>
                <c:pt idx="21">
                  <c:v>6345000000</c:v>
                </c:pt>
                <c:pt idx="22">
                  <c:v>6733000000</c:v>
                </c:pt>
                <c:pt idx="23">
                  <c:v>8489000000</c:v>
                </c:pt>
                <c:pt idx="24">
                  <c:v>6837000000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8-5D4B-8DDB-80CC38AFDD1D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1'!$B$106:$Z$106</c:f>
              <c:numCache>
                <c:formatCode>#,###,,;\(#,###,,\);\ \-\ \-</c:formatCode>
                <c:ptCount val="25"/>
                <c:pt idx="0">
                  <c:v>45300000</c:v>
                </c:pt>
                <c:pt idx="1">
                  <c:v>97401000</c:v>
                </c:pt>
                <c:pt idx="2">
                  <c:v>75846000</c:v>
                </c:pt>
                <c:pt idx="3">
                  <c:v>126894000</c:v>
                </c:pt>
                <c:pt idx="4">
                  <c:v>129218000</c:v>
                </c:pt>
                <c:pt idx="5">
                  <c:v>166142000</c:v>
                </c:pt>
                <c:pt idx="6">
                  <c:v>205766000</c:v>
                </c:pt>
                <c:pt idx="7">
                  <c:v>199783000</c:v>
                </c:pt>
                <c:pt idx="8">
                  <c:v>636891000</c:v>
                </c:pt>
                <c:pt idx="9">
                  <c:v>476132000</c:v>
                </c:pt>
                <c:pt idx="10">
                  <c:v>1839000000</c:v>
                </c:pt>
                <c:pt idx="11">
                  <c:v>1332000000</c:v>
                </c:pt>
                <c:pt idx="12">
                  <c:v>2356000000</c:v>
                </c:pt>
                <c:pt idx="13">
                  <c:v>2579000000</c:v>
                </c:pt>
                <c:pt idx="14">
                  <c:v>2090000000</c:v>
                </c:pt>
                <c:pt idx="15">
                  <c:v>3548000000</c:v>
                </c:pt>
                <c:pt idx="16">
                  <c:v>3015000000</c:v>
                </c:pt>
                <c:pt idx="17">
                  <c:v>2783000000</c:v>
                </c:pt>
                <c:pt idx="18">
                  <c:v>2035000000</c:v>
                </c:pt>
                <c:pt idx="19">
                  <c:v>3673000000</c:v>
                </c:pt>
                <c:pt idx="20">
                  <c:v>2871000000</c:v>
                </c:pt>
                <c:pt idx="21">
                  <c:v>2630000000</c:v>
                </c:pt>
                <c:pt idx="22">
                  <c:v>3549000000</c:v>
                </c:pt>
                <c:pt idx="23">
                  <c:v>4603000000</c:v>
                </c:pt>
                <c:pt idx="24">
                  <c:v>4423000000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B8-5D4B-8DDB-80CC38AFD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8800783"/>
        <c:axId val="218553455"/>
      </c:barChart>
      <c:catAx>
        <c:axId val="2188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53455"/>
        <c:crosses val="autoZero"/>
        <c:auto val="1"/>
        <c:lblAlgn val="ctr"/>
        <c:lblOffset val="100"/>
        <c:noMultiLvlLbl val="0"/>
      </c:catAx>
      <c:valAx>
        <c:axId val="21855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522626093253235"/>
          <c:y val="0.90330937390996058"/>
          <c:w val="0.30431126496873345"/>
          <c:h val="5.9545399962259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39687</xdr:colOff>
      <xdr:row>108</xdr:row>
      <xdr:rowOff>25399</xdr:rowOff>
    </xdr:from>
    <xdr:to>
      <xdr:col>33</xdr:col>
      <xdr:colOff>1587499</xdr:colOff>
      <xdr:row>127</xdr:row>
      <xdr:rowOff>15874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168BA-B000-ED03-4CD4-5161AFA71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www.sec.gov/Archives/edgar/data/1364742/000119312507053304/0001193125-07-053304-index.htm" TargetMode="External"/><Relationship Id="rId26" Type="http://schemas.openxmlformats.org/officeDocument/2006/relationships/hyperlink" Target="https://www.sec.gov/Archives/edgar/data/1364742/000119312511050218/0001193125-11-050218-index.htm" TargetMode="External"/><Relationship Id="rId39" Type="http://schemas.openxmlformats.org/officeDocument/2006/relationships/hyperlink" Target="https://www.sec.gov/Archives/edgar/data/1364742/000156459017002816/0001564590-17-002816-index.htm" TargetMode="External"/><Relationship Id="rId21" Type="http://schemas.openxmlformats.org/officeDocument/2006/relationships/hyperlink" Target="https://www.sec.gov/Archives/edgar/data/1364742/000119312508041884/0001193125-08-041884-index.htm" TargetMode="External"/><Relationship Id="rId34" Type="http://schemas.openxmlformats.org/officeDocument/2006/relationships/hyperlink" Target="https://www.sec.gov/Archives/edgar/data/1364742/000119312515069955/0001193125-15-069955-index.htm" TargetMode="External"/><Relationship Id="rId42" Type="http://schemas.openxmlformats.org/officeDocument/2006/relationships/hyperlink" Target="https://www.sec.gov/Archives/edgar/data/1364742/000156459019005479/0001564590-19-005479-index.htm" TargetMode="External"/><Relationship Id="rId47" Type="http://schemas.openxmlformats.org/officeDocument/2006/relationships/hyperlink" Target="https://www.sec.gov/Archives/edgar/data/1364742/000156459021008796/0001564590-21-008796-index.htm" TargetMode="External"/><Relationship Id="rId50" Type="http://schemas.openxmlformats.org/officeDocument/2006/relationships/hyperlink" Target="https://www.sec.gov/Archives/edgar/data/1364742/000095017023004343/0000950170-23-004343-index.htm" TargetMode="External"/><Relationship Id="rId7" Type="http://schemas.openxmlformats.org/officeDocument/2006/relationships/hyperlink" Target="https://sec.gov/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sec.gov/" TargetMode="External"/><Relationship Id="rId29" Type="http://schemas.openxmlformats.org/officeDocument/2006/relationships/hyperlink" Target="https://www.sec.gov/Archives/edgar/data/1364742/000119312512085869/0001193125-12-085869-index.htm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1364742/000119312510052764/0001193125-10-052764-index.htm" TargetMode="External"/><Relationship Id="rId32" Type="http://schemas.openxmlformats.org/officeDocument/2006/relationships/hyperlink" Target="https://www.sec.gov/Archives/edgar/data/1364742/000119312514076587/0001193125-14-076587-index.htm" TargetMode="External"/><Relationship Id="rId37" Type="http://schemas.openxmlformats.org/officeDocument/2006/relationships/hyperlink" Target="https://www.sec.gov/Archives/edgar/data/1364742/000156459016013511/0001564590-16-013511-index.htm" TargetMode="External"/><Relationship Id="rId40" Type="http://schemas.openxmlformats.org/officeDocument/2006/relationships/hyperlink" Target="https://www.sec.gov/Archives/edgar/data/1364742/000156459018003744/0001564590-18-003744-index.htm" TargetMode="External"/><Relationship Id="rId45" Type="http://schemas.openxmlformats.org/officeDocument/2006/relationships/hyperlink" Target="https://www.sec.gov/Archives/edgar/data/1364742/000156459020007807/0001564590-20-007807-index.htm" TargetMode="External"/><Relationship Id="rId53" Type="http://schemas.openxmlformats.org/officeDocument/2006/relationships/drawing" Target="../drawings/drawing1.xml"/><Relationship Id="rId5" Type="http://schemas.openxmlformats.org/officeDocument/2006/relationships/hyperlink" Target="https://sec.gov/" TargetMode="External"/><Relationship Id="rId10" Type="http://schemas.openxmlformats.org/officeDocument/2006/relationships/hyperlink" Target="https://sec.gov/" TargetMode="External"/><Relationship Id="rId19" Type="http://schemas.openxmlformats.org/officeDocument/2006/relationships/hyperlink" Target="https://www.sec.gov/Archives/edgar/data/1364742/000119312507053304/0001193125-07-053304-index.htm" TargetMode="External"/><Relationship Id="rId31" Type="http://schemas.openxmlformats.org/officeDocument/2006/relationships/hyperlink" Target="https://www.sec.gov/Archives/edgar/data/1364742/000119312513084957/0001193125-13-084957-index.htm" TargetMode="External"/><Relationship Id="rId44" Type="http://schemas.openxmlformats.org/officeDocument/2006/relationships/hyperlink" Target="https://www.sec.gov/Archives/edgar/data/1364742/000156459020007807/0001564590-20-007807-index.htm" TargetMode="External"/><Relationship Id="rId52" Type="http://schemas.openxmlformats.org/officeDocument/2006/relationships/hyperlink" Target="https://finbox.com/NYSE:BLK/explorer/revenue_proj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www.sec.gov/Archives/edgar/data/1364742/000119312509041298/0001193125-09-041298-index.htm" TargetMode="External"/><Relationship Id="rId27" Type="http://schemas.openxmlformats.org/officeDocument/2006/relationships/hyperlink" Target="https://www.sec.gov/Archives/edgar/data/1364742/000119312511050218/0001193125-11-050218-index.htm" TargetMode="External"/><Relationship Id="rId30" Type="http://schemas.openxmlformats.org/officeDocument/2006/relationships/hyperlink" Target="https://www.sec.gov/Archives/edgar/data/1364742/000119312513084957/0001193125-13-084957-index.htm" TargetMode="External"/><Relationship Id="rId35" Type="http://schemas.openxmlformats.org/officeDocument/2006/relationships/hyperlink" Target="https://www.sec.gov/Archives/edgar/data/1364742/000119312515069955/0001193125-15-069955-index.htm" TargetMode="External"/><Relationship Id="rId43" Type="http://schemas.openxmlformats.org/officeDocument/2006/relationships/hyperlink" Target="https://www.sec.gov/Archives/edgar/data/1364742/000156459019005479/0001564590-19-005479-index.htm" TargetMode="External"/><Relationship Id="rId48" Type="http://schemas.openxmlformats.org/officeDocument/2006/relationships/hyperlink" Target="https://www.sec.gov/Archives/edgar/data/1364742/000156459022007117/0001564590-22-007117-index.htm" TargetMode="Externa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www.sec.gov/Archives/edgar/data/1364742/000095017023004343/0000950170-23-004343-index.htm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www.sec.gov/Archives/edgar/data/1364742/000119312510052764/0001193125-10-052764-index.htm" TargetMode="External"/><Relationship Id="rId33" Type="http://schemas.openxmlformats.org/officeDocument/2006/relationships/hyperlink" Target="https://www.sec.gov/Archives/edgar/data/1364742/000119312514076587/0001193125-14-076587-index.htm" TargetMode="External"/><Relationship Id="rId38" Type="http://schemas.openxmlformats.org/officeDocument/2006/relationships/hyperlink" Target="https://www.sec.gov/Archives/edgar/data/1364742/000156459017002816/0001564590-17-002816-index.htm" TargetMode="External"/><Relationship Id="rId46" Type="http://schemas.openxmlformats.org/officeDocument/2006/relationships/hyperlink" Target="https://www.sec.gov/Archives/edgar/data/1364742/000156459021008796/0001564590-21-008796-index.htm" TargetMode="External"/><Relationship Id="rId20" Type="http://schemas.openxmlformats.org/officeDocument/2006/relationships/hyperlink" Target="https://www.sec.gov/Archives/edgar/data/1364742/000119312508041884/0001193125-08-041884-index.htm" TargetMode="External"/><Relationship Id="rId41" Type="http://schemas.openxmlformats.org/officeDocument/2006/relationships/hyperlink" Target="https://www.sec.gov/Archives/edgar/data/1364742/000156459018003744/0001564590-18-003744-index.htm" TargetMode="External"/><Relationship Id="rId1" Type="http://schemas.openxmlformats.org/officeDocument/2006/relationships/hyperlink" Target="https://roic.ai/company/BLK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www.sec.gov/Archives/edgar/data/1364742/000119312509041298/0001193125-09-041298-index.htm" TargetMode="External"/><Relationship Id="rId28" Type="http://schemas.openxmlformats.org/officeDocument/2006/relationships/hyperlink" Target="https://www.sec.gov/Archives/edgar/data/1364742/000119312512085869/0001193125-12-085869-index.htm" TargetMode="External"/><Relationship Id="rId36" Type="http://schemas.openxmlformats.org/officeDocument/2006/relationships/hyperlink" Target="https://www.sec.gov/Archives/edgar/data/1364742/000156459016013511/0001564590-16-013511-index.htm" TargetMode="External"/><Relationship Id="rId49" Type="http://schemas.openxmlformats.org/officeDocument/2006/relationships/hyperlink" Target="https://www.sec.gov/Archives/edgar/data/1364742/000156459022007117/0001564590-22-007117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18"/>
  <sheetViews>
    <sheetView tabSelected="1" zoomScale="80" zoomScaleNormal="80" workbookViewId="0">
      <pane xSplit="1" ySplit="1" topLeftCell="W2" activePane="bottomRight" state="frozen"/>
      <selection pane="topRight"/>
      <selection pane="bottomLeft"/>
      <selection pane="bottomRight" activeCell="AC36" sqref="AC36"/>
    </sheetView>
  </sheetViews>
  <sheetFormatPr baseColWidth="10" defaultRowHeight="16" x14ac:dyDescent="0.2"/>
  <cols>
    <col min="1" max="1" width="50" customWidth="1"/>
    <col min="2" max="26" width="15" customWidth="1"/>
    <col min="27" max="35" width="21" customWidth="1"/>
  </cols>
  <sheetData>
    <row r="1" spans="1:42" ht="22" thickBot="1" x14ac:dyDescent="0.3">
      <c r="A1" s="3" t="s">
        <v>94</v>
      </c>
      <c r="B1" s="8">
        <v>1998</v>
      </c>
      <c r="C1" s="8">
        <v>1999</v>
      </c>
      <c r="D1" s="8">
        <v>2000</v>
      </c>
      <c r="E1" s="8">
        <v>2001</v>
      </c>
      <c r="F1" s="8">
        <v>2002</v>
      </c>
      <c r="G1" s="8">
        <v>2003</v>
      </c>
      <c r="H1" s="8">
        <v>2004</v>
      </c>
      <c r="I1" s="8">
        <v>2005</v>
      </c>
      <c r="J1" s="8">
        <v>2006</v>
      </c>
      <c r="K1" s="8">
        <v>2007</v>
      </c>
      <c r="L1" s="8">
        <v>2008</v>
      </c>
      <c r="M1" s="8">
        <v>2009</v>
      </c>
      <c r="N1" s="8">
        <v>2010</v>
      </c>
      <c r="O1" s="8">
        <v>2011</v>
      </c>
      <c r="P1" s="8">
        <v>2012</v>
      </c>
      <c r="Q1" s="8">
        <v>2013</v>
      </c>
      <c r="R1" s="8">
        <v>2014</v>
      </c>
      <c r="S1" s="8">
        <v>2015</v>
      </c>
      <c r="T1" s="8">
        <v>2016</v>
      </c>
      <c r="U1" s="8">
        <v>2017</v>
      </c>
      <c r="V1" s="8">
        <v>2018</v>
      </c>
      <c r="W1" s="8">
        <v>2019</v>
      </c>
      <c r="X1" s="8">
        <v>2020</v>
      </c>
      <c r="Y1" s="8">
        <v>2021</v>
      </c>
      <c r="Z1" s="8">
        <v>2022</v>
      </c>
      <c r="AA1" s="27">
        <v>2023</v>
      </c>
      <c r="AB1" s="27">
        <v>2024</v>
      </c>
      <c r="AC1" s="27">
        <v>2025</v>
      </c>
      <c r="AD1" s="27">
        <v>2026</v>
      </c>
      <c r="AE1" s="27">
        <v>2027</v>
      </c>
    </row>
    <row r="2" spans="1:42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/>
      <c r="AD2" s="9"/>
      <c r="AE2" s="9"/>
      <c r="AF2" s="9"/>
      <c r="AG2" s="9"/>
      <c r="AH2" s="9"/>
      <c r="AI2" s="9"/>
    </row>
    <row r="3" spans="1:42" ht="40" x14ac:dyDescent="0.25">
      <c r="A3" s="5" t="s">
        <v>1</v>
      </c>
      <c r="B3" s="1">
        <v>341500000</v>
      </c>
      <c r="C3" s="1">
        <v>380981000</v>
      </c>
      <c r="D3" s="1">
        <v>476872000</v>
      </c>
      <c r="E3" s="1">
        <v>533144000</v>
      </c>
      <c r="F3" s="1">
        <v>576977000</v>
      </c>
      <c r="G3" s="1">
        <v>598212000</v>
      </c>
      <c r="H3" s="1">
        <v>725311000</v>
      </c>
      <c r="I3" s="1">
        <v>1191386000</v>
      </c>
      <c r="J3" s="1">
        <v>2097976000</v>
      </c>
      <c r="K3" s="1">
        <v>4844655000</v>
      </c>
      <c r="L3" s="1">
        <v>5064000000</v>
      </c>
      <c r="M3" s="1">
        <v>4700000000</v>
      </c>
      <c r="N3" s="1">
        <v>8612000000</v>
      </c>
      <c r="O3" s="1">
        <v>9081000000</v>
      </c>
      <c r="P3" s="1">
        <v>9337000000</v>
      </c>
      <c r="Q3" s="1">
        <v>10180000000</v>
      </c>
      <c r="R3" s="1">
        <v>11081000000</v>
      </c>
      <c r="S3" s="1">
        <v>11401000000</v>
      </c>
      <c r="T3" s="1">
        <v>11155000000</v>
      </c>
      <c r="U3" s="1">
        <v>12491000000</v>
      </c>
      <c r="V3" s="1">
        <v>14198000000</v>
      </c>
      <c r="W3" s="1">
        <v>14539000000</v>
      </c>
      <c r="X3" s="1">
        <v>16205000000</v>
      </c>
      <c r="Y3" s="1">
        <v>19374000000</v>
      </c>
      <c r="Z3" s="1">
        <v>17873000000</v>
      </c>
      <c r="AA3" s="28">
        <v>18191000000</v>
      </c>
      <c r="AB3" s="28">
        <v>20100000000</v>
      </c>
      <c r="AC3" s="28">
        <v>21867000000</v>
      </c>
      <c r="AD3" s="28">
        <v>21249000000</v>
      </c>
      <c r="AE3" s="28">
        <v>22705000000</v>
      </c>
      <c r="AF3" s="18" t="s">
        <v>110</v>
      </c>
      <c r="AG3" s="19" t="s">
        <v>111</v>
      </c>
      <c r="AH3" s="19" t="s">
        <v>112</v>
      </c>
      <c r="AI3" s="19" t="s">
        <v>113</v>
      </c>
    </row>
    <row r="4" spans="1:42" ht="19" x14ac:dyDescent="0.25">
      <c r="A4" s="14" t="s">
        <v>95</v>
      </c>
      <c r="B4" s="1"/>
      <c r="C4" s="15">
        <f>(C3/B3)-1</f>
        <v>0.11561054172767204</v>
      </c>
      <c r="D4" s="15">
        <f>(D3/C3)-1</f>
        <v>0.25169496641564804</v>
      </c>
      <c r="E4" s="15">
        <f>(E3/D3)-1</f>
        <v>0.11800231508664805</v>
      </c>
      <c r="F4" s="15">
        <f t="shared" ref="F4:AE4" si="0">(F3/E3)-1</f>
        <v>8.2216061701904097E-2</v>
      </c>
      <c r="G4" s="15">
        <f t="shared" si="0"/>
        <v>3.6803893396097243E-2</v>
      </c>
      <c r="H4" s="16">
        <f t="shared" si="0"/>
        <v>0.21246481180584809</v>
      </c>
      <c r="I4" s="16">
        <f t="shared" si="0"/>
        <v>0.64258642154882528</v>
      </c>
      <c r="J4" s="16">
        <f t="shared" si="0"/>
        <v>0.76095404847799109</v>
      </c>
      <c r="K4" s="16">
        <f t="shared" si="0"/>
        <v>1.3092042044332253</v>
      </c>
      <c r="L4" s="16">
        <f t="shared" si="0"/>
        <v>4.5275669784535788E-2</v>
      </c>
      <c r="M4" s="16">
        <f t="shared" si="0"/>
        <v>-7.1879936808846745E-2</v>
      </c>
      <c r="N4" s="16">
        <f t="shared" si="0"/>
        <v>0.8323404255319149</v>
      </c>
      <c r="O4" s="16">
        <f t="shared" si="0"/>
        <v>5.4458894565722282E-2</v>
      </c>
      <c r="P4" s="16">
        <f t="shared" si="0"/>
        <v>2.8190727893403711E-2</v>
      </c>
      <c r="Q4" s="16">
        <f t="shared" si="0"/>
        <v>9.0285959087501366E-2</v>
      </c>
      <c r="R4" s="16">
        <f t="shared" si="0"/>
        <v>8.8506876227897768E-2</v>
      </c>
      <c r="S4" s="16">
        <f t="shared" si="0"/>
        <v>2.8878260084829854E-2</v>
      </c>
      <c r="T4" s="16">
        <f t="shared" si="0"/>
        <v>-2.1577054644329463E-2</v>
      </c>
      <c r="U4" s="16">
        <f t="shared" si="0"/>
        <v>0.11976692066337957</v>
      </c>
      <c r="V4" s="16">
        <f t="shared" si="0"/>
        <v>0.13665839404371138</v>
      </c>
      <c r="W4" s="16">
        <f t="shared" si="0"/>
        <v>2.4017467248908186E-2</v>
      </c>
      <c r="X4" s="16">
        <f t="shared" si="0"/>
        <v>0.11458834857968214</v>
      </c>
      <c r="Y4" s="16">
        <f t="shared" si="0"/>
        <v>0.1955569268744215</v>
      </c>
      <c r="Z4" s="16">
        <f t="shared" si="0"/>
        <v>-7.7474966449881277E-2</v>
      </c>
      <c r="AA4" s="16">
        <f t="shared" si="0"/>
        <v>1.7792200525933E-2</v>
      </c>
      <c r="AB4" s="16">
        <f t="shared" si="0"/>
        <v>0.10494200428783462</v>
      </c>
      <c r="AC4" s="16">
        <f t="shared" si="0"/>
        <v>8.7910447761194055E-2</v>
      </c>
      <c r="AD4" s="16">
        <f t="shared" si="0"/>
        <v>-2.8261764302373482E-2</v>
      </c>
      <c r="AE4" s="16">
        <f t="shared" si="0"/>
        <v>6.8520871570426856E-2</v>
      </c>
      <c r="AF4" s="17">
        <f>(Z4+Y4+X4)/3</f>
        <v>7.7556769668074121E-2</v>
      </c>
      <c r="AG4" s="17">
        <f>(Z20+Y20+X20)/3</f>
        <v>4.2450239966828653E-2</v>
      </c>
      <c r="AH4" s="17">
        <f>(Z29+Y29+X29)/3</f>
        <v>5.8609029520188614E-2</v>
      </c>
      <c r="AI4" s="17">
        <f>(Z105+Y105+X105)/3</f>
        <v>0.20243659748138085</v>
      </c>
      <c r="AJ4" s="16"/>
      <c r="AK4" s="16"/>
      <c r="AL4" s="16"/>
      <c r="AM4" s="16"/>
      <c r="AN4" s="16"/>
      <c r="AO4" s="16"/>
      <c r="AP4" s="16"/>
    </row>
    <row r="5" spans="1:42" ht="19" x14ac:dyDescent="0.25">
      <c r="A5" s="5" t="s">
        <v>2</v>
      </c>
      <c r="B5" s="1" t="s">
        <v>92</v>
      </c>
      <c r="C5" s="1" t="s">
        <v>92</v>
      </c>
      <c r="D5" s="1" t="s">
        <v>92</v>
      </c>
      <c r="E5" s="1" t="s">
        <v>92</v>
      </c>
      <c r="F5" s="1" t="s">
        <v>92</v>
      </c>
      <c r="G5" s="1" t="s">
        <v>92</v>
      </c>
      <c r="H5" s="1" t="s">
        <v>92</v>
      </c>
      <c r="I5" s="1" t="s">
        <v>92</v>
      </c>
      <c r="J5" s="1" t="s">
        <v>92</v>
      </c>
      <c r="K5" s="1">
        <v>547620000</v>
      </c>
      <c r="L5" s="1">
        <v>597000000</v>
      </c>
      <c r="M5" s="1">
        <v>477000000</v>
      </c>
      <c r="N5" s="1">
        <v>408000000</v>
      </c>
      <c r="O5" s="1">
        <v>386000000</v>
      </c>
      <c r="P5" s="1">
        <v>4297000000</v>
      </c>
      <c r="Q5" s="1">
        <v>4622000000</v>
      </c>
      <c r="R5" s="1">
        <v>4997000000</v>
      </c>
      <c r="S5" s="1">
        <v>5229000000</v>
      </c>
      <c r="T5" s="1">
        <v>5109000000</v>
      </c>
      <c r="U5" s="1">
        <v>5668000000</v>
      </c>
      <c r="V5" s="1">
        <v>6993000000</v>
      </c>
      <c r="W5" s="1">
        <v>7133000000</v>
      </c>
      <c r="X5" s="1">
        <v>7939000000</v>
      </c>
      <c r="Y5" s="1">
        <v>9556000000</v>
      </c>
      <c r="Z5" s="1">
        <v>9086000000</v>
      </c>
    </row>
    <row r="6" spans="1:42" ht="20" x14ac:dyDescent="0.25">
      <c r="A6" s="6" t="s">
        <v>3</v>
      </c>
      <c r="B6" s="10" t="s">
        <v>92</v>
      </c>
      <c r="C6" s="10" t="s">
        <v>92</v>
      </c>
      <c r="D6" s="10" t="s">
        <v>92</v>
      </c>
      <c r="E6" s="10" t="s">
        <v>92</v>
      </c>
      <c r="F6" s="10" t="s">
        <v>92</v>
      </c>
      <c r="G6" s="10" t="s">
        <v>92</v>
      </c>
      <c r="H6" s="10" t="s">
        <v>92</v>
      </c>
      <c r="I6" s="10" t="s">
        <v>92</v>
      </c>
      <c r="J6" s="10" t="s">
        <v>92</v>
      </c>
      <c r="K6" s="10">
        <v>4297035000</v>
      </c>
      <c r="L6" s="10">
        <v>4467000000</v>
      </c>
      <c r="M6" s="10">
        <v>4223000000</v>
      </c>
      <c r="N6" s="10">
        <v>8204000000</v>
      </c>
      <c r="O6" s="10">
        <v>8695000000</v>
      </c>
      <c r="P6" s="10">
        <v>5040000000</v>
      </c>
      <c r="Q6" s="10">
        <v>5558000000</v>
      </c>
      <c r="R6" s="10">
        <v>6084000000</v>
      </c>
      <c r="S6" s="10">
        <v>6172000000</v>
      </c>
      <c r="T6" s="10">
        <v>6046000000</v>
      </c>
      <c r="U6" s="10">
        <v>6823000000</v>
      </c>
      <c r="V6" s="10">
        <v>7205000000</v>
      </c>
      <c r="W6" s="10">
        <v>7406000000</v>
      </c>
      <c r="X6" s="10">
        <v>8266000000</v>
      </c>
      <c r="Y6" s="10">
        <v>9818000000</v>
      </c>
      <c r="Z6" s="10">
        <v>8787000000</v>
      </c>
      <c r="AF6" s="18" t="s">
        <v>114</v>
      </c>
      <c r="AG6" s="19" t="s">
        <v>115</v>
      </c>
      <c r="AH6" s="19" t="s">
        <v>116</v>
      </c>
      <c r="AI6" s="19" t="s">
        <v>117</v>
      </c>
    </row>
    <row r="7" spans="1:42" ht="19" x14ac:dyDescent="0.25">
      <c r="A7" s="5" t="s">
        <v>4</v>
      </c>
      <c r="B7" s="2" t="s">
        <v>92</v>
      </c>
      <c r="C7" s="2" t="s">
        <v>92</v>
      </c>
      <c r="D7" s="2" t="s">
        <v>92</v>
      </c>
      <c r="E7" s="2" t="s">
        <v>92</v>
      </c>
      <c r="F7" s="2" t="s">
        <v>92</v>
      </c>
      <c r="G7" s="2" t="s">
        <v>92</v>
      </c>
      <c r="H7" s="2" t="s">
        <v>92</v>
      </c>
      <c r="I7" s="2" t="s">
        <v>92</v>
      </c>
      <c r="J7" s="2" t="s">
        <v>92</v>
      </c>
      <c r="K7" s="2">
        <v>0.88700000000000001</v>
      </c>
      <c r="L7" s="2">
        <v>0.8821</v>
      </c>
      <c r="M7" s="2">
        <v>0.89849999999999997</v>
      </c>
      <c r="N7" s="2">
        <v>0.9526</v>
      </c>
      <c r="O7" s="2">
        <v>0.95750000000000002</v>
      </c>
      <c r="P7" s="2">
        <v>0.53979999999999995</v>
      </c>
      <c r="Q7" s="2">
        <v>0.54600000000000004</v>
      </c>
      <c r="R7" s="2">
        <v>0.54900000000000004</v>
      </c>
      <c r="S7" s="2">
        <v>0.54139999999999999</v>
      </c>
      <c r="T7" s="2">
        <v>0.54200000000000004</v>
      </c>
      <c r="U7" s="2">
        <v>0.54620000000000002</v>
      </c>
      <c r="V7" s="2">
        <v>0.50749999999999995</v>
      </c>
      <c r="W7" s="2">
        <v>0.50939999999999996</v>
      </c>
      <c r="X7" s="2">
        <v>0.5101</v>
      </c>
      <c r="Y7" s="2">
        <v>0.50680000000000003</v>
      </c>
      <c r="Z7" s="2">
        <v>0.49159999999999998</v>
      </c>
      <c r="AF7" s="17">
        <f>Z7</f>
        <v>0.49159999999999998</v>
      </c>
      <c r="AG7" s="20">
        <f>Z21</f>
        <v>0.38250000000000001</v>
      </c>
      <c r="AH7" s="20">
        <f>Z30</f>
        <v>0.28970000000000001</v>
      </c>
      <c r="AI7" s="20">
        <f>Z106/Z3</f>
        <v>0.24746824819560231</v>
      </c>
    </row>
    <row r="8" spans="1:42" ht="19" x14ac:dyDescent="0.25">
      <c r="A8" s="5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1:42" ht="19" customHeight="1" x14ac:dyDescent="0.25">
      <c r="A9" s="14" t="s">
        <v>96</v>
      </c>
      <c r="B9" s="15">
        <f>B8/B3</f>
        <v>0</v>
      </c>
      <c r="C9" s="15">
        <f t="shared" ref="C9:Z9" si="1">C8/C3</f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5">
        <f t="shared" si="1"/>
        <v>0</v>
      </c>
      <c r="Q9" s="15">
        <f t="shared" si="1"/>
        <v>0</v>
      </c>
      <c r="R9" s="15">
        <f t="shared" si="1"/>
        <v>0</v>
      </c>
      <c r="S9" s="15">
        <f t="shared" si="1"/>
        <v>0</v>
      </c>
      <c r="T9" s="15">
        <f t="shared" si="1"/>
        <v>0</v>
      </c>
      <c r="U9" s="15">
        <f t="shared" si="1"/>
        <v>0</v>
      </c>
      <c r="V9" s="15">
        <f t="shared" si="1"/>
        <v>0</v>
      </c>
      <c r="W9" s="15">
        <f t="shared" si="1"/>
        <v>0</v>
      </c>
      <c r="X9" s="15">
        <f t="shared" si="1"/>
        <v>0</v>
      </c>
      <c r="Y9" s="15">
        <f t="shared" si="1"/>
        <v>0</v>
      </c>
      <c r="Z9" s="15">
        <f t="shared" si="1"/>
        <v>0</v>
      </c>
      <c r="AA9" s="15"/>
      <c r="AB9" s="15"/>
      <c r="AC9" s="15"/>
      <c r="AD9" s="15"/>
      <c r="AF9" s="18" t="s">
        <v>97</v>
      </c>
      <c r="AG9" s="19" t="s">
        <v>98</v>
      </c>
      <c r="AH9" s="19" t="s">
        <v>99</v>
      </c>
      <c r="AI9" s="19" t="s">
        <v>100</v>
      </c>
      <c r="AJ9" s="15"/>
      <c r="AK9" s="15"/>
      <c r="AL9" s="15"/>
    </row>
    <row r="10" spans="1:42" ht="19" x14ac:dyDescent="0.25">
      <c r="A10" s="5" t="s">
        <v>6</v>
      </c>
      <c r="B10" s="1">
        <v>148400000</v>
      </c>
      <c r="C10" s="1">
        <v>48570000</v>
      </c>
      <c r="D10" s="1">
        <v>58311000</v>
      </c>
      <c r="E10" s="1">
        <v>76567000</v>
      </c>
      <c r="F10" s="1">
        <v>90076000</v>
      </c>
      <c r="G10" s="1">
        <v>107333000</v>
      </c>
      <c r="H10" s="1">
        <v>128738000</v>
      </c>
      <c r="I10" s="1">
        <v>204850000</v>
      </c>
      <c r="J10" s="1">
        <v>443260000</v>
      </c>
      <c r="K10" s="1">
        <v>2765544000</v>
      </c>
      <c r="L10" s="1">
        <v>2560000000</v>
      </c>
      <c r="M10" s="1">
        <v>2676000000</v>
      </c>
      <c r="N10" s="1">
        <v>4944000000</v>
      </c>
      <c r="O10" s="1">
        <v>5177000000</v>
      </c>
      <c r="P10" s="1">
        <v>1359000000</v>
      </c>
      <c r="Q10" s="1">
        <v>1540000000</v>
      </c>
      <c r="R10" s="1">
        <v>990000000</v>
      </c>
      <c r="S10" s="1">
        <v>1015000000</v>
      </c>
      <c r="T10" s="1">
        <v>976000000</v>
      </c>
      <c r="U10" s="1">
        <v>1129000000</v>
      </c>
      <c r="V10" s="1">
        <v>1196000000</v>
      </c>
      <c r="W10" s="1">
        <v>1324000000</v>
      </c>
      <c r="X10" s="1">
        <v>1618000000</v>
      </c>
      <c r="Y10" s="1">
        <v>1945000000</v>
      </c>
      <c r="Z10" s="1">
        <v>1816000000</v>
      </c>
      <c r="AF10" s="17">
        <f>Z9</f>
        <v>0</v>
      </c>
      <c r="AG10" s="20">
        <f>Z13</f>
        <v>0.1201253287081072</v>
      </c>
      <c r="AH10" s="20">
        <f>Z80</f>
        <v>3.961282381245454E-2</v>
      </c>
      <c r="AI10" s="20">
        <f>Z89</f>
        <v>2.9821518491579477E-2</v>
      </c>
    </row>
    <row r="11" spans="1:42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>
        <v>413000000</v>
      </c>
      <c r="S11" s="1">
        <v>365000000</v>
      </c>
      <c r="T11" s="1">
        <v>325000000</v>
      </c>
      <c r="U11" s="1">
        <v>333000000</v>
      </c>
      <c r="V11" s="1">
        <v>361000000</v>
      </c>
      <c r="W11" s="1">
        <v>350000000</v>
      </c>
      <c r="X11" s="1">
        <v>229000000</v>
      </c>
      <c r="Y11" s="1">
        <v>238000000</v>
      </c>
      <c r="Z11" s="1">
        <v>331000000</v>
      </c>
    </row>
    <row r="12" spans="1:42" ht="20" x14ac:dyDescent="0.25">
      <c r="A12" s="5" t="s">
        <v>8</v>
      </c>
      <c r="B12" s="1">
        <v>148400000</v>
      </c>
      <c r="C12" s="1">
        <v>48570000</v>
      </c>
      <c r="D12" s="1">
        <v>58311000</v>
      </c>
      <c r="E12" s="1">
        <v>76567000</v>
      </c>
      <c r="F12" s="1">
        <v>90076000</v>
      </c>
      <c r="G12" s="1">
        <v>107333000</v>
      </c>
      <c r="H12" s="1">
        <v>128738000</v>
      </c>
      <c r="I12" s="1">
        <v>204850000</v>
      </c>
      <c r="J12" s="1">
        <v>443260000</v>
      </c>
      <c r="K12" s="1">
        <v>2765544000</v>
      </c>
      <c r="L12" s="1">
        <v>2560000000</v>
      </c>
      <c r="M12" s="1">
        <v>2676000000</v>
      </c>
      <c r="N12" s="1">
        <v>4944000000</v>
      </c>
      <c r="O12" s="1">
        <v>5177000000</v>
      </c>
      <c r="P12" s="1">
        <v>1359000000</v>
      </c>
      <c r="Q12" s="1">
        <v>1540000000</v>
      </c>
      <c r="R12" s="1">
        <v>1403000000</v>
      </c>
      <c r="S12" s="1">
        <v>1380000000</v>
      </c>
      <c r="T12" s="1">
        <v>1301000000</v>
      </c>
      <c r="U12" s="1">
        <v>1462000000</v>
      </c>
      <c r="V12" s="1">
        <v>1557000000</v>
      </c>
      <c r="W12" s="1">
        <v>1674000000</v>
      </c>
      <c r="X12" s="1">
        <v>1847000000</v>
      </c>
      <c r="Y12" s="1">
        <v>2183000000</v>
      </c>
      <c r="Z12" s="1">
        <v>2147000000</v>
      </c>
      <c r="AF12" s="18" t="s">
        <v>118</v>
      </c>
      <c r="AG12" s="19" t="s">
        <v>119</v>
      </c>
      <c r="AH12" s="19" t="s">
        <v>120</v>
      </c>
      <c r="AI12" s="19" t="s">
        <v>121</v>
      </c>
    </row>
    <row r="13" spans="1:42" ht="19" x14ac:dyDescent="0.25">
      <c r="A13" s="14" t="s">
        <v>101</v>
      </c>
      <c r="B13" s="15">
        <f>B12/B3</f>
        <v>0.43455344070278185</v>
      </c>
      <c r="C13" s="15">
        <f t="shared" ref="C13:Z13" si="2">C12/C3</f>
        <v>0.12748667256372365</v>
      </c>
      <c r="D13" s="15">
        <f t="shared" si="2"/>
        <v>0.12227809558959217</v>
      </c>
      <c r="E13" s="15">
        <f t="shared" si="2"/>
        <v>0.14361410800834296</v>
      </c>
      <c r="F13" s="15">
        <f t="shared" si="2"/>
        <v>0.15611714158449991</v>
      </c>
      <c r="G13" s="15">
        <f t="shared" si="2"/>
        <v>0.17942301391479942</v>
      </c>
      <c r="H13" s="15">
        <f t="shared" si="2"/>
        <v>0.17749351657426951</v>
      </c>
      <c r="I13" s="15">
        <f t="shared" si="2"/>
        <v>0.17194259459150937</v>
      </c>
      <c r="J13" s="15">
        <f t="shared" si="2"/>
        <v>0.21127982398273384</v>
      </c>
      <c r="K13" s="15">
        <f t="shared" si="2"/>
        <v>0.57084436353053003</v>
      </c>
      <c r="L13" s="15">
        <f t="shared" si="2"/>
        <v>0.50552922590837279</v>
      </c>
      <c r="M13" s="15">
        <f t="shared" si="2"/>
        <v>0.56936170212765957</v>
      </c>
      <c r="N13" s="15">
        <f t="shared" si="2"/>
        <v>0.5740826753367394</v>
      </c>
      <c r="O13" s="15">
        <f t="shared" si="2"/>
        <v>0.57009139962559185</v>
      </c>
      <c r="P13" s="15">
        <f t="shared" si="2"/>
        <v>0.14554996251472635</v>
      </c>
      <c r="Q13" s="15">
        <f t="shared" si="2"/>
        <v>0.15127701375245581</v>
      </c>
      <c r="R13" s="15">
        <f t="shared" si="2"/>
        <v>0.12661312155942606</v>
      </c>
      <c r="S13" s="15">
        <f t="shared" si="2"/>
        <v>0.12104201385843347</v>
      </c>
      <c r="T13" s="15">
        <f t="shared" si="2"/>
        <v>0.11662931420887494</v>
      </c>
      <c r="U13" s="15">
        <f t="shared" si="2"/>
        <v>0.11704427187575055</v>
      </c>
      <c r="V13" s="15">
        <f t="shared" si="2"/>
        <v>0.10966333286378363</v>
      </c>
      <c r="W13" s="15">
        <f t="shared" si="2"/>
        <v>0.11513859275053305</v>
      </c>
      <c r="X13" s="15">
        <f t="shared" si="2"/>
        <v>0.11397716754088244</v>
      </c>
      <c r="Y13" s="15">
        <f t="shared" si="2"/>
        <v>0.11267678331784867</v>
      </c>
      <c r="Z13" s="15">
        <f t="shared" si="2"/>
        <v>0.1201253287081072</v>
      </c>
      <c r="AA13" s="15"/>
      <c r="AB13" s="15"/>
      <c r="AC13" s="15"/>
      <c r="AD13" s="15"/>
      <c r="AF13" s="17">
        <f>Z28/Z72</f>
        <v>0.13718736752861382</v>
      </c>
      <c r="AG13" s="20">
        <f>Z28/Z54</f>
        <v>4.4020131261264327E-2</v>
      </c>
      <c r="AH13" s="20">
        <f>Z22/(Z72+Z56+Z61)</f>
        <v>0.13786143746414839</v>
      </c>
      <c r="AI13" s="21">
        <f>Z67/Z72</f>
        <v>2.0888883001271727</v>
      </c>
      <c r="AJ13" s="15"/>
      <c r="AK13" s="15"/>
      <c r="AL13" s="15"/>
    </row>
    <row r="14" spans="1:42" ht="19" x14ac:dyDescent="0.25">
      <c r="A14" s="5" t="s">
        <v>9</v>
      </c>
      <c r="B14" s="1">
        <v>-255900000</v>
      </c>
      <c r="C14" s="1">
        <v>221468000</v>
      </c>
      <c r="D14" s="1">
        <v>275523000</v>
      </c>
      <c r="E14" s="1">
        <v>286401000</v>
      </c>
      <c r="F14" s="1">
        <v>271762000</v>
      </c>
      <c r="G14" s="1">
        <v>262603000</v>
      </c>
      <c r="H14" s="1">
        <v>424678000</v>
      </c>
      <c r="I14" s="1">
        <v>645995000</v>
      </c>
      <c r="J14" s="1">
        <v>1182916000</v>
      </c>
      <c r="K14" s="1">
        <v>237827000</v>
      </c>
      <c r="L14" s="1">
        <v>276000000</v>
      </c>
      <c r="M14" s="1">
        <v>247000000</v>
      </c>
      <c r="N14" s="1">
        <v>262000000</v>
      </c>
      <c r="O14" s="1">
        <v>237000000</v>
      </c>
      <c r="P14" s="1">
        <v>157000000</v>
      </c>
      <c r="Q14" s="1">
        <v>161000000</v>
      </c>
      <c r="R14" s="1">
        <v>157000000</v>
      </c>
      <c r="S14" s="1">
        <v>128000000</v>
      </c>
      <c r="T14" s="1">
        <v>99000000</v>
      </c>
      <c r="U14" s="1">
        <v>89000000</v>
      </c>
      <c r="V14" s="1">
        <v>50000000</v>
      </c>
      <c r="W14" s="1">
        <v>97000000</v>
      </c>
      <c r="X14" s="1">
        <v>106000000</v>
      </c>
      <c r="Y14" s="1">
        <v>147000000</v>
      </c>
      <c r="Z14" s="1">
        <v>151000000</v>
      </c>
    </row>
    <row r="15" spans="1:42" ht="20" x14ac:dyDescent="0.25">
      <c r="A15" s="5" t="s">
        <v>10</v>
      </c>
      <c r="B15" s="1">
        <v>-107500000</v>
      </c>
      <c r="C15" s="1">
        <v>270038000</v>
      </c>
      <c r="D15" s="1">
        <v>333834000</v>
      </c>
      <c r="E15" s="1">
        <v>362968000</v>
      </c>
      <c r="F15" s="1">
        <v>361838000</v>
      </c>
      <c r="G15" s="1">
        <v>369936000</v>
      </c>
      <c r="H15" s="1">
        <v>553416000</v>
      </c>
      <c r="I15" s="1">
        <v>850845000</v>
      </c>
      <c r="J15" s="1">
        <v>1626176000</v>
      </c>
      <c r="K15" s="1">
        <v>3003371000</v>
      </c>
      <c r="L15" s="1">
        <v>2836000000</v>
      </c>
      <c r="M15" s="1">
        <v>2923000000</v>
      </c>
      <c r="N15" s="1">
        <v>5206000000</v>
      </c>
      <c r="O15" s="1">
        <v>5414000000</v>
      </c>
      <c r="P15" s="1">
        <v>1516000000</v>
      </c>
      <c r="Q15" s="1">
        <v>1701000000</v>
      </c>
      <c r="R15" s="1">
        <v>1560000000</v>
      </c>
      <c r="S15" s="1">
        <v>1508000000</v>
      </c>
      <c r="T15" s="1">
        <v>1400000000</v>
      </c>
      <c r="U15" s="1">
        <v>1551000000</v>
      </c>
      <c r="V15" s="1">
        <v>1607000000</v>
      </c>
      <c r="W15" s="1">
        <v>1771000000</v>
      </c>
      <c r="X15" s="1">
        <v>1953000000</v>
      </c>
      <c r="Y15" s="1">
        <v>2330000000</v>
      </c>
      <c r="Z15" s="1">
        <v>2298000000</v>
      </c>
      <c r="AF15" s="18" t="s">
        <v>122</v>
      </c>
      <c r="AG15" s="19" t="s">
        <v>123</v>
      </c>
      <c r="AH15" s="19" t="s">
        <v>124</v>
      </c>
      <c r="AI15" s="19" t="s">
        <v>125</v>
      </c>
    </row>
    <row r="16" spans="1:42" ht="19" x14ac:dyDescent="0.25">
      <c r="A16" s="5" t="s">
        <v>11</v>
      </c>
      <c r="B16" s="1">
        <v>-107500000</v>
      </c>
      <c r="C16" s="1">
        <v>270038000</v>
      </c>
      <c r="D16" s="1">
        <v>333834000</v>
      </c>
      <c r="E16" s="1">
        <v>362968000</v>
      </c>
      <c r="F16" s="1">
        <v>361838000</v>
      </c>
      <c r="G16" s="1">
        <v>369936000</v>
      </c>
      <c r="H16" s="1">
        <v>553416000</v>
      </c>
      <c r="I16" s="1">
        <v>850845000</v>
      </c>
      <c r="J16" s="1">
        <v>1626176000</v>
      </c>
      <c r="K16" s="1">
        <v>3550991000</v>
      </c>
      <c r="L16" s="1">
        <v>3433000000</v>
      </c>
      <c r="M16" s="1">
        <v>3400000000</v>
      </c>
      <c r="N16" s="1">
        <v>5614000000</v>
      </c>
      <c r="O16" s="1">
        <v>5800000000</v>
      </c>
      <c r="P16" s="1">
        <v>5813000000</v>
      </c>
      <c r="Q16" s="1">
        <v>6323000000</v>
      </c>
      <c r="R16" s="1">
        <v>6557000000</v>
      </c>
      <c r="S16" s="1">
        <v>6737000000</v>
      </c>
      <c r="T16" s="1">
        <v>6509000000</v>
      </c>
      <c r="U16" s="1">
        <v>7219000000</v>
      </c>
      <c r="V16" s="1">
        <v>8600000000</v>
      </c>
      <c r="W16" s="1">
        <v>8904000000</v>
      </c>
      <c r="X16" s="1">
        <v>9892000000</v>
      </c>
      <c r="Y16" s="1">
        <v>11886000000</v>
      </c>
      <c r="Z16" s="1">
        <v>11384000000</v>
      </c>
      <c r="AF16" s="29">
        <f>(Z35+Y35+X35+W35+V35)/5</f>
        <v>-1.5004940578522663E-2</v>
      </c>
      <c r="AG16" s="30">
        <f>AH100/Z3</f>
        <v>5.4719409164661776</v>
      </c>
      <c r="AH16" s="30">
        <f>AH100/Z28</f>
        <v>18.887601390498261</v>
      </c>
      <c r="AI16" s="31">
        <f>AH100/Z106</f>
        <v>22.111688898937373</v>
      </c>
    </row>
    <row r="17" spans="1:47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 t="s">
        <v>92</v>
      </c>
      <c r="I17" s="1" t="s">
        <v>92</v>
      </c>
      <c r="J17" s="1" t="s">
        <v>92</v>
      </c>
      <c r="K17" s="1">
        <v>49412000</v>
      </c>
      <c r="L17" s="1">
        <v>66000000</v>
      </c>
      <c r="M17" s="1">
        <v>68000000</v>
      </c>
      <c r="N17" s="1">
        <v>150000000</v>
      </c>
      <c r="O17" s="1">
        <v>176000000</v>
      </c>
      <c r="P17" s="1">
        <v>215000000</v>
      </c>
      <c r="Q17" s="1">
        <v>211000000</v>
      </c>
      <c r="R17" s="1">
        <v>232000000</v>
      </c>
      <c r="S17" s="1">
        <v>204000000</v>
      </c>
      <c r="T17" s="1">
        <v>205000000</v>
      </c>
      <c r="U17" s="1">
        <v>205000000</v>
      </c>
      <c r="V17" s="1">
        <v>184000000</v>
      </c>
      <c r="W17" s="1">
        <v>203000000</v>
      </c>
      <c r="X17" s="1">
        <v>205000000</v>
      </c>
      <c r="Y17" s="1">
        <v>205000000</v>
      </c>
      <c r="Z17" s="1">
        <v>212000000</v>
      </c>
    </row>
    <row r="18" spans="1:47" ht="19" x14ac:dyDescent="0.25">
      <c r="A18" s="5" t="s">
        <v>13</v>
      </c>
      <c r="B18" s="1">
        <v>12900000</v>
      </c>
      <c r="C18" s="1">
        <v>18153000</v>
      </c>
      <c r="D18" s="1">
        <v>19995000</v>
      </c>
      <c r="E18" s="1">
        <v>26021000</v>
      </c>
      <c r="F18" s="1">
        <v>20238000</v>
      </c>
      <c r="G18" s="1">
        <v>21366000</v>
      </c>
      <c r="H18" s="1">
        <v>20686000</v>
      </c>
      <c r="I18" s="1">
        <v>30902000</v>
      </c>
      <c r="J18" s="1">
        <v>72809000</v>
      </c>
      <c r="K18" s="1">
        <v>198824000</v>
      </c>
      <c r="L18" s="1">
        <v>232000000</v>
      </c>
      <c r="M18" s="1">
        <v>239000000</v>
      </c>
      <c r="N18" s="1">
        <v>310000000</v>
      </c>
      <c r="O18" s="1">
        <v>299000000</v>
      </c>
      <c r="P18" s="1">
        <v>295000000</v>
      </c>
      <c r="Q18" s="1">
        <v>291000000</v>
      </c>
      <c r="R18" s="1">
        <v>278000000</v>
      </c>
      <c r="S18" s="1">
        <v>247000000</v>
      </c>
      <c r="T18" s="1">
        <v>229000000</v>
      </c>
      <c r="U18" s="1">
        <v>240000000</v>
      </c>
      <c r="V18" s="1">
        <v>220000000</v>
      </c>
      <c r="W18" s="1">
        <v>405000000</v>
      </c>
      <c r="X18" s="1">
        <v>358000000</v>
      </c>
      <c r="Y18" s="1">
        <v>415000000</v>
      </c>
      <c r="Z18" s="1">
        <v>151000000</v>
      </c>
    </row>
    <row r="19" spans="1:47" ht="19" x14ac:dyDescent="0.25">
      <c r="A19" s="6" t="s">
        <v>14</v>
      </c>
      <c r="B19" s="10">
        <v>80900000</v>
      </c>
      <c r="C19" s="10">
        <v>121603000</v>
      </c>
      <c r="D19" s="10">
        <v>169912000</v>
      </c>
      <c r="E19" s="10">
        <v>207012000</v>
      </c>
      <c r="F19" s="10">
        <v>244186000</v>
      </c>
      <c r="G19" s="10">
        <v>272015000</v>
      </c>
      <c r="H19" s="10">
        <v>216091000</v>
      </c>
      <c r="I19" s="10">
        <v>403368000</v>
      </c>
      <c r="J19" s="10">
        <v>584874000</v>
      </c>
      <c r="K19" s="10">
        <v>1707340000</v>
      </c>
      <c r="L19" s="10">
        <v>1472000000</v>
      </c>
      <c r="M19" s="10">
        <v>1557000000</v>
      </c>
      <c r="N19" s="10">
        <v>3494000000</v>
      </c>
      <c r="O19" s="10">
        <v>3608000000</v>
      </c>
      <c r="P19" s="10">
        <v>3998000000</v>
      </c>
      <c r="Q19" s="10">
        <v>4456000000</v>
      </c>
      <c r="R19" s="10">
        <v>4935000000</v>
      </c>
      <c r="S19" s="10">
        <v>5046000000</v>
      </c>
      <c r="T19" s="10">
        <v>4896000000</v>
      </c>
      <c r="U19" s="10">
        <v>5685000000</v>
      </c>
      <c r="V19" s="10">
        <v>5785000000</v>
      </c>
      <c r="W19" s="10">
        <v>6345000000</v>
      </c>
      <c r="X19" s="10">
        <v>6733000000</v>
      </c>
      <c r="Y19" s="10">
        <v>8489000000</v>
      </c>
      <c r="Z19" s="10">
        <v>6837000000</v>
      </c>
    </row>
    <row r="20" spans="1:47" ht="19" customHeight="1" x14ac:dyDescent="0.25">
      <c r="A20" s="14" t="s">
        <v>102</v>
      </c>
      <c r="B20" s="1"/>
      <c r="C20" s="15">
        <f>(C19/B19)-1</f>
        <v>0.50312731767614349</v>
      </c>
      <c r="D20" s="15">
        <f>(D19/C19)-1</f>
        <v>0.39726815950264394</v>
      </c>
      <c r="E20" s="15">
        <f>(E19/D19)-1</f>
        <v>0.21834832148406225</v>
      </c>
      <c r="F20" s="15">
        <f t="shared" ref="F20:V20" si="3">(F19/E19)-1</f>
        <v>0.17957413096825303</v>
      </c>
      <c r="G20" s="15">
        <f t="shared" si="3"/>
        <v>0.11396640266026714</v>
      </c>
      <c r="H20" s="15">
        <f t="shared" si="3"/>
        <v>-0.205591603404224</v>
      </c>
      <c r="I20" s="15">
        <f t="shared" si="3"/>
        <v>0.86665802833065708</v>
      </c>
      <c r="J20" s="15">
        <f t="shared" si="3"/>
        <v>0.44997620039269348</v>
      </c>
      <c r="K20" s="15">
        <f t="shared" si="3"/>
        <v>1.9191586563943686</v>
      </c>
      <c r="L20" s="15">
        <f t="shared" si="3"/>
        <v>-0.13784014900371333</v>
      </c>
      <c r="M20" s="15">
        <f t="shared" si="3"/>
        <v>5.7744565217391353E-2</v>
      </c>
      <c r="N20" s="15">
        <f t="shared" si="3"/>
        <v>1.244059087989724</v>
      </c>
      <c r="O20" s="15">
        <f t="shared" si="3"/>
        <v>3.2627361190612492E-2</v>
      </c>
      <c r="P20" s="15">
        <f t="shared" si="3"/>
        <v>0.10809312638580937</v>
      </c>
      <c r="Q20" s="15">
        <f t="shared" si="3"/>
        <v>0.11455727863931964</v>
      </c>
      <c r="R20" s="15">
        <f t="shared" si="3"/>
        <v>0.10749551166965898</v>
      </c>
      <c r="S20" s="15">
        <f t="shared" si="3"/>
        <v>2.2492401215805424E-2</v>
      </c>
      <c r="T20" s="15">
        <f t="shared" si="3"/>
        <v>-2.9726516052318686E-2</v>
      </c>
      <c r="U20" s="15">
        <f t="shared" si="3"/>
        <v>0.16115196078431371</v>
      </c>
      <c r="V20" s="15">
        <f t="shared" si="3"/>
        <v>1.7590149516270914E-2</v>
      </c>
      <c r="W20" s="15">
        <f t="shared" ref="W20" si="4">(W19/V19)-1</f>
        <v>9.6802074330164301E-2</v>
      </c>
      <c r="X20" s="15">
        <f t="shared" ref="X20" si="5">(X19/W19)-1</f>
        <v>6.115051221434209E-2</v>
      </c>
      <c r="Y20" s="15">
        <f t="shared" ref="Y20" si="6">(Y19/X19)-1</f>
        <v>0.26080499034605675</v>
      </c>
      <c r="Z20" s="15">
        <f t="shared" ref="Z20" si="7">(Z19/Y19)-1</f>
        <v>-0.19460478265991288</v>
      </c>
      <c r="AH20" s="15"/>
      <c r="AI20" s="15"/>
      <c r="AJ20" s="15"/>
      <c r="AK20" s="15"/>
      <c r="AL20" s="15"/>
      <c r="AT20" s="15"/>
      <c r="AU20" s="15"/>
    </row>
    <row r="21" spans="1:47" ht="19" x14ac:dyDescent="0.25">
      <c r="A21" s="5" t="s">
        <v>15</v>
      </c>
      <c r="B21" s="2">
        <v>0.2369</v>
      </c>
      <c r="C21" s="2">
        <v>0.31919999999999998</v>
      </c>
      <c r="D21" s="2">
        <v>0.35630000000000001</v>
      </c>
      <c r="E21" s="2">
        <v>0.38829999999999998</v>
      </c>
      <c r="F21" s="2">
        <v>0.42320000000000002</v>
      </c>
      <c r="G21" s="2">
        <v>0.45469999999999999</v>
      </c>
      <c r="H21" s="2">
        <v>0.2979</v>
      </c>
      <c r="I21" s="2">
        <v>0.33860000000000001</v>
      </c>
      <c r="J21" s="2">
        <v>0.27879999999999999</v>
      </c>
      <c r="K21" s="2">
        <v>0.35239999999999999</v>
      </c>
      <c r="L21" s="2">
        <v>0.29070000000000001</v>
      </c>
      <c r="M21" s="2">
        <v>0.33129999999999998</v>
      </c>
      <c r="N21" s="2">
        <v>0.40570000000000001</v>
      </c>
      <c r="O21" s="2">
        <v>0.39729999999999999</v>
      </c>
      <c r="P21" s="2">
        <v>0.42820000000000003</v>
      </c>
      <c r="Q21" s="2">
        <v>0.43769999999999998</v>
      </c>
      <c r="R21" s="2">
        <v>0.44540000000000002</v>
      </c>
      <c r="S21" s="2">
        <v>0.44259999999999999</v>
      </c>
      <c r="T21" s="2">
        <v>0.43890000000000001</v>
      </c>
      <c r="U21" s="2">
        <v>0.4551</v>
      </c>
      <c r="V21" s="2">
        <v>0.40749999999999997</v>
      </c>
      <c r="W21" s="2">
        <v>0.43640000000000001</v>
      </c>
      <c r="X21" s="2">
        <v>0.41549999999999998</v>
      </c>
      <c r="Y21" s="2">
        <v>0.43819999999999998</v>
      </c>
      <c r="Z21" s="2">
        <v>0.38250000000000001</v>
      </c>
    </row>
    <row r="22" spans="1:47" ht="19" x14ac:dyDescent="0.25">
      <c r="A22" s="6" t="s">
        <v>16</v>
      </c>
      <c r="B22" s="10">
        <v>449000000</v>
      </c>
      <c r="C22" s="10">
        <v>110943000</v>
      </c>
      <c r="D22" s="10">
        <v>143038000</v>
      </c>
      <c r="E22" s="10">
        <v>170176000</v>
      </c>
      <c r="F22" s="10">
        <v>215139000</v>
      </c>
      <c r="G22" s="10">
        <v>228276000</v>
      </c>
      <c r="H22" s="10">
        <v>165798000</v>
      </c>
      <c r="I22" s="10">
        <v>340541000</v>
      </c>
      <c r="J22" s="10">
        <v>471800000</v>
      </c>
      <c r="K22" s="10">
        <v>1293664000</v>
      </c>
      <c r="L22" s="10">
        <v>1593000000</v>
      </c>
      <c r="M22" s="10">
        <v>1278000000</v>
      </c>
      <c r="N22" s="10">
        <v>2998000000</v>
      </c>
      <c r="O22" s="10">
        <v>3249000000</v>
      </c>
      <c r="P22" s="10">
        <v>3524000000</v>
      </c>
      <c r="Q22" s="10">
        <v>3857000000</v>
      </c>
      <c r="R22" s="10">
        <v>4474000000</v>
      </c>
      <c r="S22" s="10">
        <v>4664000000</v>
      </c>
      <c r="T22" s="10">
        <v>4570000000</v>
      </c>
      <c r="U22" s="10">
        <v>5272000000</v>
      </c>
      <c r="V22" s="10">
        <v>5457000000</v>
      </c>
      <c r="W22" s="10">
        <v>5551000000</v>
      </c>
      <c r="X22" s="10">
        <v>5695000000</v>
      </c>
      <c r="Y22" s="10">
        <v>7450000000</v>
      </c>
      <c r="Z22" s="10">
        <v>6489000000</v>
      </c>
    </row>
    <row r="23" spans="1:47" ht="19" x14ac:dyDescent="0.25">
      <c r="A23" s="5" t="s">
        <v>17</v>
      </c>
      <c r="B23" s="2">
        <v>1.3148</v>
      </c>
      <c r="C23" s="2">
        <v>0.29120000000000001</v>
      </c>
      <c r="D23" s="2">
        <v>0.3</v>
      </c>
      <c r="E23" s="2">
        <v>0.31919999999999998</v>
      </c>
      <c r="F23" s="2">
        <v>0.37290000000000001</v>
      </c>
      <c r="G23" s="2">
        <v>0.38159999999999999</v>
      </c>
      <c r="H23" s="2">
        <v>0.2286</v>
      </c>
      <c r="I23" s="2">
        <v>0.2858</v>
      </c>
      <c r="J23" s="2">
        <v>0.22489999999999999</v>
      </c>
      <c r="K23" s="2">
        <v>0.26700000000000002</v>
      </c>
      <c r="L23" s="2">
        <v>0.31459999999999999</v>
      </c>
      <c r="M23" s="2">
        <v>0.27189999999999998</v>
      </c>
      <c r="N23" s="2">
        <v>0.34810000000000002</v>
      </c>
      <c r="O23" s="2">
        <v>0.35780000000000001</v>
      </c>
      <c r="P23" s="2">
        <v>0.37740000000000001</v>
      </c>
      <c r="Q23" s="2">
        <v>0.37890000000000001</v>
      </c>
      <c r="R23" s="2">
        <v>0.40379999999999999</v>
      </c>
      <c r="S23" s="2">
        <v>0.40910000000000002</v>
      </c>
      <c r="T23" s="2">
        <v>0.40970000000000001</v>
      </c>
      <c r="U23" s="2">
        <v>0.42209999999999998</v>
      </c>
      <c r="V23" s="2">
        <v>0.38429999999999997</v>
      </c>
      <c r="W23" s="2">
        <v>0.38179999999999997</v>
      </c>
      <c r="X23" s="2">
        <v>0.35139999999999999</v>
      </c>
      <c r="Y23" s="2">
        <v>0.38450000000000001</v>
      </c>
      <c r="Z23" s="2">
        <v>0.36309999999999998</v>
      </c>
    </row>
    <row r="24" spans="1:47" ht="19" x14ac:dyDescent="0.25">
      <c r="A24" s="5" t="s">
        <v>18</v>
      </c>
      <c r="B24" s="1">
        <v>-381000000</v>
      </c>
      <c r="C24" s="1">
        <v>-7493000</v>
      </c>
      <c r="D24" s="1">
        <v>6879000</v>
      </c>
      <c r="E24" s="1">
        <v>10815000</v>
      </c>
      <c r="F24" s="1">
        <v>8809000</v>
      </c>
      <c r="G24" s="1">
        <v>22626000</v>
      </c>
      <c r="H24" s="1">
        <v>34640000</v>
      </c>
      <c r="I24" s="1">
        <v>35214000</v>
      </c>
      <c r="J24" s="1">
        <v>56433000</v>
      </c>
      <c r="K24" s="1">
        <v>529055000</v>
      </c>
      <c r="L24" s="1">
        <v>-574000000</v>
      </c>
      <c r="M24" s="1">
        <v>-6000000</v>
      </c>
      <c r="N24" s="1">
        <v>23000000</v>
      </c>
      <c r="O24" s="1">
        <v>-114000000</v>
      </c>
      <c r="P24" s="1">
        <v>-54000000</v>
      </c>
      <c r="Q24" s="1">
        <v>116000000</v>
      </c>
      <c r="R24" s="1">
        <v>-79000000</v>
      </c>
      <c r="S24" s="1">
        <v>-62000000</v>
      </c>
      <c r="T24" s="1">
        <v>-110000000</v>
      </c>
      <c r="U24" s="1">
        <v>5000000</v>
      </c>
      <c r="V24" s="1">
        <v>-79000000</v>
      </c>
      <c r="W24" s="1">
        <v>236000000</v>
      </c>
      <c r="X24" s="1">
        <v>829000000</v>
      </c>
      <c r="Y24" s="1">
        <v>723000000</v>
      </c>
      <c r="Z24" s="1">
        <v>-199000000</v>
      </c>
    </row>
    <row r="25" spans="1:47" ht="19" x14ac:dyDescent="0.25">
      <c r="A25" s="6" t="s">
        <v>19</v>
      </c>
      <c r="B25" s="10">
        <v>68000000</v>
      </c>
      <c r="C25" s="10">
        <v>103450000</v>
      </c>
      <c r="D25" s="10">
        <v>149917000</v>
      </c>
      <c r="E25" s="10">
        <v>180991000</v>
      </c>
      <c r="F25" s="10">
        <v>223948000</v>
      </c>
      <c r="G25" s="10">
        <v>250902000</v>
      </c>
      <c r="H25" s="10">
        <v>200438000</v>
      </c>
      <c r="I25" s="10">
        <v>375755000</v>
      </c>
      <c r="J25" s="10">
        <v>528233000</v>
      </c>
      <c r="K25" s="10">
        <v>1822719000</v>
      </c>
      <c r="L25" s="10">
        <v>1019000000</v>
      </c>
      <c r="M25" s="10">
        <v>1272000000</v>
      </c>
      <c r="N25" s="10">
        <v>3021000000</v>
      </c>
      <c r="O25" s="10">
        <v>3135000000</v>
      </c>
      <c r="P25" s="10">
        <v>3470000000</v>
      </c>
      <c r="Q25" s="10">
        <v>3973000000</v>
      </c>
      <c r="R25" s="10">
        <v>4395000000</v>
      </c>
      <c r="S25" s="10">
        <v>4602000000</v>
      </c>
      <c r="T25" s="10">
        <v>4460000000</v>
      </c>
      <c r="U25" s="10">
        <v>5277000000</v>
      </c>
      <c r="V25" s="10">
        <v>5378000000</v>
      </c>
      <c r="W25" s="10">
        <v>5787000000</v>
      </c>
      <c r="X25" s="10">
        <v>6524000000</v>
      </c>
      <c r="Y25" s="10">
        <v>8173000000</v>
      </c>
      <c r="Z25" s="10">
        <v>6290000000</v>
      </c>
    </row>
    <row r="26" spans="1:47" ht="19" x14ac:dyDescent="0.25">
      <c r="A26" s="5" t="s">
        <v>20</v>
      </c>
      <c r="B26" s="2">
        <v>0.1991</v>
      </c>
      <c r="C26" s="2">
        <v>0.27150000000000002</v>
      </c>
      <c r="D26" s="2">
        <v>0.31440000000000001</v>
      </c>
      <c r="E26" s="2">
        <v>0.33950000000000002</v>
      </c>
      <c r="F26" s="2">
        <v>0.3881</v>
      </c>
      <c r="G26" s="2">
        <v>0.4194</v>
      </c>
      <c r="H26" s="2">
        <v>0.27629999999999999</v>
      </c>
      <c r="I26" s="2">
        <v>0.31540000000000001</v>
      </c>
      <c r="J26" s="2">
        <v>0.25180000000000002</v>
      </c>
      <c r="K26" s="2">
        <v>0.37619999999999998</v>
      </c>
      <c r="L26" s="2">
        <v>0.20119999999999999</v>
      </c>
      <c r="M26" s="2">
        <v>0.27060000000000001</v>
      </c>
      <c r="N26" s="2">
        <v>0.3508</v>
      </c>
      <c r="O26" s="2">
        <v>0.34520000000000001</v>
      </c>
      <c r="P26" s="2">
        <v>0.37159999999999999</v>
      </c>
      <c r="Q26" s="2">
        <v>0.39029999999999998</v>
      </c>
      <c r="R26" s="2">
        <v>0.39660000000000001</v>
      </c>
      <c r="S26" s="2">
        <v>0.40360000000000001</v>
      </c>
      <c r="T26" s="2">
        <v>0.39979999999999999</v>
      </c>
      <c r="U26" s="2">
        <v>0.42249999999999999</v>
      </c>
      <c r="V26" s="2">
        <v>0.37880000000000003</v>
      </c>
      <c r="W26" s="2">
        <v>0.39800000000000002</v>
      </c>
      <c r="X26" s="2">
        <v>0.40260000000000001</v>
      </c>
      <c r="Y26" s="2">
        <v>0.4219</v>
      </c>
      <c r="Z26" s="2">
        <v>0.35189999999999999</v>
      </c>
    </row>
    <row r="27" spans="1:47" ht="19" x14ac:dyDescent="0.25">
      <c r="A27" s="5" t="s">
        <v>21</v>
      </c>
      <c r="B27" s="1">
        <v>32400000</v>
      </c>
      <c r="C27" s="1">
        <v>44033000</v>
      </c>
      <c r="D27" s="1">
        <v>62556000</v>
      </c>
      <c r="E27" s="1">
        <v>73557000</v>
      </c>
      <c r="F27" s="1">
        <v>90699000</v>
      </c>
      <c r="G27" s="1">
        <v>95247000</v>
      </c>
      <c r="H27" s="1">
        <v>52264000</v>
      </c>
      <c r="I27" s="1">
        <v>138558000</v>
      </c>
      <c r="J27" s="1">
        <v>189463000</v>
      </c>
      <c r="K27" s="1">
        <v>463832000</v>
      </c>
      <c r="L27" s="1">
        <v>388000000</v>
      </c>
      <c r="M27" s="1">
        <v>375000000</v>
      </c>
      <c r="N27" s="1">
        <v>971000000</v>
      </c>
      <c r="O27" s="1">
        <v>796000000</v>
      </c>
      <c r="P27" s="1">
        <v>1030000000</v>
      </c>
      <c r="Q27" s="1">
        <v>1022000000</v>
      </c>
      <c r="R27" s="1">
        <v>1131000000</v>
      </c>
      <c r="S27" s="1">
        <v>1250000000</v>
      </c>
      <c r="T27" s="1">
        <v>1290000000</v>
      </c>
      <c r="U27" s="1">
        <v>270000000</v>
      </c>
      <c r="V27" s="1">
        <v>1076000000</v>
      </c>
      <c r="W27" s="1">
        <v>1261000000</v>
      </c>
      <c r="X27" s="1">
        <v>1238000000</v>
      </c>
      <c r="Y27" s="1">
        <v>1968000000</v>
      </c>
      <c r="Z27" s="1">
        <v>1296000000</v>
      </c>
    </row>
    <row r="28" spans="1:47" ht="19" x14ac:dyDescent="0.25">
      <c r="A28" s="7" t="s">
        <v>22</v>
      </c>
      <c r="B28" s="11">
        <v>35600000</v>
      </c>
      <c r="C28" s="11">
        <v>59417000</v>
      </c>
      <c r="D28" s="11">
        <v>87361000</v>
      </c>
      <c r="E28" s="11">
        <v>107434000</v>
      </c>
      <c r="F28" s="11">
        <v>133249000</v>
      </c>
      <c r="G28" s="11">
        <v>155402000</v>
      </c>
      <c r="H28" s="11">
        <v>143141000</v>
      </c>
      <c r="I28" s="11">
        <v>233908000</v>
      </c>
      <c r="J28" s="11">
        <v>322602000</v>
      </c>
      <c r="K28" s="11">
        <v>995272000</v>
      </c>
      <c r="L28" s="11">
        <v>786000000</v>
      </c>
      <c r="M28" s="11">
        <v>875000000</v>
      </c>
      <c r="N28" s="11">
        <v>2063000000</v>
      </c>
      <c r="O28" s="11">
        <v>2337000000</v>
      </c>
      <c r="P28" s="11">
        <v>2458000000</v>
      </c>
      <c r="Q28" s="11">
        <v>2932000000</v>
      </c>
      <c r="R28" s="11">
        <v>3294000000</v>
      </c>
      <c r="S28" s="11">
        <v>3345000000</v>
      </c>
      <c r="T28" s="11">
        <v>3172000000</v>
      </c>
      <c r="U28" s="11">
        <v>4970000000</v>
      </c>
      <c r="V28" s="11">
        <v>4305000000</v>
      </c>
      <c r="W28" s="11">
        <v>4476000000</v>
      </c>
      <c r="X28" s="11">
        <v>4932000000</v>
      </c>
      <c r="Y28" s="11">
        <v>5901000000</v>
      </c>
      <c r="Z28" s="11">
        <v>5178000000</v>
      </c>
    </row>
    <row r="29" spans="1:47" ht="20" customHeight="1" x14ac:dyDescent="0.25">
      <c r="A29" s="14" t="s">
        <v>103</v>
      </c>
      <c r="B29" s="1"/>
      <c r="C29" s="15">
        <f>(C28/B28)-1</f>
        <v>0.66901685393258425</v>
      </c>
      <c r="D29" s="15">
        <f>(D28/C28)-1</f>
        <v>0.47030311190400065</v>
      </c>
      <c r="E29" s="15">
        <f>(E28/D28)-1</f>
        <v>0.22977072148899391</v>
      </c>
      <c r="F29" s="15">
        <f t="shared" ref="F29:V29" si="8">(F28/E28)-1</f>
        <v>0.24028705996239541</v>
      </c>
      <c r="G29" s="15">
        <f t="shared" si="8"/>
        <v>0.16625265480416362</v>
      </c>
      <c r="H29" s="15">
        <f t="shared" si="8"/>
        <v>-7.8898598473636117E-2</v>
      </c>
      <c r="I29" s="15">
        <f t="shared" si="8"/>
        <v>0.63410902536659663</v>
      </c>
      <c r="J29" s="15">
        <f t="shared" si="8"/>
        <v>0.37918326863553187</v>
      </c>
      <c r="K29" s="15">
        <f t="shared" si="8"/>
        <v>2.0851389638005964</v>
      </c>
      <c r="L29" s="15">
        <f t="shared" si="8"/>
        <v>-0.21026613830189134</v>
      </c>
      <c r="M29" s="15">
        <f t="shared" si="8"/>
        <v>0.11323155216284997</v>
      </c>
      <c r="N29" s="15">
        <f t="shared" si="8"/>
        <v>1.3577142857142857</v>
      </c>
      <c r="O29" s="15">
        <f t="shared" si="8"/>
        <v>0.13281628696073677</v>
      </c>
      <c r="P29" s="15">
        <f t="shared" si="8"/>
        <v>5.1775780915703784E-2</v>
      </c>
      <c r="Q29" s="15">
        <f t="shared" si="8"/>
        <v>0.19283970707892606</v>
      </c>
      <c r="R29" s="15">
        <f t="shared" si="8"/>
        <v>0.12346521145975453</v>
      </c>
      <c r="S29" s="15">
        <f t="shared" si="8"/>
        <v>1.5482695810564717E-2</v>
      </c>
      <c r="T29" s="15">
        <f t="shared" si="8"/>
        <v>-5.1718983557548559E-2</v>
      </c>
      <c r="U29" s="15">
        <f t="shared" si="8"/>
        <v>0.56683480453972268</v>
      </c>
      <c r="V29" s="15">
        <f t="shared" si="8"/>
        <v>-0.13380281690140849</v>
      </c>
      <c r="W29" s="15">
        <f t="shared" ref="W29" si="9">(W28/V28)-1</f>
        <v>3.9721254355400637E-2</v>
      </c>
      <c r="X29" s="15">
        <f t="shared" ref="X29" si="10">(X28/W28)-1</f>
        <v>0.10187667560321723</v>
      </c>
      <c r="Y29" s="15">
        <f t="shared" ref="Y29" si="11">(Y28/X28)-1</f>
        <v>0.19647201946472026</v>
      </c>
      <c r="Z29" s="15">
        <f t="shared" ref="Z29" si="12">(Z28/Y28)-1</f>
        <v>-0.12252160650737165</v>
      </c>
      <c r="AH29" s="15"/>
      <c r="AI29" s="15"/>
      <c r="AJ29" s="15"/>
      <c r="AK29" s="15"/>
      <c r="AL29" s="15"/>
      <c r="AT29" s="15"/>
      <c r="AU29" s="15"/>
    </row>
    <row r="30" spans="1:47" ht="19" x14ac:dyDescent="0.25">
      <c r="A30" s="5" t="s">
        <v>23</v>
      </c>
      <c r="B30" s="2">
        <v>0.1042</v>
      </c>
      <c r="C30" s="2">
        <v>0.156</v>
      </c>
      <c r="D30" s="2">
        <v>0.1832</v>
      </c>
      <c r="E30" s="2">
        <v>0.20150000000000001</v>
      </c>
      <c r="F30" s="2">
        <v>0.23089999999999999</v>
      </c>
      <c r="G30" s="2">
        <v>0.25979999999999998</v>
      </c>
      <c r="H30" s="2">
        <v>0.19739999999999999</v>
      </c>
      <c r="I30" s="2">
        <v>0.1963</v>
      </c>
      <c r="J30" s="2">
        <v>0.15379999999999999</v>
      </c>
      <c r="K30" s="2">
        <v>0.2054</v>
      </c>
      <c r="L30" s="2">
        <v>0.1552</v>
      </c>
      <c r="M30" s="2">
        <v>0.1862</v>
      </c>
      <c r="N30" s="2">
        <v>0.23949999999999999</v>
      </c>
      <c r="O30" s="2">
        <v>0.25740000000000002</v>
      </c>
      <c r="P30" s="2">
        <v>0.26329999999999998</v>
      </c>
      <c r="Q30" s="2">
        <v>0.28799999999999998</v>
      </c>
      <c r="R30" s="2">
        <v>0.29730000000000001</v>
      </c>
      <c r="S30" s="2">
        <v>0.29339999999999999</v>
      </c>
      <c r="T30" s="2">
        <v>0.28439999999999999</v>
      </c>
      <c r="U30" s="2">
        <v>0.39789999999999998</v>
      </c>
      <c r="V30" s="2">
        <v>0.30320000000000003</v>
      </c>
      <c r="W30" s="2">
        <v>0.30790000000000001</v>
      </c>
      <c r="X30" s="2">
        <v>0.3044</v>
      </c>
      <c r="Y30" s="2">
        <v>0.30459999999999998</v>
      </c>
      <c r="Z30" s="2">
        <v>0.28970000000000001</v>
      </c>
    </row>
    <row r="31" spans="1:47" ht="19" x14ac:dyDescent="0.25">
      <c r="A31" s="5" t="s">
        <v>24</v>
      </c>
      <c r="B31" s="12">
        <v>0.67</v>
      </c>
      <c r="C31" s="12">
        <v>1.04</v>
      </c>
      <c r="D31" s="12">
        <v>1.37</v>
      </c>
      <c r="E31" s="12">
        <v>1.67</v>
      </c>
      <c r="F31" s="12">
        <v>2.06</v>
      </c>
      <c r="G31" s="12">
        <v>2.4</v>
      </c>
      <c r="H31" s="12">
        <v>2.25</v>
      </c>
      <c r="I31" s="12">
        <v>3.64</v>
      </c>
      <c r="J31" s="12">
        <v>4</v>
      </c>
      <c r="K31" s="12">
        <v>7.75</v>
      </c>
      <c r="L31" s="12">
        <v>6.07</v>
      </c>
      <c r="M31" s="12">
        <v>6.24</v>
      </c>
      <c r="N31" s="12">
        <v>10.67</v>
      </c>
      <c r="O31" s="12">
        <v>12.56</v>
      </c>
      <c r="P31" s="12">
        <v>14.03</v>
      </c>
      <c r="Q31" s="12">
        <v>17.23</v>
      </c>
      <c r="R31" s="12">
        <v>19.579999999999998</v>
      </c>
      <c r="S31" s="12">
        <v>20.100000000000001</v>
      </c>
      <c r="T31" s="12">
        <v>19.29</v>
      </c>
      <c r="U31" s="12">
        <v>30.54</v>
      </c>
      <c r="V31" s="12">
        <v>26.86</v>
      </c>
      <c r="W31" s="12">
        <v>28.69</v>
      </c>
      <c r="X31" s="12">
        <v>32.130000000000003</v>
      </c>
      <c r="Y31" s="12">
        <v>38.450000000000003</v>
      </c>
      <c r="Z31" s="12">
        <v>33.74</v>
      </c>
    </row>
    <row r="32" spans="1:47" ht="19" x14ac:dyDescent="0.25">
      <c r="A32" s="5" t="s">
        <v>25</v>
      </c>
      <c r="B32" s="12">
        <v>0.67</v>
      </c>
      <c r="C32" s="12">
        <v>1.04</v>
      </c>
      <c r="D32" s="12">
        <v>1.35</v>
      </c>
      <c r="E32" s="12">
        <v>1.65</v>
      </c>
      <c r="F32" s="12">
        <v>2.04</v>
      </c>
      <c r="G32" s="12">
        <v>2.36</v>
      </c>
      <c r="H32" s="12">
        <v>2.17</v>
      </c>
      <c r="I32" s="12">
        <v>3.5</v>
      </c>
      <c r="J32" s="12">
        <v>3.87</v>
      </c>
      <c r="K32" s="12">
        <v>7.53</v>
      </c>
      <c r="L32" s="12">
        <v>5.91</v>
      </c>
      <c r="M32" s="12">
        <v>6.11</v>
      </c>
      <c r="N32" s="12">
        <v>10.55</v>
      </c>
      <c r="O32" s="12">
        <v>12.37</v>
      </c>
      <c r="P32" s="12">
        <v>13.79</v>
      </c>
      <c r="Q32" s="12">
        <v>16.87</v>
      </c>
      <c r="R32" s="12">
        <v>19.25</v>
      </c>
      <c r="S32" s="12">
        <v>19.79</v>
      </c>
      <c r="T32" s="12">
        <v>19.04</v>
      </c>
      <c r="U32" s="12">
        <v>30.12</v>
      </c>
      <c r="V32" s="12">
        <v>26.58</v>
      </c>
      <c r="W32" s="12">
        <v>28.43</v>
      </c>
      <c r="X32" s="12">
        <v>31.85</v>
      </c>
      <c r="Y32" s="12">
        <v>38.11</v>
      </c>
      <c r="Z32" s="12">
        <v>33.44</v>
      </c>
    </row>
    <row r="33" spans="1:38" ht="19" x14ac:dyDescent="0.25">
      <c r="A33" s="5" t="s">
        <v>26</v>
      </c>
      <c r="B33" s="1">
        <v>53508950</v>
      </c>
      <c r="C33" s="1">
        <v>57057014</v>
      </c>
      <c r="D33" s="1">
        <v>63886353</v>
      </c>
      <c r="E33" s="1">
        <v>64271538</v>
      </c>
      <c r="F33" s="1">
        <v>64756290</v>
      </c>
      <c r="G33" s="1">
        <v>64653352</v>
      </c>
      <c r="H33" s="1">
        <v>63688955</v>
      </c>
      <c r="I33" s="1">
        <v>64182766</v>
      </c>
      <c r="J33" s="1">
        <v>80638167</v>
      </c>
      <c r="K33" s="1">
        <v>128488561</v>
      </c>
      <c r="L33" s="1">
        <v>129543443</v>
      </c>
      <c r="M33" s="1">
        <v>136669164</v>
      </c>
      <c r="N33" s="1">
        <v>190554510</v>
      </c>
      <c r="O33" s="1">
        <v>184265367</v>
      </c>
      <c r="P33" s="1">
        <v>174961018</v>
      </c>
      <c r="Q33" s="1">
        <v>170185870</v>
      </c>
      <c r="R33" s="1">
        <v>168225154</v>
      </c>
      <c r="S33" s="1">
        <v>166390009</v>
      </c>
      <c r="T33" s="1">
        <v>164425858</v>
      </c>
      <c r="U33" s="1">
        <v>162148003</v>
      </c>
      <c r="V33" s="1">
        <v>160301116</v>
      </c>
      <c r="W33" s="1">
        <v>156014343</v>
      </c>
      <c r="X33" s="1">
        <v>153489422</v>
      </c>
      <c r="Y33" s="1">
        <v>153489422</v>
      </c>
      <c r="Z33" s="1">
        <v>150900000</v>
      </c>
    </row>
    <row r="34" spans="1:38" ht="19" x14ac:dyDescent="0.25">
      <c r="A34" s="5" t="s">
        <v>27</v>
      </c>
      <c r="B34" s="1">
        <v>53684125</v>
      </c>
      <c r="C34" s="1">
        <v>57268912</v>
      </c>
      <c r="D34" s="1">
        <v>64590707</v>
      </c>
      <c r="E34" s="1">
        <v>64926199</v>
      </c>
      <c r="F34" s="1">
        <v>65307548</v>
      </c>
      <c r="G34" s="1">
        <v>65860368</v>
      </c>
      <c r="H34" s="1">
        <v>65960473</v>
      </c>
      <c r="I34" s="1">
        <v>66875149</v>
      </c>
      <c r="J34" s="1">
        <v>83358394</v>
      </c>
      <c r="K34" s="1">
        <v>132088810</v>
      </c>
      <c r="L34" s="1">
        <v>132996426</v>
      </c>
      <c r="M34" s="1">
        <v>139481449</v>
      </c>
      <c r="N34" s="1">
        <v>192692047</v>
      </c>
      <c r="O34" s="1">
        <v>187116410</v>
      </c>
      <c r="P34" s="1">
        <v>178017679</v>
      </c>
      <c r="Q34" s="1">
        <v>173828902</v>
      </c>
      <c r="R34" s="1">
        <v>171112261</v>
      </c>
      <c r="S34" s="1">
        <v>169038571</v>
      </c>
      <c r="T34" s="1">
        <v>166579752</v>
      </c>
      <c r="U34" s="1">
        <v>164400000</v>
      </c>
      <c r="V34" s="1">
        <v>161948732</v>
      </c>
      <c r="W34" s="1">
        <v>157459546</v>
      </c>
      <c r="X34" s="1">
        <v>154840582</v>
      </c>
      <c r="Y34" s="1">
        <v>154840582</v>
      </c>
      <c r="Z34" s="1">
        <v>152400000</v>
      </c>
    </row>
    <row r="35" spans="1:38" ht="20" customHeight="1" x14ac:dyDescent="0.25">
      <c r="A35" s="14" t="s">
        <v>104</v>
      </c>
      <c r="B35" s="1"/>
      <c r="C35" s="22">
        <f>(C34-B34)/B34</f>
        <v>6.6775550500264277E-2</v>
      </c>
      <c r="D35" s="22">
        <f t="shared" ref="D35:V35" si="13">(D34-C34)/C34</f>
        <v>0.1278493818775534</v>
      </c>
      <c r="E35" s="22">
        <f t="shared" si="13"/>
        <v>5.194121810742836E-3</v>
      </c>
      <c r="F35" s="22">
        <f t="shared" si="13"/>
        <v>5.8735765511238386E-3</v>
      </c>
      <c r="G35" s="22">
        <f t="shared" si="13"/>
        <v>8.4648714724368454E-3</v>
      </c>
      <c r="H35" s="22">
        <f t="shared" si="13"/>
        <v>1.5199581028760725E-3</v>
      </c>
      <c r="I35" s="22">
        <f t="shared" si="13"/>
        <v>1.3867032154241829E-2</v>
      </c>
      <c r="J35" s="22">
        <f t="shared" si="13"/>
        <v>0.24647788074460963</v>
      </c>
      <c r="K35" s="22">
        <f t="shared" si="13"/>
        <v>0.58458918966217133</v>
      </c>
      <c r="L35" s="22">
        <f t="shared" si="13"/>
        <v>6.8712557861638698E-3</v>
      </c>
      <c r="M35" s="22">
        <f t="shared" si="13"/>
        <v>4.8760881739784497E-2</v>
      </c>
      <c r="N35" s="22">
        <f t="shared" si="13"/>
        <v>0.38148870965629272</v>
      </c>
      <c r="O35" s="22">
        <f t="shared" si="13"/>
        <v>-2.8935480663610368E-2</v>
      </c>
      <c r="P35" s="22">
        <f t="shared" si="13"/>
        <v>-4.8626045144837912E-2</v>
      </c>
      <c r="Q35" s="22">
        <f t="shared" si="13"/>
        <v>-2.3530118039568417E-2</v>
      </c>
      <c r="R35" s="22">
        <f t="shared" si="13"/>
        <v>-1.5628246906834859E-2</v>
      </c>
      <c r="S35" s="22">
        <f t="shared" si="13"/>
        <v>-1.2118886091979112E-2</v>
      </c>
      <c r="T35" s="22">
        <f t="shared" si="13"/>
        <v>-1.4545905028977084E-2</v>
      </c>
      <c r="U35" s="22">
        <f t="shared" si="13"/>
        <v>-1.308533584561946E-2</v>
      </c>
      <c r="V35" s="22">
        <f t="shared" si="13"/>
        <v>-1.4910389294403893E-2</v>
      </c>
      <c r="W35" s="22">
        <f t="shared" ref="W35" si="14">(W34-V34)/V34</f>
        <v>-2.7719797151607214E-2</v>
      </c>
      <c r="X35" s="22">
        <f t="shared" ref="X35" si="15">(X34-W34)/W34</f>
        <v>-1.6632614957495177E-2</v>
      </c>
      <c r="Y35" s="22">
        <f t="shared" ref="Y35" si="16">(Y34-X34)/X34</f>
        <v>0</v>
      </c>
      <c r="Z35" s="22">
        <f t="shared" ref="Z35" si="17">(Z34-Y34)/Y34</f>
        <v>-1.5761901489107034E-2</v>
      </c>
      <c r="AH35" s="22"/>
      <c r="AI35" s="22"/>
      <c r="AJ35" s="22"/>
      <c r="AK35" s="22"/>
      <c r="AL35" s="22"/>
    </row>
    <row r="36" spans="1:38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  <c r="X36" s="13" t="s">
        <v>93</v>
      </c>
      <c r="Y36" s="13" t="s">
        <v>93</v>
      </c>
      <c r="Z36" s="13" t="s">
        <v>93</v>
      </c>
    </row>
    <row r="37" spans="1:38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X37" s="9" t="s">
        <v>91</v>
      </c>
      <c r="Y37" s="9" t="s">
        <v>91</v>
      </c>
      <c r="Z37" s="9" t="s">
        <v>91</v>
      </c>
    </row>
    <row r="38" spans="1:38" ht="19" x14ac:dyDescent="0.25">
      <c r="A38" s="5" t="s">
        <v>30</v>
      </c>
      <c r="B38" s="1" t="s">
        <v>92</v>
      </c>
      <c r="C38" s="1">
        <v>157129000</v>
      </c>
      <c r="D38" s="1">
        <v>192590000</v>
      </c>
      <c r="E38" s="1">
        <v>186451000</v>
      </c>
      <c r="F38" s="1">
        <v>255234000</v>
      </c>
      <c r="G38" s="1">
        <v>315941000</v>
      </c>
      <c r="H38" s="1">
        <v>457673000</v>
      </c>
      <c r="I38" s="1">
        <v>484223000</v>
      </c>
      <c r="J38" s="1">
        <v>1160304000</v>
      </c>
      <c r="K38" s="1">
        <v>1656200000</v>
      </c>
      <c r="L38" s="1">
        <v>2032000000</v>
      </c>
      <c r="M38" s="1">
        <v>4708000000</v>
      </c>
      <c r="N38" s="1">
        <v>3460000000</v>
      </c>
      <c r="O38" s="1">
        <v>3560000000</v>
      </c>
      <c r="P38" s="1">
        <v>4903000000</v>
      </c>
      <c r="Q38" s="1">
        <v>4551000000</v>
      </c>
      <c r="R38" s="1">
        <v>6001000000</v>
      </c>
      <c r="S38" s="1">
        <v>6231000000</v>
      </c>
      <c r="T38" s="1">
        <v>6175000000</v>
      </c>
      <c r="U38" s="1">
        <v>7038000000</v>
      </c>
      <c r="V38" s="1">
        <v>6488000000</v>
      </c>
      <c r="W38" s="1">
        <v>4829000000</v>
      </c>
      <c r="X38" s="1">
        <v>8664000000</v>
      </c>
      <c r="Y38" s="1">
        <v>9323000000</v>
      </c>
      <c r="Z38" s="1">
        <v>7416000000</v>
      </c>
    </row>
    <row r="39" spans="1:38" ht="19" x14ac:dyDescent="0.25">
      <c r="A39" s="5" t="s">
        <v>31</v>
      </c>
      <c r="B39" s="1">
        <v>2500000</v>
      </c>
      <c r="C39" s="1">
        <v>2255000</v>
      </c>
      <c r="D39" s="1">
        <v>13316000</v>
      </c>
      <c r="E39" s="1">
        <v>139126000</v>
      </c>
      <c r="F39" s="1">
        <v>208743000</v>
      </c>
      <c r="G39" s="1">
        <v>234923000</v>
      </c>
      <c r="H39" s="1">
        <v>227497000</v>
      </c>
      <c r="I39" s="1">
        <v>298668000</v>
      </c>
      <c r="J39" s="1">
        <v>2097574000</v>
      </c>
      <c r="K39" s="1" t="s">
        <v>92</v>
      </c>
      <c r="L39" s="1" t="s">
        <v>92</v>
      </c>
      <c r="M39" s="1" t="s">
        <v>92</v>
      </c>
      <c r="N39" s="1" t="s">
        <v>92</v>
      </c>
      <c r="O39" s="1" t="s">
        <v>92</v>
      </c>
      <c r="P39" s="1" t="s">
        <v>92</v>
      </c>
      <c r="Q39" s="1" t="s">
        <v>92</v>
      </c>
      <c r="R39" s="1" t="s">
        <v>92</v>
      </c>
      <c r="S39" s="1" t="s">
        <v>92</v>
      </c>
      <c r="T39" s="1" t="s">
        <v>92</v>
      </c>
      <c r="U39" s="1" t="s">
        <v>92</v>
      </c>
      <c r="V39" s="1" t="s">
        <v>92</v>
      </c>
      <c r="W39" s="1" t="s">
        <v>92</v>
      </c>
      <c r="X39" s="1" t="s">
        <v>92</v>
      </c>
      <c r="Y39" s="1">
        <v>7262000000</v>
      </c>
      <c r="Z39" s="1">
        <v>7466000000</v>
      </c>
    </row>
    <row r="40" spans="1:38" ht="19" x14ac:dyDescent="0.25">
      <c r="A40" s="5" t="s">
        <v>32</v>
      </c>
      <c r="B40" s="1">
        <v>2500000</v>
      </c>
      <c r="C40" s="1">
        <v>159384000</v>
      </c>
      <c r="D40" s="1">
        <v>205906000</v>
      </c>
      <c r="E40" s="1">
        <v>325577000</v>
      </c>
      <c r="F40" s="1">
        <v>463977000</v>
      </c>
      <c r="G40" s="1">
        <v>550864000</v>
      </c>
      <c r="H40" s="1">
        <v>685170000</v>
      </c>
      <c r="I40" s="1">
        <v>782891000</v>
      </c>
      <c r="J40" s="1">
        <v>3257878000</v>
      </c>
      <c r="K40" s="1">
        <v>1656200000</v>
      </c>
      <c r="L40" s="1">
        <v>2032000000</v>
      </c>
      <c r="M40" s="1">
        <v>4708000000</v>
      </c>
      <c r="N40" s="1">
        <v>3460000000</v>
      </c>
      <c r="O40" s="1">
        <v>3560000000</v>
      </c>
      <c r="P40" s="1">
        <v>4903000000</v>
      </c>
      <c r="Q40" s="1">
        <v>4551000000</v>
      </c>
      <c r="R40" s="1">
        <v>6001000000</v>
      </c>
      <c r="S40" s="1">
        <v>6231000000</v>
      </c>
      <c r="T40" s="1">
        <v>6175000000</v>
      </c>
      <c r="U40" s="1">
        <v>7038000000</v>
      </c>
      <c r="V40" s="1">
        <v>6488000000</v>
      </c>
      <c r="W40" s="1">
        <v>4829000000</v>
      </c>
      <c r="X40" s="1">
        <v>8664000000</v>
      </c>
      <c r="Y40" s="1">
        <v>16585000000</v>
      </c>
      <c r="Z40" s="1">
        <v>14882000000</v>
      </c>
    </row>
    <row r="41" spans="1:38" ht="19" x14ac:dyDescent="0.25">
      <c r="A41" s="5" t="s">
        <v>33</v>
      </c>
      <c r="B41" s="1" t="s">
        <v>92</v>
      </c>
      <c r="C41" s="1">
        <v>2111000</v>
      </c>
      <c r="D41" s="1">
        <v>83284000</v>
      </c>
      <c r="E41" s="1">
        <v>96659000</v>
      </c>
      <c r="F41" s="1">
        <v>114070000</v>
      </c>
      <c r="G41" s="1">
        <v>127316000</v>
      </c>
      <c r="H41" s="1">
        <v>165342000</v>
      </c>
      <c r="I41" s="1">
        <v>339578000</v>
      </c>
      <c r="J41" s="1">
        <v>1077550000</v>
      </c>
      <c r="K41" s="1">
        <v>1410793000</v>
      </c>
      <c r="L41" s="1">
        <v>1210000000</v>
      </c>
      <c r="M41" s="1">
        <v>1919000000</v>
      </c>
      <c r="N41" s="1">
        <v>2245000000</v>
      </c>
      <c r="O41" s="1">
        <v>2102000000</v>
      </c>
      <c r="P41" s="1">
        <v>2327000000</v>
      </c>
      <c r="Q41" s="1">
        <v>2247000000</v>
      </c>
      <c r="R41" s="1">
        <v>2120000000</v>
      </c>
      <c r="S41" s="1">
        <v>2237000000</v>
      </c>
      <c r="T41" s="1">
        <v>2350000000</v>
      </c>
      <c r="U41" s="1">
        <v>2699000000</v>
      </c>
      <c r="V41" s="1">
        <v>2657000000</v>
      </c>
      <c r="W41" s="1">
        <v>3179000000</v>
      </c>
      <c r="X41" s="1">
        <v>3535000000</v>
      </c>
      <c r="Y41" s="1">
        <v>3789000000</v>
      </c>
      <c r="Z41" s="1">
        <v>3264000000</v>
      </c>
    </row>
    <row r="42" spans="1:38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 t="s">
        <v>92</v>
      </c>
      <c r="L42" s="1" t="s">
        <v>92</v>
      </c>
      <c r="M42" s="1" t="s">
        <v>92</v>
      </c>
      <c r="N42" s="1" t="s">
        <v>92</v>
      </c>
      <c r="O42" s="1" t="s">
        <v>92</v>
      </c>
      <c r="P42" s="1" t="s">
        <v>92</v>
      </c>
      <c r="Q42" s="1" t="s">
        <v>92</v>
      </c>
      <c r="R42" s="1" t="s">
        <v>92</v>
      </c>
      <c r="S42" s="1" t="s">
        <v>92</v>
      </c>
      <c r="T42" s="1" t="s">
        <v>92</v>
      </c>
      <c r="U42" s="1" t="s">
        <v>92</v>
      </c>
      <c r="V42" s="1" t="s">
        <v>92</v>
      </c>
      <c r="W42" s="1" t="s">
        <v>92</v>
      </c>
      <c r="X42" s="1" t="s">
        <v>92</v>
      </c>
      <c r="Y42" s="1" t="s">
        <v>92</v>
      </c>
      <c r="Z42" s="1" t="s">
        <v>92</v>
      </c>
    </row>
    <row r="43" spans="1:38" ht="19" x14ac:dyDescent="0.25">
      <c r="A43" s="5" t="s">
        <v>35</v>
      </c>
      <c r="B43" s="1">
        <v>222100000</v>
      </c>
      <c r="C43" s="1">
        <v>69153000</v>
      </c>
      <c r="D43" s="1">
        <v>10073000</v>
      </c>
      <c r="E43" s="1">
        <v>10044000</v>
      </c>
      <c r="F43" s="1">
        <v>9391000</v>
      </c>
      <c r="G43" s="1">
        <v>9958000</v>
      </c>
      <c r="H43" s="1">
        <v>16912000</v>
      </c>
      <c r="I43" s="1">
        <v>112098000</v>
      </c>
      <c r="J43" s="1">
        <v>-2210758000</v>
      </c>
      <c r="K43" s="1">
        <v>174849000</v>
      </c>
      <c r="L43" s="1" t="s">
        <v>92</v>
      </c>
      <c r="M43" s="1" t="s">
        <v>92</v>
      </c>
      <c r="N43" s="1" t="s">
        <v>92</v>
      </c>
      <c r="O43" s="1" t="s">
        <v>92</v>
      </c>
      <c r="P43" s="1" t="s">
        <v>92</v>
      </c>
      <c r="Q43" s="1" t="s">
        <v>92</v>
      </c>
      <c r="R43" s="1" t="s">
        <v>92</v>
      </c>
      <c r="S43" s="1" t="s">
        <v>92</v>
      </c>
      <c r="T43" s="1" t="s">
        <v>92</v>
      </c>
      <c r="U43" s="1" t="s">
        <v>92</v>
      </c>
      <c r="V43" s="1" t="s">
        <v>92</v>
      </c>
      <c r="W43" s="1" t="s">
        <v>92</v>
      </c>
      <c r="X43" s="1" t="s">
        <v>92</v>
      </c>
      <c r="Y43" s="1" t="s">
        <v>92</v>
      </c>
      <c r="Z43" s="1" t="s">
        <v>92</v>
      </c>
    </row>
    <row r="44" spans="1:38" ht="19" x14ac:dyDescent="0.25">
      <c r="A44" s="6" t="s">
        <v>36</v>
      </c>
      <c r="B44" s="10">
        <v>224600000</v>
      </c>
      <c r="C44" s="10">
        <v>230648000</v>
      </c>
      <c r="D44" s="10">
        <v>299263000</v>
      </c>
      <c r="E44" s="10">
        <v>432280000</v>
      </c>
      <c r="F44" s="10">
        <v>587438000</v>
      </c>
      <c r="G44" s="10">
        <v>688138000</v>
      </c>
      <c r="H44" s="10">
        <v>867424000</v>
      </c>
      <c r="I44" s="10">
        <v>1234567000</v>
      </c>
      <c r="J44" s="10">
        <v>2124670000</v>
      </c>
      <c r="K44" s="10">
        <v>3241842000</v>
      </c>
      <c r="L44" s="10">
        <v>3242000000</v>
      </c>
      <c r="M44" s="10">
        <v>6627000000</v>
      </c>
      <c r="N44" s="10">
        <v>5705000000</v>
      </c>
      <c r="O44" s="10">
        <v>5662000000</v>
      </c>
      <c r="P44" s="10">
        <v>7230000000</v>
      </c>
      <c r="Q44" s="10">
        <v>6798000000</v>
      </c>
      <c r="R44" s="10">
        <v>8121000000</v>
      </c>
      <c r="S44" s="10">
        <v>8468000000</v>
      </c>
      <c r="T44" s="10">
        <v>8525000000</v>
      </c>
      <c r="U44" s="10">
        <v>9737000000</v>
      </c>
      <c r="V44" s="10">
        <v>9145000000</v>
      </c>
      <c r="W44" s="10">
        <v>8008000000</v>
      </c>
      <c r="X44" s="10">
        <v>12199000000</v>
      </c>
      <c r="Y44" s="10">
        <v>20374000000</v>
      </c>
      <c r="Z44" s="10">
        <v>18146000000</v>
      </c>
    </row>
    <row r="45" spans="1:38" ht="19" x14ac:dyDescent="0.25">
      <c r="A45" s="5" t="s">
        <v>37</v>
      </c>
      <c r="B45" s="1">
        <v>12300000</v>
      </c>
      <c r="C45" s="1">
        <v>22677000</v>
      </c>
      <c r="D45" s="1">
        <v>45598000</v>
      </c>
      <c r="E45" s="1">
        <v>70510000</v>
      </c>
      <c r="F45" s="1">
        <v>93923000</v>
      </c>
      <c r="G45" s="1">
        <v>87006000</v>
      </c>
      <c r="H45" s="1">
        <v>93701000</v>
      </c>
      <c r="I45" s="1">
        <v>129451000</v>
      </c>
      <c r="J45" s="1">
        <v>214784000</v>
      </c>
      <c r="K45" s="1">
        <v>266460000</v>
      </c>
      <c r="L45" s="1">
        <v>260000000</v>
      </c>
      <c r="M45" s="1">
        <v>445000000</v>
      </c>
      <c r="N45" s="1">
        <v>428000000</v>
      </c>
      <c r="O45" s="1">
        <v>537000000</v>
      </c>
      <c r="P45" s="1">
        <v>557000000</v>
      </c>
      <c r="Q45" s="1">
        <v>525000000</v>
      </c>
      <c r="R45" s="1">
        <v>467000000</v>
      </c>
      <c r="S45" s="1">
        <v>581000000</v>
      </c>
      <c r="T45" s="1">
        <v>559000000</v>
      </c>
      <c r="U45" s="1">
        <v>592000000</v>
      </c>
      <c r="V45" s="1">
        <v>643000000</v>
      </c>
      <c r="W45" s="1">
        <v>715000000</v>
      </c>
      <c r="X45" s="1">
        <v>681000000</v>
      </c>
      <c r="Y45" s="1">
        <v>2383000000</v>
      </c>
      <c r="Z45" s="1">
        <v>4063000000</v>
      </c>
    </row>
    <row r="46" spans="1:38" ht="19" x14ac:dyDescent="0.25">
      <c r="A46" s="5" t="s">
        <v>38</v>
      </c>
      <c r="B46" s="1" t="s">
        <v>92</v>
      </c>
      <c r="C46" s="1">
        <v>194257000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>
        <v>5257017000</v>
      </c>
      <c r="K46" s="1">
        <v>5519714000</v>
      </c>
      <c r="L46" s="1">
        <v>5533000000</v>
      </c>
      <c r="M46" s="1">
        <v>12570000000</v>
      </c>
      <c r="N46" s="1">
        <v>12805000000</v>
      </c>
      <c r="O46" s="1">
        <v>12792000000</v>
      </c>
      <c r="P46" s="1">
        <v>12910000000</v>
      </c>
      <c r="Q46" s="1">
        <v>12980000000</v>
      </c>
      <c r="R46" s="1">
        <v>12961000000</v>
      </c>
      <c r="S46" s="1">
        <v>13123000000</v>
      </c>
      <c r="T46" s="1">
        <v>13118000000</v>
      </c>
      <c r="U46" s="1">
        <v>13220000000</v>
      </c>
      <c r="V46" s="1">
        <v>13526000000</v>
      </c>
      <c r="W46" s="1">
        <v>14562000000</v>
      </c>
      <c r="X46" s="1">
        <v>14551000000</v>
      </c>
      <c r="Y46" s="1">
        <v>15351000000</v>
      </c>
      <c r="Z46" s="1">
        <v>15341000000</v>
      </c>
    </row>
    <row r="47" spans="1:38" ht="19" x14ac:dyDescent="0.25">
      <c r="A47" s="5" t="s">
        <v>39</v>
      </c>
      <c r="B47" s="1">
        <v>203900000</v>
      </c>
      <c r="C47" s="1" t="s">
        <v>92</v>
      </c>
      <c r="D47" s="1">
        <v>192142000</v>
      </c>
      <c r="E47" s="1">
        <v>181688000</v>
      </c>
      <c r="F47" s="1">
        <v>182827000</v>
      </c>
      <c r="G47" s="1">
        <v>192079000</v>
      </c>
      <c r="H47" s="1">
        <v>184110000</v>
      </c>
      <c r="I47" s="1">
        <v>483982000</v>
      </c>
      <c r="J47" s="1">
        <v>5882430000</v>
      </c>
      <c r="K47" s="1">
        <v>6553122000</v>
      </c>
      <c r="L47" s="1">
        <v>6441000000</v>
      </c>
      <c r="M47" s="1">
        <v>17648000000</v>
      </c>
      <c r="N47" s="1">
        <v>17512000000</v>
      </c>
      <c r="O47" s="1">
        <v>17356000000</v>
      </c>
      <c r="P47" s="1">
        <v>17402000000</v>
      </c>
      <c r="Q47" s="1">
        <v>17501000000</v>
      </c>
      <c r="R47" s="1">
        <v>17344000000</v>
      </c>
      <c r="S47" s="1">
        <v>17372000000</v>
      </c>
      <c r="T47" s="1">
        <v>17363000000</v>
      </c>
      <c r="U47" s="1">
        <v>17389000000</v>
      </c>
      <c r="V47" s="1">
        <v>17839000000</v>
      </c>
      <c r="W47" s="1">
        <v>18369000000</v>
      </c>
      <c r="X47" s="1">
        <v>18263000000</v>
      </c>
      <c r="Y47" s="1">
        <v>18453000000</v>
      </c>
      <c r="Z47" s="1">
        <v>18302000000</v>
      </c>
    </row>
    <row r="48" spans="1:38" ht="19" x14ac:dyDescent="0.25">
      <c r="A48" s="5" t="s">
        <v>40</v>
      </c>
      <c r="B48" s="1">
        <v>203900000</v>
      </c>
      <c r="C48" s="1">
        <v>194257000</v>
      </c>
      <c r="D48" s="1">
        <v>192142000</v>
      </c>
      <c r="E48" s="1">
        <v>181688000</v>
      </c>
      <c r="F48" s="1">
        <v>182827000</v>
      </c>
      <c r="G48" s="1">
        <v>192079000</v>
      </c>
      <c r="H48" s="1">
        <v>184110000</v>
      </c>
      <c r="I48" s="1">
        <v>483982000</v>
      </c>
      <c r="J48" s="1">
        <v>11139447000</v>
      </c>
      <c r="K48" s="1">
        <v>12072836000</v>
      </c>
      <c r="L48" s="1">
        <v>11974000000</v>
      </c>
      <c r="M48" s="1">
        <v>30218000000</v>
      </c>
      <c r="N48" s="1">
        <v>30317000000</v>
      </c>
      <c r="O48" s="1">
        <v>30148000000</v>
      </c>
      <c r="P48" s="1">
        <v>30312000000</v>
      </c>
      <c r="Q48" s="1">
        <v>30481000000</v>
      </c>
      <c r="R48" s="1">
        <v>30305000000</v>
      </c>
      <c r="S48" s="1">
        <v>30495000000</v>
      </c>
      <c r="T48" s="1">
        <v>30481000000</v>
      </c>
      <c r="U48" s="1">
        <v>30609000000</v>
      </c>
      <c r="V48" s="1">
        <v>31365000000</v>
      </c>
      <c r="W48" s="1">
        <v>32931000000</v>
      </c>
      <c r="X48" s="1">
        <v>32814000000</v>
      </c>
      <c r="Y48" s="1">
        <v>33804000000</v>
      </c>
      <c r="Z48" s="1">
        <v>33643000000</v>
      </c>
    </row>
    <row r="49" spans="1:26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>
        <v>208743000</v>
      </c>
      <c r="G49" s="1">
        <v>234923000</v>
      </c>
      <c r="H49" s="1">
        <v>227497000</v>
      </c>
      <c r="I49" s="1">
        <v>298668000</v>
      </c>
      <c r="J49" s="1">
        <v>2097574000</v>
      </c>
      <c r="K49" s="1">
        <v>1999944000</v>
      </c>
      <c r="L49" s="1">
        <v>1429000000</v>
      </c>
      <c r="M49" s="1">
        <v>1049000000</v>
      </c>
      <c r="N49" s="1">
        <v>2852000000</v>
      </c>
      <c r="O49" s="1">
        <v>3270000000</v>
      </c>
      <c r="P49" s="1">
        <v>1750000000</v>
      </c>
      <c r="Q49" s="1">
        <v>2151000000</v>
      </c>
      <c r="R49" s="1">
        <v>1921000000</v>
      </c>
      <c r="S49" s="1">
        <v>1578000000</v>
      </c>
      <c r="T49" s="1">
        <v>1595000000</v>
      </c>
      <c r="U49" s="1">
        <v>1981000000</v>
      </c>
      <c r="V49" s="1">
        <v>1796000000</v>
      </c>
      <c r="W49" s="1">
        <v>5489000000</v>
      </c>
      <c r="X49" s="1">
        <v>6919000000</v>
      </c>
      <c r="Y49" s="1" t="s">
        <v>92</v>
      </c>
      <c r="Z49" s="1" t="s">
        <v>92</v>
      </c>
    </row>
    <row r="50" spans="1:26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 t="s">
        <v>92</v>
      </c>
      <c r="O50" s="1" t="s">
        <v>92</v>
      </c>
      <c r="P50" s="1" t="s">
        <v>92</v>
      </c>
      <c r="Q50" s="1" t="s">
        <v>92</v>
      </c>
      <c r="R50" s="1" t="s">
        <v>92</v>
      </c>
      <c r="S50" s="1" t="s">
        <v>92</v>
      </c>
      <c r="T50" s="1" t="s">
        <v>92</v>
      </c>
      <c r="U50" s="1" t="s">
        <v>92</v>
      </c>
      <c r="V50" s="1" t="s">
        <v>92</v>
      </c>
      <c r="W50" s="1" t="s">
        <v>92</v>
      </c>
      <c r="X50" s="1" t="s">
        <v>92</v>
      </c>
      <c r="Y50" s="1" t="s">
        <v>92</v>
      </c>
      <c r="Z50" s="1" t="s">
        <v>92</v>
      </c>
    </row>
    <row r="51" spans="1:26" ht="19" x14ac:dyDescent="0.25">
      <c r="A51" s="5" t="s">
        <v>43</v>
      </c>
      <c r="B51" s="1" t="s">
        <v>92</v>
      </c>
      <c r="C51" s="1" t="s">
        <v>92</v>
      </c>
      <c r="D51" s="1" t="s">
        <v>92</v>
      </c>
      <c r="E51" s="1" t="s">
        <v>92</v>
      </c>
      <c r="F51" s="1">
        <v>-208743000</v>
      </c>
      <c r="G51" s="1">
        <v>-234923000</v>
      </c>
      <c r="H51" s="1">
        <v>-227497000</v>
      </c>
      <c r="I51" s="1">
        <v>-298668000</v>
      </c>
      <c r="J51" s="1">
        <v>-2097574000</v>
      </c>
      <c r="K51" s="1">
        <v>4980433000</v>
      </c>
      <c r="L51" s="1">
        <v>3019000000</v>
      </c>
      <c r="M51" s="1">
        <v>139655000000</v>
      </c>
      <c r="N51" s="1">
        <v>139157000000</v>
      </c>
      <c r="O51" s="1">
        <v>140279000000</v>
      </c>
      <c r="P51" s="1">
        <v>160602000000</v>
      </c>
      <c r="Q51" s="1">
        <v>179918000000</v>
      </c>
      <c r="R51" s="1">
        <v>198994000000</v>
      </c>
      <c r="S51" s="1">
        <v>184139000000</v>
      </c>
      <c r="T51" s="1">
        <v>179017000000</v>
      </c>
      <c r="U51" s="1">
        <v>177298000000</v>
      </c>
      <c r="V51" s="1">
        <v>116624000000</v>
      </c>
      <c r="W51" s="1">
        <v>121479000000</v>
      </c>
      <c r="X51" s="1">
        <v>124369000000</v>
      </c>
      <c r="Y51" s="1" t="s">
        <v>92</v>
      </c>
      <c r="Z51" s="1" t="s">
        <v>92</v>
      </c>
    </row>
    <row r="52" spans="1:26" ht="19" x14ac:dyDescent="0.25">
      <c r="A52" s="5" t="s">
        <v>44</v>
      </c>
      <c r="B52" s="1">
        <v>216200000</v>
      </c>
      <c r="C52" s="1">
        <v>216934000</v>
      </c>
      <c r="D52" s="1">
        <v>237740000</v>
      </c>
      <c r="E52" s="1">
        <v>252198000</v>
      </c>
      <c r="F52" s="1">
        <v>276750000</v>
      </c>
      <c r="G52" s="1">
        <v>279085000</v>
      </c>
      <c r="H52" s="1">
        <v>277811000</v>
      </c>
      <c r="I52" s="1">
        <v>613433000</v>
      </c>
      <c r="J52" s="1">
        <v>11354231000</v>
      </c>
      <c r="K52" s="1">
        <v>19319673000</v>
      </c>
      <c r="L52" s="1">
        <v>16682000000</v>
      </c>
      <c r="M52" s="1">
        <v>171367000000</v>
      </c>
      <c r="N52" s="1">
        <v>172754000000</v>
      </c>
      <c r="O52" s="1">
        <v>174234000000</v>
      </c>
      <c r="P52" s="1">
        <v>193221000000</v>
      </c>
      <c r="Q52" s="1">
        <v>213075000000</v>
      </c>
      <c r="R52" s="1">
        <v>231687000000</v>
      </c>
      <c r="S52" s="1">
        <v>216793000000</v>
      </c>
      <c r="T52" s="1">
        <v>211652000000</v>
      </c>
      <c r="U52" s="1">
        <v>210480000000</v>
      </c>
      <c r="V52" s="1">
        <v>150428000000</v>
      </c>
      <c r="W52" s="1">
        <v>160614000000</v>
      </c>
      <c r="X52" s="1">
        <v>164783000000</v>
      </c>
      <c r="Y52" s="1">
        <v>36187000000</v>
      </c>
      <c r="Z52" s="1">
        <v>37706000000</v>
      </c>
    </row>
    <row r="53" spans="1:26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  <c r="Y53" s="1">
        <v>96087000000</v>
      </c>
      <c r="Z53" s="1">
        <v>61776000000</v>
      </c>
    </row>
    <row r="54" spans="1:26" ht="19" x14ac:dyDescent="0.25">
      <c r="A54" s="7" t="s">
        <v>46</v>
      </c>
      <c r="B54" s="11">
        <v>440800000</v>
      </c>
      <c r="C54" s="11">
        <v>447582000</v>
      </c>
      <c r="D54" s="11">
        <v>537003000</v>
      </c>
      <c r="E54" s="11">
        <v>684478000</v>
      </c>
      <c r="F54" s="11">
        <v>864188000</v>
      </c>
      <c r="G54" s="11">
        <v>967223000</v>
      </c>
      <c r="H54" s="11">
        <v>1145235000</v>
      </c>
      <c r="I54" s="11">
        <v>1848000000</v>
      </c>
      <c r="J54" s="11">
        <v>13478901000</v>
      </c>
      <c r="K54" s="11">
        <v>22561515000</v>
      </c>
      <c r="L54" s="11">
        <v>19924000000</v>
      </c>
      <c r="M54" s="11">
        <v>177994000000</v>
      </c>
      <c r="N54" s="11">
        <v>178459000000</v>
      </c>
      <c r="O54" s="11">
        <v>179896000000</v>
      </c>
      <c r="P54" s="11">
        <v>200451000000</v>
      </c>
      <c r="Q54" s="11">
        <v>219873000000</v>
      </c>
      <c r="R54" s="11">
        <v>239808000000</v>
      </c>
      <c r="S54" s="11">
        <v>225261000000</v>
      </c>
      <c r="T54" s="11">
        <v>220177000000</v>
      </c>
      <c r="U54" s="11">
        <v>220217000000</v>
      </c>
      <c r="V54" s="11">
        <v>159573000000</v>
      </c>
      <c r="W54" s="11">
        <v>168622000000</v>
      </c>
      <c r="X54" s="11">
        <v>176982000000</v>
      </c>
      <c r="Y54" s="11">
        <v>152648000000</v>
      </c>
      <c r="Z54" s="11">
        <v>117628000000</v>
      </c>
    </row>
    <row r="55" spans="1:26" ht="19" x14ac:dyDescent="0.25">
      <c r="A55" s="5" t="s">
        <v>47</v>
      </c>
      <c r="B55" s="1" t="s">
        <v>92</v>
      </c>
      <c r="C55" s="1">
        <v>705000</v>
      </c>
      <c r="D55" s="1" t="s">
        <v>92</v>
      </c>
      <c r="E55" s="1" t="s">
        <v>92</v>
      </c>
      <c r="F55" s="1" t="s">
        <v>92</v>
      </c>
      <c r="G55" s="1" t="s">
        <v>92</v>
      </c>
      <c r="H55" s="1" t="s">
        <v>92</v>
      </c>
      <c r="I55" s="1" t="s">
        <v>92</v>
      </c>
      <c r="J55" s="1" t="s">
        <v>92</v>
      </c>
      <c r="K55" s="1">
        <v>788968000</v>
      </c>
      <c r="L55" s="1">
        <v>545000000</v>
      </c>
      <c r="M55" s="1">
        <v>845000000</v>
      </c>
      <c r="N55" s="1">
        <v>1068000000</v>
      </c>
      <c r="O55" s="1">
        <v>923000000</v>
      </c>
      <c r="P55" s="1">
        <v>1055000000</v>
      </c>
      <c r="Q55" s="1">
        <v>1084000000</v>
      </c>
      <c r="R55" s="1">
        <v>1035000000</v>
      </c>
      <c r="S55" s="1">
        <v>1068000000</v>
      </c>
      <c r="T55" s="1">
        <v>1094000000</v>
      </c>
      <c r="U55" s="1">
        <v>1161000000</v>
      </c>
      <c r="V55" s="1">
        <v>1292000000</v>
      </c>
      <c r="W55" s="1">
        <v>1167000000</v>
      </c>
      <c r="X55" s="1">
        <v>1028000000</v>
      </c>
      <c r="Y55" s="1" t="s">
        <v>92</v>
      </c>
      <c r="Z55" s="1" t="s">
        <v>92</v>
      </c>
    </row>
    <row r="56" spans="1:26" ht="19" x14ac:dyDescent="0.25">
      <c r="A56" s="5" t="s">
        <v>48</v>
      </c>
      <c r="B56" s="1">
        <v>18800000</v>
      </c>
      <c r="C56" s="1">
        <v>28200000</v>
      </c>
      <c r="D56" s="1" t="s">
        <v>92</v>
      </c>
      <c r="E56" s="1" t="s">
        <v>92</v>
      </c>
      <c r="F56" s="1" t="s">
        <v>92</v>
      </c>
      <c r="G56" s="1" t="s">
        <v>92</v>
      </c>
      <c r="H56" s="1" t="s">
        <v>92</v>
      </c>
      <c r="I56" s="1" t="s">
        <v>92</v>
      </c>
      <c r="J56" s="1" t="s">
        <v>92</v>
      </c>
      <c r="K56" s="1">
        <v>300000000</v>
      </c>
      <c r="L56" s="1">
        <v>200000000</v>
      </c>
      <c r="M56" s="1">
        <v>2234000000</v>
      </c>
      <c r="N56" s="1">
        <v>100000000</v>
      </c>
      <c r="O56" s="1">
        <v>100000000</v>
      </c>
      <c r="P56" s="1">
        <v>100000000</v>
      </c>
      <c r="Q56" s="1" t="s">
        <v>92</v>
      </c>
      <c r="R56" s="1" t="s">
        <v>92</v>
      </c>
      <c r="S56" s="1" t="s">
        <v>92</v>
      </c>
      <c r="T56" s="1" t="s">
        <v>92</v>
      </c>
      <c r="U56" s="1" t="s">
        <v>92</v>
      </c>
      <c r="V56" s="1" t="s">
        <v>92</v>
      </c>
      <c r="W56" s="1" t="s">
        <v>92</v>
      </c>
      <c r="X56" s="1" t="s">
        <v>92</v>
      </c>
      <c r="Y56" s="1">
        <v>7488000000</v>
      </c>
      <c r="Z56" s="1">
        <v>1835000000</v>
      </c>
    </row>
    <row r="57" spans="1:26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 t="s">
        <v>92</v>
      </c>
      <c r="O57" s="1" t="s">
        <v>92</v>
      </c>
      <c r="P57" s="1" t="s">
        <v>92</v>
      </c>
      <c r="Q57" s="1" t="s">
        <v>92</v>
      </c>
      <c r="R57" s="1" t="s">
        <v>92</v>
      </c>
      <c r="S57" s="1" t="s">
        <v>92</v>
      </c>
      <c r="T57" s="1" t="s">
        <v>92</v>
      </c>
      <c r="U57" s="1" t="s">
        <v>92</v>
      </c>
      <c r="V57" s="1" t="s">
        <v>92</v>
      </c>
      <c r="W57" s="1" t="s">
        <v>92</v>
      </c>
      <c r="X57" s="1" t="s">
        <v>92</v>
      </c>
      <c r="Y57" s="1" t="s">
        <v>92</v>
      </c>
      <c r="Z57" s="1" t="s">
        <v>92</v>
      </c>
    </row>
    <row r="58" spans="1:26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 t="s">
        <v>92</v>
      </c>
      <c r="Q58" s="1" t="s">
        <v>92</v>
      </c>
      <c r="R58" s="1" t="s">
        <v>92</v>
      </c>
      <c r="S58" s="1" t="s">
        <v>92</v>
      </c>
      <c r="T58" s="1" t="s">
        <v>92</v>
      </c>
      <c r="U58" s="1" t="s">
        <v>92</v>
      </c>
      <c r="V58" s="1" t="s">
        <v>92</v>
      </c>
      <c r="W58" s="1" t="s">
        <v>92</v>
      </c>
      <c r="X58" s="1">
        <v>3673000000</v>
      </c>
      <c r="Y58" s="1" t="s">
        <v>92</v>
      </c>
      <c r="Z58" s="1" t="s">
        <v>92</v>
      </c>
    </row>
    <row r="59" spans="1:26" ht="19" x14ac:dyDescent="0.25">
      <c r="A59" s="5" t="s">
        <v>51</v>
      </c>
      <c r="B59" s="1" t="s">
        <v>92</v>
      </c>
      <c r="C59" s="1" t="s">
        <v>92</v>
      </c>
      <c r="D59" s="1" t="s">
        <v>92</v>
      </c>
      <c r="E59" s="1" t="s">
        <v>92</v>
      </c>
      <c r="F59" s="1" t="s">
        <v>92</v>
      </c>
      <c r="G59" s="1" t="s">
        <v>92</v>
      </c>
      <c r="H59" s="1" t="s">
        <v>92</v>
      </c>
      <c r="I59" s="1" t="s">
        <v>92</v>
      </c>
      <c r="J59" s="1">
        <v>9435000000</v>
      </c>
      <c r="K59" s="1">
        <v>1200937000</v>
      </c>
      <c r="L59" s="1">
        <v>929000000</v>
      </c>
      <c r="M59" s="1">
        <v>1921000000</v>
      </c>
      <c r="N59" s="1">
        <v>1577000000</v>
      </c>
      <c r="O59" s="1">
        <v>1405000000</v>
      </c>
      <c r="P59" s="1">
        <v>14000000</v>
      </c>
      <c r="Q59" s="1" t="s">
        <v>92</v>
      </c>
      <c r="R59" s="1" t="s">
        <v>92</v>
      </c>
      <c r="S59" s="1" t="s">
        <v>92</v>
      </c>
      <c r="T59" s="1" t="s">
        <v>92</v>
      </c>
      <c r="U59" s="1" t="s">
        <v>92</v>
      </c>
      <c r="V59" s="1" t="s">
        <v>92</v>
      </c>
      <c r="W59" s="1" t="s">
        <v>92</v>
      </c>
      <c r="X59" s="1">
        <v>-3673000000</v>
      </c>
      <c r="Y59" s="1" t="s">
        <v>92</v>
      </c>
      <c r="Z59" s="1" t="s">
        <v>92</v>
      </c>
    </row>
    <row r="60" spans="1:26" ht="19" x14ac:dyDescent="0.25">
      <c r="A60" s="6" t="s">
        <v>52</v>
      </c>
      <c r="B60" s="10">
        <v>18800000</v>
      </c>
      <c r="C60" s="10">
        <v>28905000</v>
      </c>
      <c r="D60" s="10" t="s">
        <v>92</v>
      </c>
      <c r="E60" s="10" t="s">
        <v>92</v>
      </c>
      <c r="F60" s="10" t="s">
        <v>92</v>
      </c>
      <c r="G60" s="10" t="s">
        <v>92</v>
      </c>
      <c r="H60" s="10" t="s">
        <v>92</v>
      </c>
      <c r="I60" s="10" t="s">
        <v>92</v>
      </c>
      <c r="J60" s="10">
        <v>9435000000</v>
      </c>
      <c r="K60" s="10">
        <v>2289905000</v>
      </c>
      <c r="L60" s="10">
        <v>1674000000</v>
      </c>
      <c r="M60" s="10">
        <v>5000000000</v>
      </c>
      <c r="N60" s="10">
        <v>2745000000</v>
      </c>
      <c r="O60" s="10">
        <v>2428000000</v>
      </c>
      <c r="P60" s="10">
        <v>1169000000</v>
      </c>
      <c r="Q60" s="10">
        <v>1084000000</v>
      </c>
      <c r="R60" s="10">
        <v>1035000000</v>
      </c>
      <c r="S60" s="10">
        <v>1068000000</v>
      </c>
      <c r="T60" s="10">
        <v>1094000000</v>
      </c>
      <c r="U60" s="10">
        <v>1161000000</v>
      </c>
      <c r="V60" s="10">
        <v>1292000000</v>
      </c>
      <c r="W60" s="10">
        <v>1167000000</v>
      </c>
      <c r="X60" s="10">
        <v>1028000000</v>
      </c>
      <c r="Y60" s="10">
        <v>7488000000</v>
      </c>
      <c r="Z60" s="10">
        <v>1835000000</v>
      </c>
    </row>
    <row r="61" spans="1:26" ht="19" x14ac:dyDescent="0.25">
      <c r="A61" s="5" t="s">
        <v>53</v>
      </c>
      <c r="B61" s="1">
        <v>178200000</v>
      </c>
      <c r="C61" s="1">
        <v>28200000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>
        <v>253791000</v>
      </c>
      <c r="J61" s="1">
        <v>497003000</v>
      </c>
      <c r="K61" s="1">
        <v>947021000</v>
      </c>
      <c r="L61" s="1">
        <v>946000000</v>
      </c>
      <c r="M61" s="1">
        <v>3434000000</v>
      </c>
      <c r="N61" s="1">
        <v>4537000000</v>
      </c>
      <c r="O61" s="1">
        <v>6264000000</v>
      </c>
      <c r="P61" s="1">
        <v>8089000000</v>
      </c>
      <c r="Q61" s="1">
        <v>7308000000</v>
      </c>
      <c r="R61" s="1">
        <v>8327000000</v>
      </c>
      <c r="S61" s="1">
        <v>4930000000</v>
      </c>
      <c r="T61" s="1">
        <v>4915000000</v>
      </c>
      <c r="U61" s="1">
        <v>5014000000</v>
      </c>
      <c r="V61" s="1">
        <v>5063000000</v>
      </c>
      <c r="W61" s="1">
        <v>4955000000</v>
      </c>
      <c r="X61" s="1">
        <v>7264000000</v>
      </c>
      <c r="Y61" s="1" t="s">
        <v>92</v>
      </c>
      <c r="Z61" s="1">
        <v>7490000000</v>
      </c>
    </row>
    <row r="62" spans="1:26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 t="s">
        <v>92</v>
      </c>
      <c r="Y62" s="1" t="s">
        <v>92</v>
      </c>
      <c r="Z62" s="1" t="s">
        <v>92</v>
      </c>
    </row>
    <row r="63" spans="1:26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  <c r="J63" s="1">
        <v>1738670000</v>
      </c>
      <c r="K63" s="1">
        <v>2059980000</v>
      </c>
      <c r="L63" s="1">
        <v>1825000000</v>
      </c>
      <c r="M63" s="1">
        <v>5526000000</v>
      </c>
      <c r="N63" s="1">
        <v>5477000000</v>
      </c>
      <c r="O63" s="1">
        <v>5323000000</v>
      </c>
      <c r="P63" s="1">
        <v>5293000000</v>
      </c>
      <c r="Q63" s="1">
        <v>5085000000</v>
      </c>
      <c r="R63" s="1">
        <v>4989000000</v>
      </c>
      <c r="S63" s="1">
        <v>4851000000</v>
      </c>
      <c r="T63" s="1">
        <v>4840000000</v>
      </c>
      <c r="U63" s="1">
        <v>3538000000</v>
      </c>
      <c r="V63" s="1">
        <v>3571000000</v>
      </c>
      <c r="W63" s="1">
        <v>3734000000</v>
      </c>
      <c r="X63" s="1">
        <v>3673000000</v>
      </c>
      <c r="Y63" s="1">
        <v>2758000000</v>
      </c>
      <c r="Z63" s="1">
        <v>3381000000</v>
      </c>
    </row>
    <row r="64" spans="1:26" ht="19" x14ac:dyDescent="0.25">
      <c r="A64" s="5" t="s">
        <v>55</v>
      </c>
      <c r="B64" s="1" t="s">
        <v>92</v>
      </c>
      <c r="C64" s="1" t="s">
        <v>92</v>
      </c>
      <c r="D64" s="1" t="s">
        <v>92</v>
      </c>
      <c r="E64" s="1" t="s">
        <v>92</v>
      </c>
      <c r="F64" s="1" t="s">
        <v>92</v>
      </c>
      <c r="G64" s="1" t="s">
        <v>92</v>
      </c>
      <c r="H64" s="1" t="s">
        <v>92</v>
      </c>
      <c r="I64" s="1" t="s">
        <v>92</v>
      </c>
      <c r="J64" s="1">
        <v>-1982673000</v>
      </c>
      <c r="K64" s="1">
        <v>5089444000</v>
      </c>
      <c r="L64" s="1">
        <v>2922000000</v>
      </c>
      <c r="M64" s="1">
        <v>139432000000</v>
      </c>
      <c r="N64" s="1">
        <v>139366000000</v>
      </c>
      <c r="O64" s="1">
        <v>140519000000</v>
      </c>
      <c r="P64" s="1">
        <v>160315000000</v>
      </c>
      <c r="Q64" s="1">
        <v>179780000000</v>
      </c>
      <c r="R64" s="1">
        <v>197972000000</v>
      </c>
      <c r="S64" s="1">
        <v>185832000000</v>
      </c>
      <c r="T64" s="1">
        <v>180178000000</v>
      </c>
      <c r="U64" s="1">
        <v>178629000000</v>
      </c>
      <c r="V64" s="1">
        <v>117214000000</v>
      </c>
      <c r="W64" s="1">
        <v>125153000000</v>
      </c>
      <c r="X64" s="1">
        <v>129683000000</v>
      </c>
      <c r="Y64" s="1">
        <v>103509000000</v>
      </c>
      <c r="Z64" s="1">
        <v>73627000000</v>
      </c>
    </row>
    <row r="65" spans="1:38" ht="19" x14ac:dyDescent="0.25">
      <c r="A65" s="5" t="s">
        <v>56</v>
      </c>
      <c r="B65" s="1">
        <v>178200000</v>
      </c>
      <c r="C65" s="1">
        <v>28200000</v>
      </c>
      <c r="D65" s="1" t="s">
        <v>92</v>
      </c>
      <c r="E65" s="1" t="s">
        <v>92</v>
      </c>
      <c r="F65" s="1" t="s">
        <v>92</v>
      </c>
      <c r="G65" s="1" t="s">
        <v>92</v>
      </c>
      <c r="H65" s="1" t="s">
        <v>92</v>
      </c>
      <c r="I65" s="1">
        <v>253791000</v>
      </c>
      <c r="J65" s="1">
        <v>253000000</v>
      </c>
      <c r="K65" s="1">
        <v>8096445000</v>
      </c>
      <c r="L65" s="1">
        <v>5693000000</v>
      </c>
      <c r="M65" s="1">
        <v>148392000000</v>
      </c>
      <c r="N65" s="1">
        <v>149380000000</v>
      </c>
      <c r="O65" s="1">
        <v>152106000000</v>
      </c>
      <c r="P65" s="1">
        <v>173697000000</v>
      </c>
      <c r="Q65" s="1">
        <v>192173000000</v>
      </c>
      <c r="R65" s="1">
        <v>211288000000</v>
      </c>
      <c r="S65" s="1">
        <v>195613000000</v>
      </c>
      <c r="T65" s="1">
        <v>189933000000</v>
      </c>
      <c r="U65" s="1">
        <v>187181000000</v>
      </c>
      <c r="V65" s="1">
        <v>125848000000</v>
      </c>
      <c r="W65" s="1">
        <v>133842000000</v>
      </c>
      <c r="X65" s="1">
        <v>140620000000</v>
      </c>
      <c r="Y65" s="1">
        <v>106267000000</v>
      </c>
      <c r="Z65" s="1">
        <v>77008000000</v>
      </c>
    </row>
    <row r="66" spans="1:38" ht="19" x14ac:dyDescent="0.25">
      <c r="A66" s="5" t="s">
        <v>57</v>
      </c>
      <c r="B66" s="1">
        <v>137600000</v>
      </c>
      <c r="C66" s="1">
        <v>109951000</v>
      </c>
      <c r="D66" s="1">
        <v>168762000</v>
      </c>
      <c r="E66" s="1">
        <v>198361000</v>
      </c>
      <c r="F66" s="1">
        <v>229534000</v>
      </c>
      <c r="G66" s="1">
        <v>252676000</v>
      </c>
      <c r="H66" s="1">
        <v>359714000</v>
      </c>
      <c r="I66" s="1">
        <v>662352000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  <c r="X66" s="1" t="s">
        <v>92</v>
      </c>
      <c r="Y66" s="1" t="s">
        <v>92</v>
      </c>
      <c r="Z66" s="1" t="s">
        <v>92</v>
      </c>
    </row>
    <row r="67" spans="1:38" ht="19" x14ac:dyDescent="0.25">
      <c r="A67" s="6" t="s">
        <v>58</v>
      </c>
      <c r="B67" s="10">
        <v>334600000</v>
      </c>
      <c r="C67" s="10">
        <v>167056000</v>
      </c>
      <c r="D67" s="10">
        <v>168762000</v>
      </c>
      <c r="E67" s="10">
        <v>198361000</v>
      </c>
      <c r="F67" s="10">
        <v>229534000</v>
      </c>
      <c r="G67" s="10">
        <v>252676000</v>
      </c>
      <c r="H67" s="10">
        <v>359714000</v>
      </c>
      <c r="I67" s="10">
        <v>916143000</v>
      </c>
      <c r="J67" s="10">
        <v>8578520000</v>
      </c>
      <c r="K67" s="10">
        <v>10386350000</v>
      </c>
      <c r="L67" s="10">
        <v>7367000000</v>
      </c>
      <c r="M67" s="10">
        <v>153392000000</v>
      </c>
      <c r="N67" s="10">
        <v>152125000000</v>
      </c>
      <c r="O67" s="10">
        <v>154534000000</v>
      </c>
      <c r="P67" s="10">
        <v>174866000000</v>
      </c>
      <c r="Q67" s="10">
        <v>193257000000</v>
      </c>
      <c r="R67" s="10">
        <v>212323000000</v>
      </c>
      <c r="S67" s="10">
        <v>196681000000</v>
      </c>
      <c r="T67" s="10">
        <v>191027000000</v>
      </c>
      <c r="U67" s="10">
        <v>188342000000</v>
      </c>
      <c r="V67" s="10">
        <v>127140000000</v>
      </c>
      <c r="W67" s="10">
        <v>135009000000</v>
      </c>
      <c r="X67" s="10">
        <v>141648000000</v>
      </c>
      <c r="Y67" s="10">
        <v>113755000000</v>
      </c>
      <c r="Z67" s="10">
        <v>78843000000</v>
      </c>
    </row>
    <row r="68" spans="1:38" ht="19" x14ac:dyDescent="0.25">
      <c r="A68" s="5" t="s">
        <v>59</v>
      </c>
      <c r="B68" s="1" t="s">
        <v>92</v>
      </c>
      <c r="C68" s="1">
        <v>639000</v>
      </c>
      <c r="D68" s="1">
        <v>640000</v>
      </c>
      <c r="E68" s="1">
        <v>646000</v>
      </c>
      <c r="F68" s="1">
        <v>652000</v>
      </c>
      <c r="G68" s="1">
        <v>653000</v>
      </c>
      <c r="H68" s="1">
        <v>647000</v>
      </c>
      <c r="I68" s="1">
        <v>653000</v>
      </c>
      <c r="J68" s="1">
        <v>1174000</v>
      </c>
      <c r="K68" s="1">
        <v>1186000</v>
      </c>
      <c r="L68" s="1">
        <v>1000000</v>
      </c>
      <c r="M68" s="1">
        <v>1000000</v>
      </c>
      <c r="N68" s="1">
        <v>1000000</v>
      </c>
      <c r="O68" s="1">
        <v>1000000</v>
      </c>
      <c r="P68" s="1">
        <v>2000000</v>
      </c>
      <c r="Q68" s="1">
        <v>2000000</v>
      </c>
      <c r="R68" s="1">
        <v>2000000</v>
      </c>
      <c r="S68" s="1">
        <v>2000000</v>
      </c>
      <c r="T68" s="1">
        <v>2000000</v>
      </c>
      <c r="U68" s="1">
        <v>2000000</v>
      </c>
      <c r="V68" s="1">
        <v>2000000</v>
      </c>
      <c r="W68" s="1">
        <v>2000000</v>
      </c>
      <c r="X68" s="1">
        <v>2000000</v>
      </c>
      <c r="Y68" s="1">
        <v>2000000</v>
      </c>
      <c r="Z68" s="1">
        <v>2000000</v>
      </c>
    </row>
    <row r="69" spans="1:38" ht="19" x14ac:dyDescent="0.25">
      <c r="A69" s="5" t="s">
        <v>60</v>
      </c>
      <c r="B69" s="1">
        <v>53300000</v>
      </c>
      <c r="C69" s="1">
        <v>112703000</v>
      </c>
      <c r="D69" s="1">
        <v>200064000</v>
      </c>
      <c r="E69" s="1">
        <v>307498000</v>
      </c>
      <c r="F69" s="1">
        <v>440747000</v>
      </c>
      <c r="G69" s="1">
        <v>570535000</v>
      </c>
      <c r="H69" s="1">
        <v>650016000</v>
      </c>
      <c r="I69" s="1">
        <v>806884000</v>
      </c>
      <c r="J69" s="1">
        <v>993821000</v>
      </c>
      <c r="K69" s="1">
        <v>1622041000</v>
      </c>
      <c r="L69" s="1">
        <v>1991000000</v>
      </c>
      <c r="M69" s="1">
        <v>2436000000</v>
      </c>
      <c r="N69" s="1">
        <v>3798000000</v>
      </c>
      <c r="O69" s="1">
        <v>5118000000</v>
      </c>
      <c r="P69" s="1">
        <v>6473000000</v>
      </c>
      <c r="Q69" s="1">
        <v>8230000000</v>
      </c>
      <c r="R69" s="1">
        <v>10145000000</v>
      </c>
      <c r="S69" s="1">
        <v>12033000000</v>
      </c>
      <c r="T69" s="1">
        <v>13660000000</v>
      </c>
      <c r="U69" s="1">
        <v>16966000000</v>
      </c>
      <c r="V69" s="1">
        <v>19282000000</v>
      </c>
      <c r="W69" s="1">
        <v>21662000000</v>
      </c>
      <c r="X69" s="1">
        <v>24334000000</v>
      </c>
      <c r="Y69" s="1">
        <v>27688000000</v>
      </c>
      <c r="Z69" s="1">
        <v>29876000000</v>
      </c>
    </row>
    <row r="70" spans="1:38" ht="19" x14ac:dyDescent="0.25">
      <c r="A70" s="5" t="s">
        <v>61</v>
      </c>
      <c r="B70" s="1" t="s">
        <v>92</v>
      </c>
      <c r="C70" s="1" t="s">
        <v>92</v>
      </c>
      <c r="D70" s="1" t="s">
        <v>92</v>
      </c>
      <c r="E70" s="1" t="s">
        <v>92</v>
      </c>
      <c r="F70" s="1">
        <v>231000</v>
      </c>
      <c r="G70" s="1">
        <v>6027000</v>
      </c>
      <c r="H70" s="1">
        <v>8254000</v>
      </c>
      <c r="I70" s="1">
        <v>2673000</v>
      </c>
      <c r="J70" s="1">
        <v>44666000</v>
      </c>
      <c r="K70" s="1">
        <v>71020000</v>
      </c>
      <c r="L70" s="1">
        <v>-186000000</v>
      </c>
      <c r="M70" s="1">
        <v>-96000000</v>
      </c>
      <c r="N70" s="1">
        <v>-96000000</v>
      </c>
      <c r="O70" s="1">
        <v>-127000000</v>
      </c>
      <c r="P70" s="1">
        <v>-59000000</v>
      </c>
      <c r="Q70" s="1">
        <v>-35000000</v>
      </c>
      <c r="R70" s="1">
        <v>-273000000</v>
      </c>
      <c r="S70" s="1">
        <v>-448000000</v>
      </c>
      <c r="T70" s="1">
        <v>-716000000</v>
      </c>
      <c r="U70" s="1">
        <v>-432000000</v>
      </c>
      <c r="V70" s="1">
        <v>-691000000</v>
      </c>
      <c r="W70" s="1">
        <v>-571000000</v>
      </c>
      <c r="X70" s="1">
        <v>-337000000</v>
      </c>
      <c r="Y70" s="1">
        <v>-550000000</v>
      </c>
      <c r="Z70" s="1">
        <v>-1101000000</v>
      </c>
    </row>
    <row r="71" spans="1:38" ht="19" x14ac:dyDescent="0.25">
      <c r="A71" s="5" t="s">
        <v>62</v>
      </c>
      <c r="B71" s="1">
        <v>52900000</v>
      </c>
      <c r="C71" s="1">
        <v>167184000</v>
      </c>
      <c r="D71" s="1">
        <v>167537000</v>
      </c>
      <c r="E71" s="1">
        <v>177973000</v>
      </c>
      <c r="F71" s="1">
        <v>193024000</v>
      </c>
      <c r="G71" s="1">
        <v>136093000</v>
      </c>
      <c r="H71" s="1">
        <v>109435000</v>
      </c>
      <c r="I71" s="1">
        <v>112033000</v>
      </c>
      <c r="J71" s="1">
        <v>9742093000</v>
      </c>
      <c r="K71" s="1">
        <v>9902582000</v>
      </c>
      <c r="L71" s="1">
        <v>10260000000</v>
      </c>
      <c r="M71" s="1">
        <v>21987000000</v>
      </c>
      <c r="N71" s="1">
        <v>22390000000</v>
      </c>
      <c r="O71" s="1">
        <v>20056000000</v>
      </c>
      <c r="P71" s="1">
        <v>18987000000</v>
      </c>
      <c r="Q71" s="1">
        <v>18263000000</v>
      </c>
      <c r="R71" s="1">
        <v>17492000000</v>
      </c>
      <c r="S71" s="1">
        <v>16916000000</v>
      </c>
      <c r="T71" s="1">
        <v>16152000000</v>
      </c>
      <c r="U71" s="1">
        <v>15289000000</v>
      </c>
      <c r="V71" s="1">
        <v>13781000000</v>
      </c>
      <c r="W71" s="1">
        <v>12454000000</v>
      </c>
      <c r="X71" s="1">
        <v>11284000000</v>
      </c>
      <c r="Y71" s="1">
        <v>10666000000</v>
      </c>
      <c r="Z71" s="1">
        <v>8967000000</v>
      </c>
    </row>
    <row r="72" spans="1:38" ht="19" x14ac:dyDescent="0.25">
      <c r="A72" s="6" t="s">
        <v>63</v>
      </c>
      <c r="B72" s="10">
        <v>106200000</v>
      </c>
      <c r="C72" s="10">
        <v>280526000</v>
      </c>
      <c r="D72" s="10">
        <v>368241000</v>
      </c>
      <c r="E72" s="10">
        <v>486117000</v>
      </c>
      <c r="F72" s="10">
        <v>634654000</v>
      </c>
      <c r="G72" s="10">
        <v>713308000</v>
      </c>
      <c r="H72" s="10">
        <v>768352000</v>
      </c>
      <c r="I72" s="10">
        <v>922243000</v>
      </c>
      <c r="J72" s="10">
        <v>10781880000</v>
      </c>
      <c r="K72" s="10">
        <v>11596955000</v>
      </c>
      <c r="L72" s="10">
        <v>12066000000</v>
      </c>
      <c r="M72" s="10">
        <v>24329000000</v>
      </c>
      <c r="N72" s="10">
        <v>26094000000</v>
      </c>
      <c r="O72" s="10">
        <v>25048000000</v>
      </c>
      <c r="P72" s="10">
        <v>25403000000</v>
      </c>
      <c r="Q72" s="10">
        <v>26460000000</v>
      </c>
      <c r="R72" s="10">
        <v>27366000000</v>
      </c>
      <c r="S72" s="10">
        <v>28503000000</v>
      </c>
      <c r="T72" s="10">
        <v>29098000000</v>
      </c>
      <c r="U72" s="10">
        <v>31825000000</v>
      </c>
      <c r="V72" s="10">
        <v>32374000000</v>
      </c>
      <c r="W72" s="10">
        <v>33547000000</v>
      </c>
      <c r="X72" s="10">
        <v>35283000000</v>
      </c>
      <c r="Y72" s="10">
        <v>37806000000</v>
      </c>
      <c r="Z72" s="10">
        <v>37744000000</v>
      </c>
    </row>
    <row r="73" spans="1:38" ht="19" x14ac:dyDescent="0.25">
      <c r="A73" s="7" t="s">
        <v>64</v>
      </c>
      <c r="B73" s="11">
        <v>440800000</v>
      </c>
      <c r="C73" s="11">
        <v>447582000</v>
      </c>
      <c r="D73" s="11">
        <v>537003000</v>
      </c>
      <c r="E73" s="11">
        <v>684478000</v>
      </c>
      <c r="F73" s="11">
        <v>864188000</v>
      </c>
      <c r="G73" s="11">
        <v>965984000</v>
      </c>
      <c r="H73" s="11">
        <v>1128066000</v>
      </c>
      <c r="I73" s="11">
        <v>1838386000</v>
      </c>
      <c r="J73" s="11">
        <v>19360400000</v>
      </c>
      <c r="K73" s="11">
        <v>21983305000</v>
      </c>
      <c r="L73" s="11">
        <v>19433000000</v>
      </c>
      <c r="M73" s="11">
        <v>177721000000</v>
      </c>
      <c r="N73" s="11">
        <v>178219000000</v>
      </c>
      <c r="O73" s="11">
        <v>179582000000</v>
      </c>
      <c r="P73" s="11">
        <v>200269000000</v>
      </c>
      <c r="Q73" s="11">
        <v>219717000000</v>
      </c>
      <c r="R73" s="11">
        <v>239689000000</v>
      </c>
      <c r="S73" s="11">
        <v>225184000000</v>
      </c>
      <c r="T73" s="11">
        <v>220125000000</v>
      </c>
      <c r="U73" s="11">
        <v>220167000000</v>
      </c>
      <c r="V73" s="11">
        <v>159514000000</v>
      </c>
      <c r="W73" s="11">
        <v>168556000000</v>
      </c>
      <c r="X73" s="11">
        <v>176931000000</v>
      </c>
      <c r="Y73" s="11">
        <v>151561000000</v>
      </c>
      <c r="Z73" s="11">
        <v>116587000000</v>
      </c>
    </row>
    <row r="74" spans="1:38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  <c r="X74" s="13" t="s">
        <v>93</v>
      </c>
      <c r="Y74" s="13" t="s">
        <v>93</v>
      </c>
      <c r="Z74" s="13" t="s">
        <v>93</v>
      </c>
    </row>
    <row r="75" spans="1:38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  <c r="X75" s="9" t="s">
        <v>91</v>
      </c>
      <c r="Y75" s="9" t="s">
        <v>91</v>
      </c>
      <c r="Z75" s="9" t="s">
        <v>91</v>
      </c>
    </row>
    <row r="76" spans="1:38" ht="19" x14ac:dyDescent="0.25">
      <c r="A76" s="5" t="s">
        <v>66</v>
      </c>
      <c r="B76" s="1">
        <v>35600000</v>
      </c>
      <c r="C76" s="1">
        <v>59417000</v>
      </c>
      <c r="D76" s="1">
        <v>87361000</v>
      </c>
      <c r="E76" s="1">
        <v>107434000</v>
      </c>
      <c r="F76" s="1">
        <v>133249000</v>
      </c>
      <c r="G76" s="1">
        <v>155402000</v>
      </c>
      <c r="H76" s="1">
        <v>143141000</v>
      </c>
      <c r="I76" s="1">
        <v>233908000</v>
      </c>
      <c r="J76" s="1">
        <v>322602000</v>
      </c>
      <c r="K76" s="1">
        <v>995272000</v>
      </c>
      <c r="L76" s="1">
        <v>786000000</v>
      </c>
      <c r="M76" s="1">
        <v>875000000</v>
      </c>
      <c r="N76" s="1">
        <v>2063000000</v>
      </c>
      <c r="O76" s="1">
        <v>2337000000</v>
      </c>
      <c r="P76" s="1">
        <v>2458000000</v>
      </c>
      <c r="Q76" s="1">
        <v>2932000000</v>
      </c>
      <c r="R76" s="1">
        <v>3294000000</v>
      </c>
      <c r="S76" s="1">
        <v>3345000000</v>
      </c>
      <c r="T76" s="1">
        <v>3172000000</v>
      </c>
      <c r="U76" s="1">
        <v>4970000000</v>
      </c>
      <c r="V76" s="1">
        <v>4305000000</v>
      </c>
      <c r="W76" s="1">
        <v>4476000000</v>
      </c>
      <c r="X76" s="1">
        <v>4932000000</v>
      </c>
      <c r="Y76" s="1">
        <v>5901000000</v>
      </c>
      <c r="Z76" s="1">
        <v>4994000000</v>
      </c>
    </row>
    <row r="77" spans="1:38" ht="19" x14ac:dyDescent="0.25">
      <c r="A77" s="5" t="s">
        <v>13</v>
      </c>
      <c r="B77" s="1">
        <v>12900000</v>
      </c>
      <c r="C77" s="1">
        <v>18153000</v>
      </c>
      <c r="D77" s="1">
        <v>19995000</v>
      </c>
      <c r="E77" s="1">
        <v>26021000</v>
      </c>
      <c r="F77" s="1">
        <v>20238000</v>
      </c>
      <c r="G77" s="1">
        <v>21366000</v>
      </c>
      <c r="H77" s="1">
        <v>20686000</v>
      </c>
      <c r="I77" s="1">
        <v>30902000</v>
      </c>
      <c r="J77" s="1">
        <v>72809000</v>
      </c>
      <c r="K77" s="1">
        <v>198824000</v>
      </c>
      <c r="L77" s="1">
        <v>232000000</v>
      </c>
      <c r="M77" s="1">
        <v>239000000</v>
      </c>
      <c r="N77" s="1">
        <v>310000000</v>
      </c>
      <c r="O77" s="1">
        <v>299000000</v>
      </c>
      <c r="P77" s="1">
        <v>295000000</v>
      </c>
      <c r="Q77" s="1">
        <v>291000000</v>
      </c>
      <c r="R77" s="1">
        <v>278000000</v>
      </c>
      <c r="S77" s="1">
        <v>247000000</v>
      </c>
      <c r="T77" s="1">
        <v>229000000</v>
      </c>
      <c r="U77" s="1">
        <v>240000000</v>
      </c>
      <c r="V77" s="1">
        <v>220000000</v>
      </c>
      <c r="W77" s="1">
        <v>405000000</v>
      </c>
      <c r="X77" s="1">
        <v>358000000</v>
      </c>
      <c r="Y77" s="1">
        <v>415000000</v>
      </c>
      <c r="Z77" s="1">
        <v>418000000</v>
      </c>
    </row>
    <row r="78" spans="1:38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>
        <v>-8460000</v>
      </c>
      <c r="F78" s="1">
        <v>7053000</v>
      </c>
      <c r="G78" s="1">
        <v>-2311000</v>
      </c>
      <c r="H78" s="1">
        <v>-25149000</v>
      </c>
      <c r="I78" s="1">
        <v>18895000</v>
      </c>
      <c r="J78" s="1">
        <v>-42509000</v>
      </c>
      <c r="K78" s="1">
        <v>-104654000</v>
      </c>
      <c r="L78" s="1">
        <v>-232000000</v>
      </c>
      <c r="M78" s="1">
        <v>-89000000</v>
      </c>
      <c r="N78" s="1">
        <v>3000000</v>
      </c>
      <c r="O78" s="1">
        <v>-137000000</v>
      </c>
      <c r="P78" s="1">
        <v>-61000000</v>
      </c>
      <c r="Q78" s="1">
        <v>-193000000</v>
      </c>
      <c r="R78" s="1">
        <v>-104000000</v>
      </c>
      <c r="S78" s="1">
        <v>-156000000</v>
      </c>
      <c r="T78" s="1">
        <v>-14000000</v>
      </c>
      <c r="U78" s="1">
        <v>-1221000000</v>
      </c>
      <c r="V78" s="1">
        <v>-226000000</v>
      </c>
      <c r="W78" s="1">
        <v>17000000</v>
      </c>
      <c r="X78" s="1">
        <v>-157000000</v>
      </c>
      <c r="Y78" s="1">
        <v>-865000000</v>
      </c>
      <c r="Z78" s="1">
        <v>602000000</v>
      </c>
    </row>
    <row r="79" spans="1:38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>
        <v>188256000</v>
      </c>
      <c r="L79" s="1">
        <v>278000000</v>
      </c>
      <c r="M79" s="1">
        <v>317000000</v>
      </c>
      <c r="N79" s="1">
        <v>445000000</v>
      </c>
      <c r="O79" s="1">
        <v>497000000</v>
      </c>
      <c r="P79" s="1">
        <v>451000000</v>
      </c>
      <c r="Q79" s="1">
        <v>448000000</v>
      </c>
      <c r="R79" s="1">
        <v>453000000</v>
      </c>
      <c r="S79" s="1">
        <v>514000000</v>
      </c>
      <c r="T79" s="1">
        <v>521000000</v>
      </c>
      <c r="U79" s="1">
        <v>542000000</v>
      </c>
      <c r="V79" s="1">
        <v>564000000</v>
      </c>
      <c r="W79" s="1">
        <v>567000000</v>
      </c>
      <c r="X79" s="1">
        <v>622000000</v>
      </c>
      <c r="Y79" s="1">
        <v>734000000</v>
      </c>
      <c r="Z79" s="1">
        <v>708000000</v>
      </c>
    </row>
    <row r="80" spans="1:38" ht="19" x14ac:dyDescent="0.25">
      <c r="A80" s="14" t="s">
        <v>105</v>
      </c>
      <c r="B80" s="15" t="e">
        <f t="shared" ref="B80:Z80" si="18">B79/B3</f>
        <v>#VALUE!</v>
      </c>
      <c r="C80" s="15" t="e">
        <f t="shared" si="18"/>
        <v>#VALUE!</v>
      </c>
      <c r="D80" s="15" t="e">
        <f t="shared" si="18"/>
        <v>#VALUE!</v>
      </c>
      <c r="E80" s="15" t="e">
        <f t="shared" si="18"/>
        <v>#VALUE!</v>
      </c>
      <c r="F80" s="15" t="e">
        <f t="shared" si="18"/>
        <v>#VALUE!</v>
      </c>
      <c r="G80" s="15" t="e">
        <f t="shared" si="18"/>
        <v>#VALUE!</v>
      </c>
      <c r="H80" s="15" t="e">
        <f t="shared" si="18"/>
        <v>#VALUE!</v>
      </c>
      <c r="I80" s="15" t="e">
        <f t="shared" si="18"/>
        <v>#VALUE!</v>
      </c>
      <c r="J80" s="15" t="e">
        <f t="shared" si="18"/>
        <v>#VALUE!</v>
      </c>
      <c r="K80" s="15">
        <f t="shared" si="18"/>
        <v>3.8858494567724639E-2</v>
      </c>
      <c r="L80" s="15">
        <f t="shared" si="18"/>
        <v>5.4897314375987362E-2</v>
      </c>
      <c r="M80" s="15">
        <f t="shared" si="18"/>
        <v>6.7446808510638293E-2</v>
      </c>
      <c r="N80" s="15">
        <f t="shared" si="18"/>
        <v>5.1672085462145842E-2</v>
      </c>
      <c r="O80" s="15">
        <f t="shared" si="18"/>
        <v>5.4729655324303489E-2</v>
      </c>
      <c r="P80" s="15">
        <f t="shared" si="18"/>
        <v>4.8302452607904035E-2</v>
      </c>
      <c r="Q80" s="15">
        <f t="shared" si="18"/>
        <v>4.4007858546168961E-2</v>
      </c>
      <c r="R80" s="15">
        <f t="shared" si="18"/>
        <v>4.0880786932587308E-2</v>
      </c>
      <c r="S80" s="15">
        <f t="shared" si="18"/>
        <v>4.5083764582054209E-2</v>
      </c>
      <c r="T80" s="15">
        <f t="shared" si="18"/>
        <v>4.6705513222770056E-2</v>
      </c>
      <c r="U80" s="15">
        <f t="shared" si="18"/>
        <v>4.3391241694019693E-2</v>
      </c>
      <c r="V80" s="15">
        <f t="shared" si="18"/>
        <v>3.9723904775320465E-2</v>
      </c>
      <c r="W80" s="15">
        <f t="shared" si="18"/>
        <v>3.8998555609051515E-2</v>
      </c>
      <c r="X80" s="15">
        <f t="shared" si="18"/>
        <v>3.8383215057081151E-2</v>
      </c>
      <c r="Y80" s="15">
        <f t="shared" si="18"/>
        <v>3.7885826365231752E-2</v>
      </c>
      <c r="Z80" s="15">
        <f t="shared" si="18"/>
        <v>3.961282381245454E-2</v>
      </c>
      <c r="AH80" s="15"/>
      <c r="AI80" s="15"/>
      <c r="AJ80" s="15"/>
      <c r="AK80" s="15"/>
      <c r="AL80" s="15"/>
    </row>
    <row r="81" spans="1:46" ht="19" x14ac:dyDescent="0.25">
      <c r="A81" s="5" t="s">
        <v>69</v>
      </c>
      <c r="B81" s="1">
        <v>7000000</v>
      </c>
      <c r="C81" s="1">
        <v>38656000</v>
      </c>
      <c r="D81" s="1">
        <v>-227000</v>
      </c>
      <c r="E81" s="1">
        <v>32266000</v>
      </c>
      <c r="F81" s="1">
        <v>14219000</v>
      </c>
      <c r="G81" s="1">
        <v>17079000</v>
      </c>
      <c r="H81" s="1">
        <v>-5215000</v>
      </c>
      <c r="I81" s="1">
        <v>-107134000</v>
      </c>
      <c r="J81" s="1">
        <v>199724000</v>
      </c>
      <c r="K81" s="1">
        <v>-380344000</v>
      </c>
      <c r="L81" s="1">
        <v>111000000</v>
      </c>
      <c r="M81" s="1">
        <v>-280000000</v>
      </c>
      <c r="N81" s="1">
        <v>-294000000</v>
      </c>
      <c r="O81" s="1">
        <v>-383000000</v>
      </c>
      <c r="P81" s="1">
        <v>-559000000</v>
      </c>
      <c r="Q81" s="1">
        <v>-6000000</v>
      </c>
      <c r="R81" s="1">
        <v>-320000000</v>
      </c>
      <c r="S81" s="1">
        <v>-542000000</v>
      </c>
      <c r="T81" s="1">
        <v>-753000000</v>
      </c>
      <c r="U81" s="1">
        <v>-152000000</v>
      </c>
      <c r="V81" s="1">
        <v>-158000000</v>
      </c>
      <c r="W81" s="1">
        <v>-608000000</v>
      </c>
      <c r="X81" s="1">
        <v>169000000</v>
      </c>
      <c r="Y81" s="1">
        <v>658000000</v>
      </c>
      <c r="Z81" s="1">
        <v>-1766000000</v>
      </c>
    </row>
    <row r="82" spans="1:46" ht="21" x14ac:dyDescent="0.25">
      <c r="A82" s="5" t="s">
        <v>70</v>
      </c>
      <c r="B82" s="1">
        <v>-68800000</v>
      </c>
      <c r="C82" s="1">
        <v>37393000</v>
      </c>
      <c r="D82" s="1">
        <v>-22093000</v>
      </c>
      <c r="E82" s="1">
        <v>-13346000</v>
      </c>
      <c r="F82" s="1">
        <v>16884000</v>
      </c>
      <c r="G82" s="1">
        <v>-8045000</v>
      </c>
      <c r="H82" s="1">
        <v>-27852000</v>
      </c>
      <c r="I82" s="1">
        <v>-204577000</v>
      </c>
      <c r="J82" s="1">
        <v>-185809000</v>
      </c>
      <c r="K82" s="1">
        <v>-273199000</v>
      </c>
      <c r="L82" s="1">
        <v>339000000</v>
      </c>
      <c r="M82" s="1">
        <v>-223000000</v>
      </c>
      <c r="N82" s="1">
        <v>-364000000</v>
      </c>
      <c r="O82" s="1">
        <v>124000000</v>
      </c>
      <c r="P82" s="1">
        <v>-292000000</v>
      </c>
      <c r="Q82" s="1">
        <v>14000000</v>
      </c>
      <c r="R82" s="1">
        <v>78000000</v>
      </c>
      <c r="S82" s="1">
        <v>-154000000</v>
      </c>
      <c r="T82" s="1">
        <v>-86000000</v>
      </c>
      <c r="U82" s="1">
        <v>-521000000</v>
      </c>
      <c r="V82" s="1">
        <v>4000000</v>
      </c>
      <c r="W82" s="1">
        <v>-433000000</v>
      </c>
      <c r="X82" s="1">
        <v>-313000000</v>
      </c>
      <c r="Y82" s="1">
        <v>-322000000</v>
      </c>
      <c r="Z82" s="1">
        <v>416000000</v>
      </c>
      <c r="AG82" s="32" t="s">
        <v>109</v>
      </c>
      <c r="AH82" s="33"/>
    </row>
    <row r="83" spans="1:46" ht="19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H83" s="1" t="s">
        <v>92</v>
      </c>
      <c r="I83" s="1" t="s">
        <v>92</v>
      </c>
      <c r="J83" s="1" t="s">
        <v>92</v>
      </c>
      <c r="K83" s="1" t="s">
        <v>92</v>
      </c>
      <c r="L83" s="1" t="s">
        <v>92</v>
      </c>
      <c r="M83" s="1" t="s">
        <v>92</v>
      </c>
      <c r="N83" s="1" t="s">
        <v>92</v>
      </c>
      <c r="O83" s="1" t="s">
        <v>92</v>
      </c>
      <c r="P83" s="1" t="s">
        <v>92</v>
      </c>
      <c r="Q83" s="1" t="s">
        <v>92</v>
      </c>
      <c r="R83" s="1" t="s">
        <v>92</v>
      </c>
      <c r="S83" s="1" t="s">
        <v>92</v>
      </c>
      <c r="T83" s="1" t="s">
        <v>92</v>
      </c>
      <c r="U83" s="1" t="s">
        <v>92</v>
      </c>
      <c r="V83" s="1" t="s">
        <v>92</v>
      </c>
      <c r="W83" s="1" t="s">
        <v>92</v>
      </c>
      <c r="X83" s="1" t="s">
        <v>92</v>
      </c>
      <c r="Y83" s="1" t="s">
        <v>92</v>
      </c>
      <c r="Z83" s="1" t="s">
        <v>92</v>
      </c>
      <c r="AG83" s="34" t="s">
        <v>126</v>
      </c>
      <c r="AH83" s="35"/>
    </row>
    <row r="84" spans="1:46" ht="19" customHeight="1" x14ac:dyDescent="0.25">
      <c r="A84" s="5" t="s">
        <v>47</v>
      </c>
      <c r="B84" s="1">
        <v>72300000</v>
      </c>
      <c r="C84" s="1">
        <v>21242000</v>
      </c>
      <c r="D84" s="1">
        <v>-17885000</v>
      </c>
      <c r="E84" s="1">
        <v>45612000</v>
      </c>
      <c r="F84" s="1">
        <v>-2665000</v>
      </c>
      <c r="G84" s="1">
        <v>25124000</v>
      </c>
      <c r="H84" s="1">
        <v>22637000</v>
      </c>
      <c r="I84" s="1">
        <v>97443000</v>
      </c>
      <c r="J84" s="1">
        <v>385533000</v>
      </c>
      <c r="K84" s="1" t="s">
        <v>92</v>
      </c>
      <c r="L84" s="1" t="s">
        <v>92</v>
      </c>
      <c r="M84" s="1" t="s">
        <v>92</v>
      </c>
      <c r="N84" s="1" t="s">
        <v>92</v>
      </c>
      <c r="O84" s="1" t="s">
        <v>92</v>
      </c>
      <c r="P84" s="1">
        <v>114000000</v>
      </c>
      <c r="Q84" s="1">
        <v>7000000</v>
      </c>
      <c r="R84" s="1">
        <v>-69000000</v>
      </c>
      <c r="S84" s="1">
        <v>14000000</v>
      </c>
      <c r="T84" s="1">
        <v>51000000</v>
      </c>
      <c r="U84" s="1">
        <v>308000000</v>
      </c>
      <c r="V84" s="1">
        <v>43000000</v>
      </c>
      <c r="W84" s="1" t="s">
        <v>92</v>
      </c>
      <c r="X84" s="1" t="s">
        <v>92</v>
      </c>
      <c r="Y84" s="1">
        <v>342000000</v>
      </c>
      <c r="Z84" s="1" t="s">
        <v>92</v>
      </c>
      <c r="AG84" s="23" t="s">
        <v>127</v>
      </c>
      <c r="AH84" s="24">
        <f>Z17</f>
        <v>212000000</v>
      </c>
    </row>
    <row r="85" spans="1:46" ht="20" x14ac:dyDescent="0.25">
      <c r="A85" s="5" t="s">
        <v>71</v>
      </c>
      <c r="B85" s="1">
        <v>224600000</v>
      </c>
      <c r="C85" s="1">
        <v>-60194000</v>
      </c>
      <c r="D85" s="1">
        <v>34383000</v>
      </c>
      <c r="E85" s="1">
        <v>-25893000</v>
      </c>
      <c r="F85" s="1">
        <v>-11801000</v>
      </c>
      <c r="G85" s="1">
        <v>-10195000</v>
      </c>
      <c r="H85" s="1">
        <v>9634000</v>
      </c>
      <c r="I85" s="1">
        <v>57975000</v>
      </c>
      <c r="J85" s="1">
        <v>-202394000</v>
      </c>
      <c r="K85" s="1">
        <v>-59764000</v>
      </c>
      <c r="L85" s="1">
        <v>76000000</v>
      </c>
      <c r="M85" s="1">
        <v>-100000000</v>
      </c>
      <c r="N85" s="1">
        <v>53000000</v>
      </c>
      <c r="O85" s="1">
        <v>-174000000</v>
      </c>
      <c r="P85" s="1">
        <v>97000000</v>
      </c>
      <c r="Q85" s="1">
        <v>203000000</v>
      </c>
      <c r="R85" s="1">
        <v>101000000</v>
      </c>
      <c r="S85" s="1">
        <v>98000000</v>
      </c>
      <c r="T85" s="1">
        <v>-86000000</v>
      </c>
      <c r="U85" s="1">
        <v>276000000</v>
      </c>
      <c r="V85" s="1">
        <v>-230000000</v>
      </c>
      <c r="W85" s="1">
        <v>58000000</v>
      </c>
      <c r="X85" s="1">
        <v>487000000</v>
      </c>
      <c r="Y85" s="1">
        <v>412000000</v>
      </c>
      <c r="Z85" s="1" t="s">
        <v>92</v>
      </c>
      <c r="AG85" s="23" t="s">
        <v>128</v>
      </c>
      <c r="AH85" s="24">
        <f>Z56</f>
        <v>1835000000</v>
      </c>
    </row>
    <row r="86" spans="1:46" ht="20" x14ac:dyDescent="0.25">
      <c r="A86" s="5" t="s">
        <v>72</v>
      </c>
      <c r="B86" s="1">
        <v>-1800000</v>
      </c>
      <c r="C86" s="1">
        <v>100000</v>
      </c>
      <c r="D86" s="1">
        <v>1478000</v>
      </c>
      <c r="E86" s="1">
        <v>10112000</v>
      </c>
      <c r="F86" s="1">
        <v>-2714000</v>
      </c>
      <c r="G86" s="1">
        <v>-11941000</v>
      </c>
      <c r="H86" s="1">
        <v>97895000</v>
      </c>
      <c r="I86" s="1">
        <v>78366000</v>
      </c>
      <c r="J86" s="1">
        <v>168258000</v>
      </c>
      <c r="K86" s="1">
        <v>-309905000</v>
      </c>
      <c r="L86" s="1">
        <v>741000000</v>
      </c>
      <c r="M86" s="1">
        <v>337000000</v>
      </c>
      <c r="N86" s="1">
        <v>-39000000</v>
      </c>
      <c r="O86" s="1">
        <v>213000000</v>
      </c>
      <c r="P86" s="1">
        <v>-344000000</v>
      </c>
      <c r="Q86" s="1">
        <v>170000000</v>
      </c>
      <c r="R86" s="1">
        <v>-520000000</v>
      </c>
      <c r="S86" s="1">
        <v>-404000000</v>
      </c>
      <c r="T86" s="1">
        <v>-1001000000</v>
      </c>
      <c r="U86" s="1">
        <v>-551000000</v>
      </c>
      <c r="V86" s="1">
        <v>-1630000000</v>
      </c>
      <c r="W86" s="1">
        <v>-1973000000</v>
      </c>
      <c r="X86" s="1">
        <v>-2181000000</v>
      </c>
      <c r="Y86" s="1">
        <v>-1899000000</v>
      </c>
      <c r="Z86" s="1" t="s">
        <v>92</v>
      </c>
      <c r="AG86" s="23" t="s">
        <v>129</v>
      </c>
      <c r="AH86" s="24">
        <f>Z61</f>
        <v>7490000000</v>
      </c>
    </row>
    <row r="87" spans="1:46" ht="20" x14ac:dyDescent="0.25">
      <c r="A87" s="6" t="s">
        <v>73</v>
      </c>
      <c r="B87" s="10">
        <v>53700000</v>
      </c>
      <c r="C87" s="10">
        <v>116326000</v>
      </c>
      <c r="D87" s="10">
        <v>108607000</v>
      </c>
      <c r="E87" s="10">
        <v>167373000</v>
      </c>
      <c r="F87" s="10">
        <v>172045000</v>
      </c>
      <c r="G87" s="10">
        <v>179595000</v>
      </c>
      <c r="H87" s="10">
        <v>231358000</v>
      </c>
      <c r="I87" s="10">
        <v>254937000</v>
      </c>
      <c r="J87" s="10">
        <v>720884000</v>
      </c>
      <c r="K87" s="10">
        <v>587449000</v>
      </c>
      <c r="L87" s="10">
        <v>1916000000</v>
      </c>
      <c r="M87" s="10">
        <v>1399000000</v>
      </c>
      <c r="N87" s="10">
        <v>2488000000</v>
      </c>
      <c r="O87" s="10">
        <v>2826000000</v>
      </c>
      <c r="P87" s="10">
        <v>2240000000</v>
      </c>
      <c r="Q87" s="10">
        <v>3642000000</v>
      </c>
      <c r="R87" s="10">
        <v>3081000000</v>
      </c>
      <c r="S87" s="10">
        <v>3004000000</v>
      </c>
      <c r="T87" s="10">
        <v>2154000000</v>
      </c>
      <c r="U87" s="10">
        <v>3828000000</v>
      </c>
      <c r="V87" s="10">
        <v>3075000000</v>
      </c>
      <c r="W87" s="10">
        <v>2884000000</v>
      </c>
      <c r="X87" s="10">
        <v>3743000000</v>
      </c>
      <c r="Y87" s="10">
        <v>4944000000</v>
      </c>
      <c r="Z87" s="10">
        <v>4956000000</v>
      </c>
      <c r="AG87" s="36" t="s">
        <v>130</v>
      </c>
      <c r="AH87" s="37">
        <f>AH84/(AH85+AH86)</f>
        <v>2.2734584450402145E-2</v>
      </c>
    </row>
    <row r="88" spans="1:46" ht="20" x14ac:dyDescent="0.25">
      <c r="A88" s="5" t="s">
        <v>74</v>
      </c>
      <c r="B88" s="1">
        <v>-8400000</v>
      </c>
      <c r="C88" s="1">
        <v>-18925000</v>
      </c>
      <c r="D88" s="1">
        <v>-32761000</v>
      </c>
      <c r="E88" s="1">
        <v>-40479000</v>
      </c>
      <c r="F88" s="1">
        <v>-42827000</v>
      </c>
      <c r="G88" s="1">
        <v>-13453000</v>
      </c>
      <c r="H88" s="1">
        <v>-25592000</v>
      </c>
      <c r="I88" s="1">
        <v>-55154000</v>
      </c>
      <c r="J88" s="1">
        <v>-83993000</v>
      </c>
      <c r="K88" s="1">
        <v>-111317000</v>
      </c>
      <c r="L88" s="1">
        <v>-77000000</v>
      </c>
      <c r="M88" s="1">
        <v>-67000000</v>
      </c>
      <c r="N88" s="1">
        <v>-132000000</v>
      </c>
      <c r="O88" s="1">
        <v>-247000000</v>
      </c>
      <c r="P88" s="1">
        <v>-150000000</v>
      </c>
      <c r="Q88" s="1">
        <v>-94000000</v>
      </c>
      <c r="R88" s="1">
        <v>-66000000</v>
      </c>
      <c r="S88" s="1">
        <v>-221000000</v>
      </c>
      <c r="T88" s="1">
        <v>-119000000</v>
      </c>
      <c r="U88" s="1">
        <v>-155000000</v>
      </c>
      <c r="V88" s="1">
        <v>-204000000</v>
      </c>
      <c r="W88" s="1">
        <v>-254000000</v>
      </c>
      <c r="X88" s="1">
        <v>-194000000</v>
      </c>
      <c r="Y88" s="1">
        <v>-341000000</v>
      </c>
      <c r="Z88" s="1">
        <v>-533000000</v>
      </c>
      <c r="AG88" s="23" t="s">
        <v>107</v>
      </c>
      <c r="AH88" s="24">
        <f>Z27</f>
        <v>1296000000</v>
      </c>
    </row>
    <row r="89" spans="1:46" ht="20" customHeight="1" x14ac:dyDescent="0.25">
      <c r="A89" s="14" t="s">
        <v>106</v>
      </c>
      <c r="B89" s="15">
        <f t="shared" ref="B89:Z89" si="19">(-1*B88)/B3</f>
        <v>2.4597364568081991E-2</v>
      </c>
      <c r="C89" s="15">
        <f t="shared" si="19"/>
        <v>4.9674393211210005E-2</v>
      </c>
      <c r="D89" s="15">
        <f t="shared" si="19"/>
        <v>6.8699776879330307E-2</v>
      </c>
      <c r="E89" s="15">
        <f t="shared" si="19"/>
        <v>7.592507840283301E-2</v>
      </c>
      <c r="F89" s="15">
        <f t="shared" si="19"/>
        <v>7.4226528960426502E-2</v>
      </c>
      <c r="G89" s="15">
        <f t="shared" si="19"/>
        <v>2.2488682941833329E-2</v>
      </c>
      <c r="H89" s="15">
        <f t="shared" si="19"/>
        <v>3.528417465059816E-2</v>
      </c>
      <c r="I89" s="15">
        <f t="shared" si="19"/>
        <v>4.6293980288504316E-2</v>
      </c>
      <c r="J89" s="15">
        <f t="shared" si="19"/>
        <v>4.0035253024820111E-2</v>
      </c>
      <c r="K89" s="15">
        <f t="shared" si="19"/>
        <v>2.2977281147986802E-2</v>
      </c>
      <c r="L89" s="15">
        <f t="shared" si="19"/>
        <v>1.5205371248025276E-2</v>
      </c>
      <c r="M89" s="15">
        <f t="shared" si="19"/>
        <v>1.425531914893617E-2</v>
      </c>
      <c r="N89" s="15">
        <f t="shared" si="19"/>
        <v>1.5327450069670227E-2</v>
      </c>
      <c r="O89" s="15">
        <f t="shared" si="19"/>
        <v>2.7199647615901334E-2</v>
      </c>
      <c r="P89" s="15">
        <f t="shared" si="19"/>
        <v>1.606511727535611E-2</v>
      </c>
      <c r="Q89" s="15">
        <f t="shared" si="19"/>
        <v>9.2337917485265219E-3</v>
      </c>
      <c r="R89" s="15">
        <f t="shared" si="19"/>
        <v>5.9561411424961649E-3</v>
      </c>
      <c r="S89" s="15">
        <f t="shared" si="19"/>
        <v>1.9384264538198404E-2</v>
      </c>
      <c r="T89" s="15">
        <f t="shared" si="19"/>
        <v>1.0667861945316002E-2</v>
      </c>
      <c r="U89" s="15">
        <f t="shared" si="19"/>
        <v>1.240893443279161E-2</v>
      </c>
      <c r="V89" s="15">
        <f t="shared" si="19"/>
        <v>1.4368220876179744E-2</v>
      </c>
      <c r="W89" s="15">
        <f t="shared" si="19"/>
        <v>1.7470252424513378E-2</v>
      </c>
      <c r="X89" s="15">
        <f t="shared" si="19"/>
        <v>1.1971613699475471E-2</v>
      </c>
      <c r="Y89" s="15">
        <f t="shared" si="19"/>
        <v>1.7600908433983691E-2</v>
      </c>
      <c r="Z89" s="15">
        <f t="shared" si="19"/>
        <v>2.9821518491579477E-2</v>
      </c>
      <c r="AG89" s="23" t="s">
        <v>19</v>
      </c>
      <c r="AH89" s="24">
        <f>Z25</f>
        <v>6290000000</v>
      </c>
      <c r="AI89" s="15"/>
      <c r="AJ89" s="15"/>
      <c r="AK89" s="15"/>
      <c r="AL89" s="15"/>
      <c r="AS89" s="23" t="s">
        <v>107</v>
      </c>
      <c r="AT89" s="24">
        <f>AL27</f>
        <v>0</v>
      </c>
    </row>
    <row r="90" spans="1:46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>
        <v>-1733000</v>
      </c>
      <c r="G90" s="1">
        <v>-8930000</v>
      </c>
      <c r="H90" s="1">
        <v>-74000</v>
      </c>
      <c r="I90" s="1">
        <v>-275218000</v>
      </c>
      <c r="J90" s="1">
        <v>-272353000</v>
      </c>
      <c r="K90" s="1">
        <v>-591765000</v>
      </c>
      <c r="L90" s="1">
        <v>-34000000</v>
      </c>
      <c r="M90" s="1">
        <v>-5755000000</v>
      </c>
      <c r="N90" s="1">
        <v>-21000000</v>
      </c>
      <c r="O90" s="1" t="s">
        <v>92</v>
      </c>
      <c r="P90" s="1">
        <v>-267000000</v>
      </c>
      <c r="Q90" s="1">
        <v>-298000000</v>
      </c>
      <c r="R90" s="1" t="s">
        <v>92</v>
      </c>
      <c r="S90" s="1">
        <v>-273000000</v>
      </c>
      <c r="T90" s="1">
        <v>-30000000</v>
      </c>
      <c r="U90" s="1">
        <v>-102000000</v>
      </c>
      <c r="V90" s="1">
        <v>-699000000</v>
      </c>
      <c r="W90" s="1">
        <v>-1510000000</v>
      </c>
      <c r="X90" s="1" t="s">
        <v>92</v>
      </c>
      <c r="Y90" s="1">
        <v>-1106000000</v>
      </c>
      <c r="Z90" s="1" t="s">
        <v>92</v>
      </c>
      <c r="AG90" s="36" t="s">
        <v>131</v>
      </c>
      <c r="AH90" s="37">
        <f>AH88/AH89</f>
        <v>0.20604133545310016</v>
      </c>
    </row>
    <row r="91" spans="1:46" ht="20" x14ac:dyDescent="0.25">
      <c r="A91" s="5" t="s">
        <v>76</v>
      </c>
      <c r="B91" s="1" t="s">
        <v>92</v>
      </c>
      <c r="C91" s="1" t="s">
        <v>92</v>
      </c>
      <c r="D91" s="1">
        <v>-12899000</v>
      </c>
      <c r="E91" s="1">
        <v>-126576000</v>
      </c>
      <c r="F91" s="1">
        <v>-52245000</v>
      </c>
      <c r="G91" s="1">
        <v>-177775000</v>
      </c>
      <c r="H91" s="1">
        <v>-97636000</v>
      </c>
      <c r="I91" s="1">
        <v>-51579000</v>
      </c>
      <c r="J91" s="1">
        <v>-212629000</v>
      </c>
      <c r="K91" s="1">
        <v>-638328000</v>
      </c>
      <c r="L91" s="1">
        <v>-420000000</v>
      </c>
      <c r="M91" s="1">
        <v>-73000000</v>
      </c>
      <c r="N91" s="1">
        <v>-708000000</v>
      </c>
      <c r="O91" s="1">
        <v>-204000000</v>
      </c>
      <c r="P91" s="1">
        <v>-617000000</v>
      </c>
      <c r="Q91" s="1">
        <v>-460000000</v>
      </c>
      <c r="R91" s="1">
        <v>-492000000</v>
      </c>
      <c r="S91" s="1">
        <v>-493000000</v>
      </c>
      <c r="T91" s="1">
        <v>-451000000</v>
      </c>
      <c r="U91" s="1">
        <v>-528000000</v>
      </c>
      <c r="V91" s="1">
        <v>-378000000</v>
      </c>
      <c r="W91" s="1">
        <v>-803000000</v>
      </c>
      <c r="X91" s="1">
        <v>-430000000</v>
      </c>
      <c r="Y91" s="1">
        <v>-910000000</v>
      </c>
      <c r="Z91" s="1">
        <v>-824000000</v>
      </c>
      <c r="AG91" s="38" t="s">
        <v>132</v>
      </c>
      <c r="AH91" s="39">
        <f>AH87*(1-AH90)</f>
        <v>1.8050320309270004E-2</v>
      </c>
    </row>
    <row r="92" spans="1:46" ht="19" x14ac:dyDescent="0.25">
      <c r="A92" s="5" t="s">
        <v>77</v>
      </c>
      <c r="B92" s="1">
        <v>3400000</v>
      </c>
      <c r="C92" s="1">
        <v>29000</v>
      </c>
      <c r="D92" s="1" t="s">
        <v>92</v>
      </c>
      <c r="E92" s="1" t="s">
        <v>92</v>
      </c>
      <c r="F92" s="1" t="s">
        <v>92</v>
      </c>
      <c r="G92" s="1">
        <v>180509000</v>
      </c>
      <c r="H92" s="1">
        <v>192254000</v>
      </c>
      <c r="I92" s="1">
        <v>169865000</v>
      </c>
      <c r="J92" s="1">
        <v>25662000</v>
      </c>
      <c r="K92" s="1">
        <v>265561000</v>
      </c>
      <c r="L92" s="1">
        <v>122000000</v>
      </c>
      <c r="M92" s="1">
        <v>287000000</v>
      </c>
      <c r="N92" s="1">
        <v>234000000</v>
      </c>
      <c r="O92" s="1">
        <v>247000000</v>
      </c>
      <c r="P92" s="1">
        <v>695000000</v>
      </c>
      <c r="Q92" s="1">
        <v>286000000</v>
      </c>
      <c r="R92" s="1">
        <v>654000000</v>
      </c>
      <c r="S92" s="1">
        <v>456000000</v>
      </c>
      <c r="T92" s="1">
        <v>378000000</v>
      </c>
      <c r="U92" s="1">
        <v>166000000</v>
      </c>
      <c r="V92" s="1">
        <v>449000000</v>
      </c>
      <c r="W92" s="1">
        <v>417000000</v>
      </c>
      <c r="X92" s="1">
        <v>187000000</v>
      </c>
      <c r="Y92" s="1">
        <v>429000000</v>
      </c>
      <c r="Z92" s="1">
        <v>242000000</v>
      </c>
      <c r="AG92" s="34" t="s">
        <v>133</v>
      </c>
      <c r="AH92" s="35"/>
    </row>
    <row r="93" spans="1:46" ht="19" customHeight="1" x14ac:dyDescent="0.25">
      <c r="A93" s="5" t="s">
        <v>78</v>
      </c>
      <c r="B93" s="1" t="s">
        <v>92</v>
      </c>
      <c r="C93" s="1" t="s">
        <v>92</v>
      </c>
      <c r="D93" s="1" t="s">
        <v>92</v>
      </c>
      <c r="E93" s="1" t="s">
        <v>92</v>
      </c>
      <c r="F93" s="1" t="s">
        <v>92</v>
      </c>
      <c r="G93" s="1" t="s">
        <v>92</v>
      </c>
      <c r="H93" s="1">
        <v>-61925000</v>
      </c>
      <c r="I93" s="1">
        <v>-7700000</v>
      </c>
      <c r="J93" s="1">
        <v>546878000</v>
      </c>
      <c r="K93" s="1">
        <v>7017000</v>
      </c>
      <c r="L93" s="1">
        <v>15000000</v>
      </c>
      <c r="M93" s="1">
        <v>89000000</v>
      </c>
      <c r="N93" s="1" t="s">
        <v>92</v>
      </c>
      <c r="O93" s="1" t="s">
        <v>92</v>
      </c>
      <c r="P93" s="1">
        <v>73000000</v>
      </c>
      <c r="Q93" s="1">
        <v>83000000</v>
      </c>
      <c r="R93" s="1">
        <v>143000000</v>
      </c>
      <c r="S93" s="1">
        <v>66000000</v>
      </c>
      <c r="T93" s="1">
        <v>34000000</v>
      </c>
      <c r="U93" s="1">
        <v>32000000</v>
      </c>
      <c r="V93" s="1">
        <v>24000000</v>
      </c>
      <c r="W93" s="1">
        <v>136000000</v>
      </c>
      <c r="X93" s="1">
        <v>183000000</v>
      </c>
      <c r="Y93" s="1">
        <v>-9000000</v>
      </c>
      <c r="Z93" s="1">
        <v>-15000000</v>
      </c>
      <c r="AG93" s="23" t="s">
        <v>134</v>
      </c>
      <c r="AH93" s="40">
        <v>4.095E-2</v>
      </c>
    </row>
    <row r="94" spans="1:46" ht="20" x14ac:dyDescent="0.25">
      <c r="A94" s="6" t="s">
        <v>79</v>
      </c>
      <c r="B94" s="10">
        <v>-5000000</v>
      </c>
      <c r="C94" s="10">
        <v>-18896000</v>
      </c>
      <c r="D94" s="10">
        <v>-45660000</v>
      </c>
      <c r="E94" s="10">
        <v>-167055000</v>
      </c>
      <c r="F94" s="10">
        <v>-96805000</v>
      </c>
      <c r="G94" s="10">
        <v>-19649000</v>
      </c>
      <c r="H94" s="10">
        <v>7027000</v>
      </c>
      <c r="I94" s="10">
        <v>-219786000</v>
      </c>
      <c r="J94" s="10">
        <v>3565000</v>
      </c>
      <c r="K94" s="10">
        <v>-1068832000</v>
      </c>
      <c r="L94" s="10">
        <v>-394000000</v>
      </c>
      <c r="M94" s="10">
        <v>-5519000000</v>
      </c>
      <c r="N94" s="10">
        <v>-627000000</v>
      </c>
      <c r="O94" s="10">
        <v>-204000000</v>
      </c>
      <c r="P94" s="10">
        <v>-266000000</v>
      </c>
      <c r="Q94" s="10">
        <v>-483000000</v>
      </c>
      <c r="R94" s="10">
        <v>239000000</v>
      </c>
      <c r="S94" s="10">
        <v>-465000000</v>
      </c>
      <c r="T94" s="10">
        <v>-188000000</v>
      </c>
      <c r="U94" s="10">
        <v>-587000000</v>
      </c>
      <c r="V94" s="10">
        <v>-808000000</v>
      </c>
      <c r="W94" s="10">
        <v>-2014000000</v>
      </c>
      <c r="X94" s="10">
        <v>-254000000</v>
      </c>
      <c r="Y94" s="10">
        <v>-1937000000</v>
      </c>
      <c r="Z94" s="10">
        <v>-1130000000</v>
      </c>
      <c r="AG94" s="23" t="s">
        <v>135</v>
      </c>
      <c r="AH94" s="41">
        <v>1.3</v>
      </c>
    </row>
    <row r="95" spans="1:46" ht="20" x14ac:dyDescent="0.25">
      <c r="A95" s="5" t="s">
        <v>80</v>
      </c>
      <c r="B95" s="1">
        <v>-28200000</v>
      </c>
      <c r="C95" s="1">
        <v>-168800000</v>
      </c>
      <c r="D95" s="1">
        <v>-28200000</v>
      </c>
      <c r="E95" s="1" t="s">
        <v>92</v>
      </c>
      <c r="F95" s="1" t="s">
        <v>92</v>
      </c>
      <c r="G95" s="1">
        <v>-842000</v>
      </c>
      <c r="H95" s="1" t="s">
        <v>92</v>
      </c>
      <c r="I95" s="1">
        <v>-523680000</v>
      </c>
      <c r="J95" s="1" t="s">
        <v>92</v>
      </c>
      <c r="K95" s="1" t="s">
        <v>92</v>
      </c>
      <c r="L95" s="1">
        <v>-401000000</v>
      </c>
      <c r="M95" s="1">
        <v>-7000000</v>
      </c>
      <c r="N95" s="1">
        <v>-2310000000</v>
      </c>
      <c r="O95" s="1">
        <v>-792000000</v>
      </c>
      <c r="P95" s="1">
        <v>-500000000</v>
      </c>
      <c r="Q95" s="1">
        <v>-1260000000</v>
      </c>
      <c r="R95" s="1">
        <v>-488000000</v>
      </c>
      <c r="S95" s="1">
        <v>-750000000</v>
      </c>
      <c r="T95" s="1" t="s">
        <v>92</v>
      </c>
      <c r="U95" s="1">
        <v>-700000000</v>
      </c>
      <c r="V95" s="1" t="s">
        <v>92</v>
      </c>
      <c r="W95" s="1">
        <v>-1000000000</v>
      </c>
      <c r="X95" s="1" t="s">
        <v>92</v>
      </c>
      <c r="Y95" s="1">
        <v>-750000000</v>
      </c>
      <c r="Z95" s="1">
        <v>-750000000</v>
      </c>
      <c r="AG95" s="23" t="s">
        <v>136</v>
      </c>
      <c r="AH95" s="40">
        <v>8.4000000000000005E-2</v>
      </c>
    </row>
    <row r="96" spans="1:46" ht="20" x14ac:dyDescent="0.25">
      <c r="A96" s="5" t="s">
        <v>81</v>
      </c>
      <c r="B96" s="1">
        <v>34200000</v>
      </c>
      <c r="C96" s="1">
        <v>118245000</v>
      </c>
      <c r="D96" s="1">
        <v>1229000</v>
      </c>
      <c r="E96" s="1">
        <v>1940000</v>
      </c>
      <c r="F96" s="1">
        <v>5038000</v>
      </c>
      <c r="G96" s="1">
        <v>7538000</v>
      </c>
      <c r="H96" s="1">
        <v>15369000</v>
      </c>
      <c r="I96" s="1">
        <v>15847000</v>
      </c>
      <c r="J96" s="1">
        <v>9332000</v>
      </c>
      <c r="K96" s="1">
        <v>76842000</v>
      </c>
      <c r="L96" s="1">
        <v>6000000</v>
      </c>
      <c r="M96" s="1">
        <v>2804000000</v>
      </c>
      <c r="N96" s="1">
        <v>6000000</v>
      </c>
      <c r="O96" s="1">
        <v>5000000</v>
      </c>
      <c r="P96" s="1">
        <v>7000000</v>
      </c>
      <c r="Q96" s="1">
        <v>7000000</v>
      </c>
      <c r="R96" s="1" t="s">
        <v>92</v>
      </c>
      <c r="S96" s="1" t="s">
        <v>92</v>
      </c>
      <c r="T96" s="1" t="s">
        <v>92</v>
      </c>
      <c r="U96" s="1" t="s">
        <v>92</v>
      </c>
      <c r="V96" s="1" t="s">
        <v>92</v>
      </c>
      <c r="W96" s="1" t="s">
        <v>92</v>
      </c>
      <c r="X96" s="1" t="s">
        <v>92</v>
      </c>
      <c r="Y96" s="1">
        <v>387000000</v>
      </c>
      <c r="Z96" s="1">
        <v>576000000</v>
      </c>
      <c r="AG96" s="38" t="s">
        <v>137</v>
      </c>
      <c r="AH96" s="39">
        <f>(AH93)+((AH94)*(AH95-AH93))</f>
        <v>9.6915000000000001E-2</v>
      </c>
    </row>
    <row r="97" spans="1:46" ht="19" x14ac:dyDescent="0.25">
      <c r="A97" s="5" t="s">
        <v>82</v>
      </c>
      <c r="B97" s="1">
        <v>-200000</v>
      </c>
      <c r="C97" s="1">
        <v>-550000</v>
      </c>
      <c r="D97" s="1">
        <v>-16000</v>
      </c>
      <c r="E97" s="1">
        <v>-7407000</v>
      </c>
      <c r="F97" s="1">
        <v>-12444000</v>
      </c>
      <c r="G97" s="1">
        <v>-83418000</v>
      </c>
      <c r="H97" s="1">
        <v>-57607000</v>
      </c>
      <c r="I97" s="1">
        <v>-77466000</v>
      </c>
      <c r="J97" s="1">
        <v>-30973000</v>
      </c>
      <c r="K97" s="1">
        <v>-383310000</v>
      </c>
      <c r="L97" s="1">
        <v>-46000000</v>
      </c>
      <c r="M97" s="1">
        <v>-46000000</v>
      </c>
      <c r="N97" s="1">
        <v>-264000000</v>
      </c>
      <c r="O97" s="1">
        <v>-2885000000</v>
      </c>
      <c r="P97" s="1">
        <v>-1645000000</v>
      </c>
      <c r="Q97" s="1">
        <v>-1243000000</v>
      </c>
      <c r="R97" s="1">
        <v>-1344000000</v>
      </c>
      <c r="S97" s="1">
        <v>-1331000000</v>
      </c>
      <c r="T97" s="1">
        <v>-1399000000</v>
      </c>
      <c r="U97" s="1">
        <v>-1421000000</v>
      </c>
      <c r="V97" s="1">
        <v>-2087000000</v>
      </c>
      <c r="W97" s="1">
        <v>-1911000000</v>
      </c>
      <c r="X97" s="1">
        <v>-1809000000</v>
      </c>
      <c r="Y97" s="1">
        <v>-1485000000</v>
      </c>
      <c r="Z97" s="1">
        <v>-2332000000</v>
      </c>
      <c r="AG97" s="34" t="s">
        <v>138</v>
      </c>
      <c r="AH97" s="35"/>
    </row>
    <row r="98" spans="1:46" ht="19" customHeight="1" x14ac:dyDescent="0.25">
      <c r="A98" s="5" t="s">
        <v>83</v>
      </c>
      <c r="B98" s="1">
        <v>-12300000</v>
      </c>
      <c r="C98" s="1" t="s">
        <v>92</v>
      </c>
      <c r="D98" s="1" t="s">
        <v>92</v>
      </c>
      <c r="E98" s="1" t="s">
        <v>92</v>
      </c>
      <c r="F98" s="1" t="s">
        <v>92</v>
      </c>
      <c r="G98" s="1">
        <v>-25614000</v>
      </c>
      <c r="H98" s="1">
        <v>-63660000</v>
      </c>
      <c r="I98" s="1">
        <v>-76606000</v>
      </c>
      <c r="J98" s="1">
        <v>-135665000</v>
      </c>
      <c r="K98" s="1">
        <v>-353463000</v>
      </c>
      <c r="L98" s="1">
        <v>-419000000</v>
      </c>
      <c r="M98" s="1">
        <v>-397000000</v>
      </c>
      <c r="N98" s="1">
        <v>-776000000</v>
      </c>
      <c r="O98" s="1">
        <v>-1014000000</v>
      </c>
      <c r="P98" s="1">
        <v>-1060000000</v>
      </c>
      <c r="Q98" s="1">
        <v>-1168000000</v>
      </c>
      <c r="R98" s="1">
        <v>-1338000000</v>
      </c>
      <c r="S98" s="1">
        <v>-1476000000</v>
      </c>
      <c r="T98" s="1">
        <v>-1545000000</v>
      </c>
      <c r="U98" s="1">
        <v>-1662000000</v>
      </c>
      <c r="V98" s="1">
        <v>-1968000000</v>
      </c>
      <c r="W98" s="1">
        <v>-2096000000</v>
      </c>
      <c r="X98" s="1">
        <v>-2260000000</v>
      </c>
      <c r="Y98" s="1">
        <v>-2547000000</v>
      </c>
      <c r="Z98" s="1">
        <v>-2990000000</v>
      </c>
      <c r="AG98" s="23" t="s">
        <v>139</v>
      </c>
      <c r="AH98" s="24">
        <f>AH85+AH86</f>
        <v>9325000000</v>
      </c>
    </row>
    <row r="99" spans="1:46" ht="20" x14ac:dyDescent="0.25">
      <c r="A99" s="5" t="s">
        <v>84</v>
      </c>
      <c r="B99" s="1">
        <v>2100000</v>
      </c>
      <c r="C99" s="1">
        <v>-2646000</v>
      </c>
      <c r="D99" s="1">
        <v>-91000</v>
      </c>
      <c r="E99" s="1">
        <v>-696000</v>
      </c>
      <c r="F99" s="1">
        <v>-766000</v>
      </c>
      <c r="G99" s="1" t="s">
        <v>92</v>
      </c>
      <c r="H99" s="1">
        <v>6258000</v>
      </c>
      <c r="I99" s="1">
        <v>657637000</v>
      </c>
      <c r="J99" s="1">
        <v>72405000</v>
      </c>
      <c r="K99" s="1">
        <v>1618792000</v>
      </c>
      <c r="L99" s="1">
        <v>-27000000</v>
      </c>
      <c r="M99" s="1">
        <v>4395000000</v>
      </c>
      <c r="N99" s="1">
        <v>174000000</v>
      </c>
      <c r="O99" s="1">
        <v>2201000000</v>
      </c>
      <c r="P99" s="1">
        <v>2254000000</v>
      </c>
      <c r="Q99" s="1">
        <v>272000000</v>
      </c>
      <c r="R99" s="1">
        <v>1315000000</v>
      </c>
      <c r="S99" s="1">
        <v>1493000000</v>
      </c>
      <c r="T99" s="1">
        <v>1259000000</v>
      </c>
      <c r="U99" s="1">
        <v>1153000000</v>
      </c>
      <c r="V99" s="1">
        <v>1290000000</v>
      </c>
      <c r="W99" s="1">
        <v>2424000000</v>
      </c>
      <c r="X99" s="1">
        <v>4313000000</v>
      </c>
      <c r="Y99" s="1">
        <v>2108000000</v>
      </c>
      <c r="Z99" s="1">
        <v>54000000</v>
      </c>
      <c r="AG99" s="36" t="s">
        <v>140</v>
      </c>
      <c r="AH99" s="37">
        <f>AH98/AH102</f>
        <v>8.7047841306884477E-2</v>
      </c>
    </row>
    <row r="100" spans="1:46" ht="20" x14ac:dyDescent="0.25">
      <c r="A100" s="6" t="s">
        <v>85</v>
      </c>
      <c r="B100" s="10">
        <v>-4400000</v>
      </c>
      <c r="C100" s="10">
        <v>-53751000</v>
      </c>
      <c r="D100" s="10">
        <v>-27078000</v>
      </c>
      <c r="E100" s="10">
        <v>-6163000</v>
      </c>
      <c r="F100" s="10">
        <v>-8172000</v>
      </c>
      <c r="G100" s="10">
        <v>-102336000</v>
      </c>
      <c r="H100" s="10">
        <v>-99640000</v>
      </c>
      <c r="I100" s="10">
        <v>-4268000</v>
      </c>
      <c r="J100" s="10">
        <v>-84901000</v>
      </c>
      <c r="K100" s="10">
        <v>958861000</v>
      </c>
      <c r="L100" s="10">
        <v>-887000000</v>
      </c>
      <c r="M100" s="10">
        <v>6749000000</v>
      </c>
      <c r="N100" s="10">
        <v>-3170000000</v>
      </c>
      <c r="O100" s="10">
        <v>-2485000000</v>
      </c>
      <c r="P100" s="10">
        <v>-944000000</v>
      </c>
      <c r="Q100" s="10">
        <v>-3392000000</v>
      </c>
      <c r="R100" s="10">
        <v>-1855000000</v>
      </c>
      <c r="S100" s="10">
        <v>-2064000000</v>
      </c>
      <c r="T100" s="10">
        <v>-1685000000</v>
      </c>
      <c r="U100" s="10">
        <v>-2630000000</v>
      </c>
      <c r="V100" s="10">
        <v>-2765000000</v>
      </c>
      <c r="W100" s="10">
        <v>-2583000000</v>
      </c>
      <c r="X100" s="10">
        <v>244000000</v>
      </c>
      <c r="Y100" s="10">
        <v>-2287000000</v>
      </c>
      <c r="Z100" s="10">
        <v>-5442000000</v>
      </c>
      <c r="AG100" s="23" t="s">
        <v>141</v>
      </c>
      <c r="AH100" s="42">
        <v>97800000000</v>
      </c>
    </row>
    <row r="101" spans="1:46" ht="20" x14ac:dyDescent="0.25">
      <c r="A101" s="5" t="s">
        <v>86</v>
      </c>
      <c r="B101" s="1" t="s">
        <v>92</v>
      </c>
      <c r="C101" s="1" t="s">
        <v>92</v>
      </c>
      <c r="D101" s="1">
        <v>-408000</v>
      </c>
      <c r="E101" s="1">
        <v>-294000</v>
      </c>
      <c r="F101" s="1">
        <v>1715000</v>
      </c>
      <c r="G101" s="1">
        <v>3097000</v>
      </c>
      <c r="H101" s="1">
        <v>2987000</v>
      </c>
      <c r="I101" s="1">
        <v>-4333000</v>
      </c>
      <c r="J101" s="1">
        <v>36533000</v>
      </c>
      <c r="K101" s="1">
        <v>18418000</v>
      </c>
      <c r="L101" s="1">
        <v>-259000000</v>
      </c>
      <c r="M101" s="1">
        <v>47000000</v>
      </c>
      <c r="N101" s="1">
        <v>-32000000</v>
      </c>
      <c r="O101" s="1">
        <v>2000000</v>
      </c>
      <c r="P101" s="1">
        <v>70000000</v>
      </c>
      <c r="Q101" s="1">
        <v>17000000</v>
      </c>
      <c r="R101" s="1">
        <v>-132000000</v>
      </c>
      <c r="S101" s="1">
        <v>-115000000</v>
      </c>
      <c r="T101" s="1">
        <v>-273000000</v>
      </c>
      <c r="U101" s="1">
        <v>192000000</v>
      </c>
      <c r="V101" s="1">
        <v>-93000000</v>
      </c>
      <c r="W101" s="1">
        <v>54000000</v>
      </c>
      <c r="X101" s="1">
        <v>102000000</v>
      </c>
      <c r="Y101" s="1">
        <v>-61000000</v>
      </c>
      <c r="Z101" s="1">
        <v>-291000000</v>
      </c>
      <c r="AG101" s="36" t="s">
        <v>142</v>
      </c>
      <c r="AH101" s="37">
        <f>AH100/AH102</f>
        <v>0.91295215869311552</v>
      </c>
    </row>
    <row r="102" spans="1:46" ht="20" x14ac:dyDescent="0.25">
      <c r="A102" s="6" t="s">
        <v>87</v>
      </c>
      <c r="B102" s="10">
        <v>44400000</v>
      </c>
      <c r="C102" s="10">
        <v>43679000</v>
      </c>
      <c r="D102" s="10">
        <v>35461000</v>
      </c>
      <c r="E102" s="10">
        <v>-6139000</v>
      </c>
      <c r="F102" s="10">
        <v>68783000</v>
      </c>
      <c r="G102" s="10">
        <v>60707000</v>
      </c>
      <c r="H102" s="10">
        <v>141732000</v>
      </c>
      <c r="I102" s="10">
        <v>26550000</v>
      </c>
      <c r="J102" s="10">
        <v>676081000</v>
      </c>
      <c r="K102" s="10">
        <v>495896000</v>
      </c>
      <c r="L102" s="10">
        <v>376000000</v>
      </c>
      <c r="M102" s="10">
        <v>2676000000</v>
      </c>
      <c r="N102" s="10">
        <v>-1341000000</v>
      </c>
      <c r="O102" s="10">
        <v>139000000</v>
      </c>
      <c r="P102" s="10">
        <v>1100000000</v>
      </c>
      <c r="Q102" s="10">
        <v>-216000000</v>
      </c>
      <c r="R102" s="10">
        <v>1333000000</v>
      </c>
      <c r="S102" s="10">
        <v>360000000</v>
      </c>
      <c r="T102" s="10">
        <v>8000000</v>
      </c>
      <c r="U102" s="10">
        <v>803000000</v>
      </c>
      <c r="V102" s="10">
        <v>-591000000</v>
      </c>
      <c r="W102" s="10">
        <v>-1659000000</v>
      </c>
      <c r="X102" s="10">
        <v>3835000000</v>
      </c>
      <c r="Y102" s="10">
        <v>659000000</v>
      </c>
      <c r="Z102" s="10">
        <v>-1907000000</v>
      </c>
      <c r="AG102" s="38" t="s">
        <v>143</v>
      </c>
      <c r="AH102" s="43">
        <f>AH98+AH100</f>
        <v>107125000000</v>
      </c>
    </row>
    <row r="103" spans="1:46" ht="19" x14ac:dyDescent="0.25">
      <c r="A103" s="5" t="s">
        <v>88</v>
      </c>
      <c r="B103" s="1">
        <v>69100000</v>
      </c>
      <c r="C103" s="1">
        <v>113450000</v>
      </c>
      <c r="D103" s="1">
        <v>157129000</v>
      </c>
      <c r="E103" s="1">
        <v>192590000</v>
      </c>
      <c r="F103" s="1">
        <v>186451000</v>
      </c>
      <c r="G103" s="1">
        <v>255234000</v>
      </c>
      <c r="H103" s="1">
        <v>315941000</v>
      </c>
      <c r="I103" s="1">
        <v>457673000</v>
      </c>
      <c r="J103" s="1">
        <v>484223000</v>
      </c>
      <c r="K103" s="1">
        <v>1160304000</v>
      </c>
      <c r="L103" s="1">
        <v>1656000000</v>
      </c>
      <c r="M103" s="1">
        <v>2032000000</v>
      </c>
      <c r="N103" s="1">
        <v>4708000000</v>
      </c>
      <c r="O103" s="1">
        <v>3367000000</v>
      </c>
      <c r="P103" s="1">
        <v>3506000000</v>
      </c>
      <c r="Q103" s="1">
        <v>4606000000</v>
      </c>
      <c r="R103" s="1">
        <v>4390000000</v>
      </c>
      <c r="S103" s="1">
        <v>5723000000</v>
      </c>
      <c r="T103" s="1">
        <v>6083000000</v>
      </c>
      <c r="U103" s="1">
        <v>6091000000</v>
      </c>
      <c r="V103" s="1">
        <v>7096000000</v>
      </c>
      <c r="W103" s="1">
        <v>6505000000</v>
      </c>
      <c r="X103" s="1">
        <v>4846000000</v>
      </c>
      <c r="Y103" s="1">
        <v>8681000000</v>
      </c>
      <c r="Z103" s="1">
        <v>9340000000</v>
      </c>
      <c r="AG103" s="34" t="s">
        <v>144</v>
      </c>
      <c r="AH103" s="35"/>
    </row>
    <row r="104" spans="1:46" ht="19" customHeight="1" x14ac:dyDescent="0.25">
      <c r="A104" s="7" t="s">
        <v>89</v>
      </c>
      <c r="B104" s="11">
        <v>113500000</v>
      </c>
      <c r="C104" s="11">
        <v>157129000</v>
      </c>
      <c r="D104" s="11">
        <v>192590000</v>
      </c>
      <c r="E104" s="11">
        <v>186451000</v>
      </c>
      <c r="F104" s="11">
        <v>255234000</v>
      </c>
      <c r="G104" s="11">
        <v>315941000</v>
      </c>
      <c r="H104" s="11">
        <v>457673000</v>
      </c>
      <c r="I104" s="11">
        <v>484223000</v>
      </c>
      <c r="J104" s="11">
        <v>1160304000</v>
      </c>
      <c r="K104" s="11">
        <v>1656200000</v>
      </c>
      <c r="L104" s="11">
        <v>2032000000</v>
      </c>
      <c r="M104" s="11">
        <v>4708000000</v>
      </c>
      <c r="N104" s="11">
        <v>3367000000</v>
      </c>
      <c r="O104" s="11">
        <v>3506000000</v>
      </c>
      <c r="P104" s="11">
        <v>4606000000</v>
      </c>
      <c r="Q104" s="11">
        <v>4390000000</v>
      </c>
      <c r="R104" s="11">
        <v>5723000000</v>
      </c>
      <c r="S104" s="11">
        <v>6083000000</v>
      </c>
      <c r="T104" s="11">
        <v>6091000000</v>
      </c>
      <c r="U104" s="11">
        <v>6894000000</v>
      </c>
      <c r="V104" s="11">
        <v>6505000000</v>
      </c>
      <c r="W104" s="11">
        <v>4846000000</v>
      </c>
      <c r="X104" s="11">
        <v>8681000000</v>
      </c>
      <c r="Y104" s="11">
        <v>9340000000</v>
      </c>
      <c r="Z104" s="11">
        <v>7433000000</v>
      </c>
      <c r="AG104" s="25" t="s">
        <v>109</v>
      </c>
      <c r="AH104" s="26">
        <f>(AH99*AH91)+(AH101*AH96)</f>
        <v>9.0049999877563056E-2</v>
      </c>
    </row>
    <row r="105" spans="1:46" ht="20" x14ac:dyDescent="0.25">
      <c r="A105" s="14" t="s">
        <v>108</v>
      </c>
      <c r="B105" s="1"/>
      <c r="C105" s="15">
        <f>(C106/B106)-1</f>
        <v>1.1501324503311259</v>
      </c>
      <c r="D105" s="15">
        <f>(D106/C106)-1</f>
        <v>-0.22130162934672126</v>
      </c>
      <c r="E105" s="15">
        <f>(E106/D106)-1</f>
        <v>0.67304801835297834</v>
      </c>
      <c r="F105" s="15">
        <f>(F106/E106)-1</f>
        <v>1.8314498715463312E-2</v>
      </c>
      <c r="G105" s="15">
        <f>(G106/F106)-1</f>
        <v>0.28574966335959395</v>
      </c>
      <c r="H105" s="15">
        <f t="shared" ref="H105:V105" si="20">(H106/G106)-1</f>
        <v>0.2384947815723899</v>
      </c>
      <c r="I105" s="15">
        <f t="shared" si="20"/>
        <v>-2.907671821389346E-2</v>
      </c>
      <c r="J105" s="15">
        <f t="shared" si="20"/>
        <v>2.1879138865669252</v>
      </c>
      <c r="K105" s="15">
        <f t="shared" si="20"/>
        <v>-0.25241210819433779</v>
      </c>
      <c r="L105" s="15">
        <f t="shared" si="20"/>
        <v>2.8623742995639865</v>
      </c>
      <c r="M105" s="15">
        <f t="shared" si="20"/>
        <v>-0.27569331158238175</v>
      </c>
      <c r="N105" s="15">
        <f t="shared" si="20"/>
        <v>0.76876876876876876</v>
      </c>
      <c r="O105" s="15">
        <f t="shared" si="20"/>
        <v>9.4651952461799693E-2</v>
      </c>
      <c r="P105" s="15">
        <f t="shared" si="20"/>
        <v>-0.18960837533927877</v>
      </c>
      <c r="Q105" s="15">
        <f t="shared" si="20"/>
        <v>0.69760765550239245</v>
      </c>
      <c r="R105" s="15">
        <f t="shared" si="20"/>
        <v>-0.1502254791431793</v>
      </c>
      <c r="S105" s="15">
        <f t="shared" si="20"/>
        <v>-7.6948590381426207E-2</v>
      </c>
      <c r="T105" s="15">
        <f t="shared" si="20"/>
        <v>-0.26877470355731226</v>
      </c>
      <c r="U105" s="15">
        <f t="shared" si="20"/>
        <v>0.80491400491400489</v>
      </c>
      <c r="V105" s="15">
        <f t="shared" si="20"/>
        <v>-0.21835012251565478</v>
      </c>
      <c r="W105" s="15">
        <f t="shared" ref="W105" si="21">(W106/V106)-1</f>
        <v>-8.3942877046325304E-2</v>
      </c>
      <c r="X105" s="15">
        <f t="shared" ref="X105" si="22">(X106/W106)-1</f>
        <v>0.34942965779467672</v>
      </c>
      <c r="Y105" s="15">
        <f t="shared" ref="Y105" si="23">(Y106/X106)-1</f>
        <v>0.29698506621583554</v>
      </c>
      <c r="Z105" s="15">
        <f t="shared" ref="Z105" si="24">(Z106/Y106)-1</f>
        <v>-3.9104931566369738E-2</v>
      </c>
      <c r="AA105" s="15"/>
      <c r="AB105" s="15"/>
      <c r="AC105" s="15"/>
      <c r="AD105" s="15"/>
      <c r="AE105" s="15"/>
      <c r="AF105" s="15"/>
      <c r="AG105" s="66" t="s">
        <v>159</v>
      </c>
      <c r="AH105" s="67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25" t="s">
        <v>109</v>
      </c>
      <c r="AT105" s="26">
        <f>(AT100*AT92)+(AT102*AT97)</f>
        <v>0</v>
      </c>
    </row>
    <row r="106" spans="1:46" ht="19" x14ac:dyDescent="0.25">
      <c r="A106" s="5" t="s">
        <v>90</v>
      </c>
      <c r="B106" s="1">
        <v>45300000</v>
      </c>
      <c r="C106" s="1">
        <v>97401000</v>
      </c>
      <c r="D106" s="1">
        <v>75846000</v>
      </c>
      <c r="E106" s="1">
        <v>126894000</v>
      </c>
      <c r="F106" s="1">
        <v>129218000</v>
      </c>
      <c r="G106" s="1">
        <v>166142000</v>
      </c>
      <c r="H106" s="1">
        <v>205766000</v>
      </c>
      <c r="I106" s="1">
        <v>199783000</v>
      </c>
      <c r="J106" s="1">
        <v>636891000</v>
      </c>
      <c r="K106" s="1">
        <v>476132000</v>
      </c>
      <c r="L106" s="1">
        <v>1839000000</v>
      </c>
      <c r="M106" s="1">
        <v>1332000000</v>
      </c>
      <c r="N106" s="1">
        <v>2356000000</v>
      </c>
      <c r="O106" s="1">
        <v>2579000000</v>
      </c>
      <c r="P106" s="1">
        <v>2090000000</v>
      </c>
      <c r="Q106" s="1">
        <v>3548000000</v>
      </c>
      <c r="R106" s="1">
        <v>3015000000</v>
      </c>
      <c r="S106" s="1">
        <v>2783000000</v>
      </c>
      <c r="T106" s="1">
        <v>2035000000</v>
      </c>
      <c r="U106" s="1">
        <v>3673000000</v>
      </c>
      <c r="V106" s="1">
        <v>2871000000</v>
      </c>
      <c r="W106" s="1">
        <v>2630000000</v>
      </c>
      <c r="X106" s="1">
        <v>3549000000</v>
      </c>
      <c r="Y106" s="1">
        <v>4603000000</v>
      </c>
      <c r="Z106" s="1">
        <v>4423000000</v>
      </c>
      <c r="AA106" s="44">
        <f>Z106*(1+$AH$106)</f>
        <v>4644949465.9571314</v>
      </c>
      <c r="AB106" s="44">
        <f t="shared" ref="AB106:AE106" si="25">AA106*(1+$AH$106)</f>
        <v>4878036523.0150213</v>
      </c>
      <c r="AC106" s="44">
        <f t="shared" si="25"/>
        <v>5122820063.870225</v>
      </c>
      <c r="AD106" s="44">
        <f t="shared" si="25"/>
        <v>5379887026.8750801</v>
      </c>
      <c r="AE106" s="44">
        <f t="shared" si="25"/>
        <v>5649853803.3898039</v>
      </c>
      <c r="AF106" s="45" t="s">
        <v>145</v>
      </c>
      <c r="AG106" s="46" t="s">
        <v>146</v>
      </c>
      <c r="AH106" s="47">
        <f>(SUM(AA4:AE4)/5)</f>
        <v>5.0180751968603013E-2</v>
      </c>
    </row>
    <row r="107" spans="1:46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45"/>
      <c r="AB107" s="45"/>
      <c r="AC107" s="45"/>
      <c r="AD107" s="45"/>
      <c r="AE107" s="48">
        <f>AE106*(1+AH107)/(AH108-AH107)</f>
        <v>89025367553.797745</v>
      </c>
      <c r="AF107" s="49" t="s">
        <v>147</v>
      </c>
      <c r="AG107" s="50" t="s">
        <v>148</v>
      </c>
      <c r="AH107" s="51">
        <v>2.5000000000000001E-2</v>
      </c>
    </row>
    <row r="108" spans="1:46" ht="19" x14ac:dyDescent="0.25">
      <c r="AA108" s="48">
        <f t="shared" ref="AA108:AC108" si="26">AA107+AA106</f>
        <v>4644949465.9571314</v>
      </c>
      <c r="AB108" s="48">
        <f t="shared" si="26"/>
        <v>4878036523.0150213</v>
      </c>
      <c r="AC108" s="48">
        <f t="shared" si="26"/>
        <v>5122820063.870225</v>
      </c>
      <c r="AD108" s="48">
        <f>AD107+AD106</f>
        <v>5379887026.8750801</v>
      </c>
      <c r="AE108" s="48">
        <f>AE107+AE106</f>
        <v>94675221357.187546</v>
      </c>
      <c r="AF108" s="49" t="s">
        <v>143</v>
      </c>
      <c r="AG108" s="52" t="s">
        <v>149</v>
      </c>
      <c r="AH108" s="53">
        <f>AH104</f>
        <v>9.0049999877563056E-2</v>
      </c>
    </row>
    <row r="109" spans="1:46" ht="19" x14ac:dyDescent="0.25">
      <c r="AA109" s="54" t="s">
        <v>150</v>
      </c>
      <c r="AB109" s="55"/>
    </row>
    <row r="110" spans="1:46" ht="20" x14ac:dyDescent="0.25">
      <c r="AA110" s="56" t="s">
        <v>151</v>
      </c>
      <c r="AB110" s="57">
        <f>NPV(AH108,AA108,AB108,AC108,AD108,AE108)</f>
        <v>77650643145.154129</v>
      </c>
    </row>
    <row r="111" spans="1:46" ht="20" x14ac:dyDescent="0.25">
      <c r="AA111" s="56" t="s">
        <v>152</v>
      </c>
      <c r="AB111" s="57">
        <f>Z40</f>
        <v>14882000000</v>
      </c>
    </row>
    <row r="112" spans="1:46" ht="20" x14ac:dyDescent="0.25">
      <c r="AA112" s="56" t="s">
        <v>139</v>
      </c>
      <c r="AB112" s="57">
        <f>AH98</f>
        <v>9325000000</v>
      </c>
    </row>
    <row r="113" spans="27:28" ht="20" x14ac:dyDescent="0.25">
      <c r="AA113" s="56" t="s">
        <v>153</v>
      </c>
      <c r="AB113" s="57">
        <f>AB110+AB111-AB112</f>
        <v>83207643145.154129</v>
      </c>
    </row>
    <row r="114" spans="27:28" ht="20" x14ac:dyDescent="0.25">
      <c r="AA114" s="58" t="s">
        <v>154</v>
      </c>
      <c r="AB114" s="59">
        <f>Z34</f>
        <v>152400000</v>
      </c>
    </row>
    <row r="115" spans="27:28" ht="20" x14ac:dyDescent="0.25">
      <c r="AA115" s="60" t="s">
        <v>155</v>
      </c>
      <c r="AB115" s="61">
        <f>AB113/AB114</f>
        <v>545.98191040127381</v>
      </c>
    </row>
    <row r="116" spans="27:28" ht="20" x14ac:dyDescent="0.25">
      <c r="AA116" s="58" t="s">
        <v>156</v>
      </c>
      <c r="AB116" s="62">
        <v>651.28</v>
      </c>
    </row>
    <row r="117" spans="27:28" ht="20" x14ac:dyDescent="0.25">
      <c r="AA117" s="63" t="s">
        <v>157</v>
      </c>
      <c r="AB117" s="64">
        <f>AB115/AB116-1</f>
        <v>-0.1616786782930939</v>
      </c>
    </row>
    <row r="118" spans="27:28" ht="20" x14ac:dyDescent="0.25">
      <c r="AA118" s="63" t="s">
        <v>158</v>
      </c>
      <c r="AB118" s="65" t="str">
        <f>IF(AB115&gt;AB116,"BUY","SELL")</f>
        <v>SELL</v>
      </c>
    </row>
  </sheetData>
  <mergeCells count="7">
    <mergeCell ref="AG82:AH82"/>
    <mergeCell ref="AG92:AH92"/>
    <mergeCell ref="AG97:AH97"/>
    <mergeCell ref="AG103:AH103"/>
    <mergeCell ref="AG105:AH105"/>
    <mergeCell ref="AG83:AH83"/>
    <mergeCell ref="AA109:AB109"/>
  </mergeCells>
  <hyperlinks>
    <hyperlink ref="A1" r:id="rId1" tooltip="https://roic.ai/company/BLK" display="ROIC.AI | BLK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sec.gov" xr:uid="{00000000-0004-0000-0000-000010000000}"/>
    <hyperlink ref="G74" r:id="rId13" tooltip="https://sec.gov" xr:uid="{00000000-0004-0000-0000-000011000000}"/>
    <hyperlink ref="H36" r:id="rId14" tooltip="https://sec.gov" xr:uid="{00000000-0004-0000-0000-000013000000}"/>
    <hyperlink ref="H74" r:id="rId15" tooltip="https://sec.gov" xr:uid="{00000000-0004-0000-0000-000014000000}"/>
    <hyperlink ref="I36" r:id="rId16" tooltip="https://sec.gov" xr:uid="{00000000-0004-0000-0000-000016000000}"/>
    <hyperlink ref="I74" r:id="rId17" tooltip="https://sec.gov" xr:uid="{00000000-0004-0000-0000-000017000000}"/>
    <hyperlink ref="J36" r:id="rId18" tooltip="https://www.sec.gov/Archives/edgar/data/1364742/000119312507053304/0001193125-07-053304-index.htm" xr:uid="{00000000-0004-0000-0000-000019000000}"/>
    <hyperlink ref="J74" r:id="rId19" tooltip="https://www.sec.gov/Archives/edgar/data/1364742/000119312507053304/0001193125-07-053304-index.htm" xr:uid="{00000000-0004-0000-0000-00001A000000}"/>
    <hyperlink ref="K36" r:id="rId20" tooltip="https://www.sec.gov/Archives/edgar/data/1364742/000119312508041884/0001193125-08-041884-index.htm" xr:uid="{00000000-0004-0000-0000-00001C000000}"/>
    <hyperlink ref="K74" r:id="rId21" tooltip="https://www.sec.gov/Archives/edgar/data/1364742/000119312508041884/0001193125-08-041884-index.htm" xr:uid="{00000000-0004-0000-0000-00001D000000}"/>
    <hyperlink ref="L36" r:id="rId22" tooltip="https://www.sec.gov/Archives/edgar/data/1364742/000119312509041298/0001193125-09-041298-index.htm" xr:uid="{00000000-0004-0000-0000-00001F000000}"/>
    <hyperlink ref="L74" r:id="rId23" tooltip="https://www.sec.gov/Archives/edgar/data/1364742/000119312509041298/0001193125-09-041298-index.htm" xr:uid="{00000000-0004-0000-0000-000020000000}"/>
    <hyperlink ref="M36" r:id="rId24" tooltip="https://www.sec.gov/Archives/edgar/data/1364742/000119312510052764/0001193125-10-052764-index.htm" xr:uid="{00000000-0004-0000-0000-000022000000}"/>
    <hyperlink ref="M74" r:id="rId25" tooltip="https://www.sec.gov/Archives/edgar/data/1364742/000119312510052764/0001193125-10-052764-index.htm" xr:uid="{00000000-0004-0000-0000-000023000000}"/>
    <hyperlink ref="N36" r:id="rId26" tooltip="https://www.sec.gov/Archives/edgar/data/1364742/000119312511050218/0001193125-11-050218-index.htm" xr:uid="{00000000-0004-0000-0000-000025000000}"/>
    <hyperlink ref="N74" r:id="rId27" tooltip="https://www.sec.gov/Archives/edgar/data/1364742/000119312511050218/0001193125-11-050218-index.htm" xr:uid="{00000000-0004-0000-0000-000026000000}"/>
    <hyperlink ref="O36" r:id="rId28" tooltip="https://www.sec.gov/Archives/edgar/data/1364742/000119312512085869/0001193125-12-085869-index.htm" xr:uid="{00000000-0004-0000-0000-000028000000}"/>
    <hyperlink ref="O74" r:id="rId29" tooltip="https://www.sec.gov/Archives/edgar/data/1364742/000119312512085869/0001193125-12-085869-index.htm" xr:uid="{00000000-0004-0000-0000-000029000000}"/>
    <hyperlink ref="P36" r:id="rId30" tooltip="https://www.sec.gov/Archives/edgar/data/1364742/000119312513084957/0001193125-13-084957-index.htm" xr:uid="{00000000-0004-0000-0000-00002B000000}"/>
    <hyperlink ref="P74" r:id="rId31" tooltip="https://www.sec.gov/Archives/edgar/data/1364742/000119312513084957/0001193125-13-084957-index.htm" xr:uid="{00000000-0004-0000-0000-00002C000000}"/>
    <hyperlink ref="Q36" r:id="rId32" tooltip="https://www.sec.gov/Archives/edgar/data/1364742/000119312514076587/0001193125-14-076587-index.htm" xr:uid="{00000000-0004-0000-0000-00002E000000}"/>
    <hyperlink ref="Q74" r:id="rId33" tooltip="https://www.sec.gov/Archives/edgar/data/1364742/000119312514076587/0001193125-14-076587-index.htm" xr:uid="{00000000-0004-0000-0000-00002F000000}"/>
    <hyperlink ref="R36" r:id="rId34" tooltip="https://www.sec.gov/Archives/edgar/data/1364742/000119312515069955/0001193125-15-069955-index.htm" xr:uid="{00000000-0004-0000-0000-000031000000}"/>
    <hyperlink ref="R74" r:id="rId35" tooltip="https://www.sec.gov/Archives/edgar/data/1364742/000119312515069955/0001193125-15-069955-index.htm" xr:uid="{00000000-0004-0000-0000-000032000000}"/>
    <hyperlink ref="S36" r:id="rId36" tooltip="https://www.sec.gov/Archives/edgar/data/1364742/000156459016013511/0001564590-16-013511-index.htm" xr:uid="{00000000-0004-0000-0000-000034000000}"/>
    <hyperlink ref="S74" r:id="rId37" tooltip="https://www.sec.gov/Archives/edgar/data/1364742/000156459016013511/0001564590-16-013511-index.htm" xr:uid="{00000000-0004-0000-0000-000035000000}"/>
    <hyperlink ref="T36" r:id="rId38" tooltip="https://www.sec.gov/Archives/edgar/data/1364742/000156459017002816/0001564590-17-002816-index.htm" xr:uid="{00000000-0004-0000-0000-000037000000}"/>
    <hyperlink ref="T74" r:id="rId39" tooltip="https://www.sec.gov/Archives/edgar/data/1364742/000156459017002816/0001564590-17-002816-index.htm" xr:uid="{00000000-0004-0000-0000-000038000000}"/>
    <hyperlink ref="U36" r:id="rId40" tooltip="https://www.sec.gov/Archives/edgar/data/1364742/000156459018003744/0001564590-18-003744-index.htm" xr:uid="{00000000-0004-0000-0000-00003A000000}"/>
    <hyperlink ref="U74" r:id="rId41" tooltip="https://www.sec.gov/Archives/edgar/data/1364742/000156459018003744/0001564590-18-003744-index.htm" xr:uid="{00000000-0004-0000-0000-00003B000000}"/>
    <hyperlink ref="V36" r:id="rId42" tooltip="https://www.sec.gov/Archives/edgar/data/1364742/000156459019005479/0001564590-19-005479-index.htm" xr:uid="{00000000-0004-0000-0000-00003D000000}"/>
    <hyperlink ref="V74" r:id="rId43" tooltip="https://www.sec.gov/Archives/edgar/data/1364742/000156459019005479/0001564590-19-005479-index.htm" xr:uid="{00000000-0004-0000-0000-00003E000000}"/>
    <hyperlink ref="W36" r:id="rId44" tooltip="https://www.sec.gov/Archives/edgar/data/1364742/000156459020007807/0001564590-20-007807-index.htm" xr:uid="{00000000-0004-0000-0000-000040000000}"/>
    <hyperlink ref="W74" r:id="rId45" tooltip="https://www.sec.gov/Archives/edgar/data/1364742/000156459020007807/0001564590-20-007807-index.htm" xr:uid="{00000000-0004-0000-0000-000041000000}"/>
    <hyperlink ref="X36" r:id="rId46" tooltip="https://www.sec.gov/Archives/edgar/data/1364742/000156459021008796/0001564590-21-008796-index.htm" xr:uid="{00000000-0004-0000-0000-000043000000}"/>
    <hyperlink ref="X74" r:id="rId47" tooltip="https://www.sec.gov/Archives/edgar/data/1364742/000156459021008796/0001564590-21-008796-index.htm" xr:uid="{00000000-0004-0000-0000-000044000000}"/>
    <hyperlink ref="Y36" r:id="rId48" tooltip="https://www.sec.gov/Archives/edgar/data/1364742/000156459022007117/0001564590-22-007117-index.htm" xr:uid="{00000000-0004-0000-0000-000046000000}"/>
    <hyperlink ref="Y74" r:id="rId49" tooltip="https://www.sec.gov/Archives/edgar/data/1364742/000156459022007117/0001564590-22-007117-index.htm" xr:uid="{00000000-0004-0000-0000-000047000000}"/>
    <hyperlink ref="Z36" r:id="rId50" tooltip="https://www.sec.gov/Archives/edgar/data/1364742/000095017023004343/0000950170-23-004343-index.htm" xr:uid="{00000000-0004-0000-0000-000049000000}"/>
    <hyperlink ref="Z74" r:id="rId51" tooltip="https://www.sec.gov/Archives/edgar/data/1364742/000095017023004343/0000950170-23-004343-index.htm" xr:uid="{00000000-0004-0000-0000-00004A000000}"/>
    <hyperlink ref="AA1" r:id="rId52" display="https://finbox.com/NYSE:BLK/explorer/revenue_proj" xr:uid="{4F0CB063-8400-0A44-9D90-964CA39A1B87}"/>
  </hyperlinks>
  <pageMargins left="0.7" right="0.7" top="0.75" bottom="0.75" header="0.3" footer="0.3"/>
  <drawing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2023-02-25T14:45:46Z</dcterms:created>
  <dcterms:modified xsi:type="dcterms:W3CDTF">2023-03-10T00:32:06Z</dcterms:modified>
</cp:coreProperties>
</file>