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205CCA8D-3C84-814B-9EDD-DDDE23AD9BFD}" xr6:coauthVersionLast="47" xr6:coauthVersionMax="47" xr10:uidLastSave="{00000000-0000-0000-0000-000000000000}"/>
  <bookViews>
    <workbookView xWindow="23560" yWindow="500" windowWidth="27640" windowHeight="28300" xr2:uid="{00000000-000D-0000-FFFF-FFFF00000000}"/>
  </bookViews>
  <sheets>
    <sheet name="Sheet 1" sheetId="1" r:id="rId1"/>
  </sheets>
  <definedNames>
    <definedName name="_xlchart.v1.10" hidden="1">'Sheet 1'!$C$19:$T$19</definedName>
    <definedName name="_xlchart.v1.11" hidden="1">'Sheet 1'!$C$3:$T$3</definedName>
    <definedName name="_xlchart.v1.12" hidden="1">'Sheet 1'!$A$106:$B$106</definedName>
    <definedName name="_xlchart.v1.13" hidden="1">'Sheet 1'!$A$19:$B$19</definedName>
    <definedName name="_xlchart.v1.14" hidden="1">'Sheet 1'!$C$106:$T$106</definedName>
    <definedName name="_xlchart.v1.15" hidden="1">'Sheet 1'!$C$19:$T$19</definedName>
    <definedName name="_xlchart.v1.16" hidden="1">'Sheet 1'!$C$3:$T$3</definedName>
    <definedName name="_xlchart.v1.6" hidden="1">'Sheet 1'!$A$106:$B$106</definedName>
    <definedName name="_xlchart.v1.7" hidden="1">'Sheet 1'!$A$19:$B$19</definedName>
    <definedName name="_xlchart.v1.8" hidden="1">'Sheet 1'!$A$3:$B$3</definedName>
    <definedName name="_xlchart.v1.9" hidden="1">'Sheet 1'!$C$106:$T$106</definedName>
    <definedName name="_xlchart.v2.0" hidden="1">'Sheet 1'!$A$106:$B$106</definedName>
    <definedName name="_xlchart.v2.1" hidden="1">'Sheet 1'!$A$19:$B$19</definedName>
    <definedName name="_xlchart.v2.2" hidden="1">'Sheet 1'!$A$3:$B$3</definedName>
    <definedName name="_xlchart.v2.3" hidden="1">'Sheet 1'!$C$106:$T$106</definedName>
    <definedName name="_xlchart.v2.4" hidden="1">'Sheet 1'!$C$19:$T$19</definedName>
    <definedName name="_xlchart.v2.5" hidden="1">'Sheet 1'!$C$3:$T$3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6" i="1" l="1"/>
  <c r="W106" i="1"/>
  <c r="X106" i="1"/>
  <c r="Y106" i="1"/>
  <c r="U106" i="1"/>
  <c r="V114" i="1"/>
  <c r="V111" i="1"/>
  <c r="AB106" i="1"/>
  <c r="AB97" i="1"/>
  <c r="AB90" i="1"/>
  <c r="AB89" i="1"/>
  <c r="AB91" i="1" s="1"/>
  <c r="AB87" i="1"/>
  <c r="AB86" i="1"/>
  <c r="AB88" i="1" s="1"/>
  <c r="AB92" i="1" s="1"/>
  <c r="AB85" i="1"/>
  <c r="AC16" i="1"/>
  <c r="AB16" i="1"/>
  <c r="AA16" i="1"/>
  <c r="Z16" i="1"/>
  <c r="AC13" i="1"/>
  <c r="AB13" i="1"/>
  <c r="AA13" i="1"/>
  <c r="Z13" i="1"/>
  <c r="AC10" i="1"/>
  <c r="AB10" i="1"/>
  <c r="AA10" i="1"/>
  <c r="Z10" i="1"/>
  <c r="AC7" i="1"/>
  <c r="AB7" i="1"/>
  <c r="AA7" i="1"/>
  <c r="Z7" i="1"/>
  <c r="AC4" i="1"/>
  <c r="AB4" i="1"/>
  <c r="AA4" i="1"/>
  <c r="Z4" i="1"/>
  <c r="Y4" i="1"/>
  <c r="X4" i="1"/>
  <c r="W4" i="1"/>
  <c r="V4" i="1"/>
  <c r="U4" i="1"/>
  <c r="P89" i="1"/>
  <c r="Q89" i="1"/>
  <c r="R89" i="1"/>
  <c r="S89" i="1"/>
  <c r="T89" i="1"/>
  <c r="P105" i="1"/>
  <c r="Q105" i="1"/>
  <c r="R105" i="1"/>
  <c r="S105" i="1"/>
  <c r="T105" i="1"/>
  <c r="P80" i="1"/>
  <c r="Q80" i="1"/>
  <c r="R80" i="1"/>
  <c r="S80" i="1"/>
  <c r="T80" i="1"/>
  <c r="P35" i="1"/>
  <c r="Q35" i="1"/>
  <c r="R35" i="1"/>
  <c r="S35" i="1"/>
  <c r="T35" i="1"/>
  <c r="P29" i="1"/>
  <c r="Q29" i="1"/>
  <c r="R29" i="1"/>
  <c r="S29" i="1"/>
  <c r="T29" i="1"/>
  <c r="P20" i="1"/>
  <c r="Q20" i="1"/>
  <c r="R20" i="1"/>
  <c r="S20" i="1"/>
  <c r="T20" i="1"/>
  <c r="P13" i="1"/>
  <c r="Q13" i="1"/>
  <c r="R13" i="1"/>
  <c r="S13" i="1"/>
  <c r="T13" i="1"/>
  <c r="P9" i="1"/>
  <c r="Q9" i="1"/>
  <c r="R9" i="1"/>
  <c r="S9" i="1"/>
  <c r="T9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99" i="1" l="1"/>
  <c r="AB103" i="1" l="1"/>
  <c r="AB102" i="1" s="1"/>
  <c r="V112" i="1"/>
  <c r="AB100" i="1" l="1"/>
  <c r="AB105" i="1" s="1"/>
  <c r="AB108" i="1" s="1"/>
  <c r="U108" i="1" l="1"/>
  <c r="V108" i="1"/>
  <c r="W108" i="1"/>
  <c r="X108" i="1"/>
  <c r="Y107" i="1"/>
  <c r="Y108" i="1" s="1"/>
  <c r="V110" i="1" s="1"/>
  <c r="V113" i="1" s="1"/>
  <c r="V115" i="1" s="1"/>
  <c r="V117" i="1" l="1"/>
  <c r="V118" i="1"/>
</calcChain>
</file>

<file path=xl/sharedStrings.xml><?xml version="1.0" encoding="utf-8"?>
<sst xmlns="http://schemas.openxmlformats.org/spreadsheetml/2006/main" count="593" uniqueCount="160">
  <si>
    <t>ROIC.AI | V</t>
  </si>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</sst>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61157024793383E-2"/>
          <c:y val="0.14424298279467079"/>
          <c:w val="0.8654016528925621"/>
          <c:h val="0.7244615198520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1'!$A$3:$B$3</c:f>
              <c:strCache>
                <c:ptCount val="2"/>
                <c:pt idx="0">
                  <c:v>Revenue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1'!$C$3:$T$3</c:f>
              <c:numCache>
                <c:formatCode>#,###,,;\(#,###,,\);\ \-\ \-</c:formatCode>
                <c:ptCount val="18"/>
                <c:pt idx="0">
                  <c:v>2664605000</c:v>
                </c:pt>
                <c:pt idx="1">
                  <c:v>2948126000</c:v>
                </c:pt>
                <c:pt idx="2">
                  <c:v>3589796000</c:v>
                </c:pt>
                <c:pt idx="3">
                  <c:v>6263000000</c:v>
                </c:pt>
                <c:pt idx="4">
                  <c:v>6911000000</c:v>
                </c:pt>
                <c:pt idx="5">
                  <c:v>8065000000</c:v>
                </c:pt>
                <c:pt idx="6">
                  <c:v>9188000000</c:v>
                </c:pt>
                <c:pt idx="7">
                  <c:v>10421000000</c:v>
                </c:pt>
                <c:pt idx="8">
                  <c:v>11778000000</c:v>
                </c:pt>
                <c:pt idx="9">
                  <c:v>12702000000</c:v>
                </c:pt>
                <c:pt idx="10">
                  <c:v>13880000000</c:v>
                </c:pt>
                <c:pt idx="11">
                  <c:v>15082000000</c:v>
                </c:pt>
                <c:pt idx="12">
                  <c:v>18358000000</c:v>
                </c:pt>
                <c:pt idx="13">
                  <c:v>20609000000</c:v>
                </c:pt>
                <c:pt idx="14">
                  <c:v>22977000000</c:v>
                </c:pt>
                <c:pt idx="15">
                  <c:v>21846000000</c:v>
                </c:pt>
                <c:pt idx="16">
                  <c:v>24105000000</c:v>
                </c:pt>
                <c:pt idx="17">
                  <c:v>29310000000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B-D64C-9064-CC084E4B5813}"/>
            </c:ext>
          </c:extLst>
        </c:ser>
        <c:ser>
          <c:idx val="1"/>
          <c:order val="1"/>
          <c:tx>
            <c:strRef>
              <c:f>'Sheet 1'!$A$19:$B$19</c:f>
              <c:strCache>
                <c:ptCount val="2"/>
                <c:pt idx="0">
                  <c:v>EBITDA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1'!$C$19:$T$19</c:f>
              <c:numCache>
                <c:formatCode>#,###,,;\(#,###,,\);\ \-\ \-</c:formatCode>
                <c:ptCount val="18"/>
                <c:pt idx="0">
                  <c:v>692010000</c:v>
                </c:pt>
                <c:pt idx="1">
                  <c:v>1426105000</c:v>
                </c:pt>
                <c:pt idx="2">
                  <c:v>-685737000</c:v>
                </c:pt>
                <c:pt idx="3">
                  <c:v>1716000000</c:v>
                </c:pt>
                <c:pt idx="4">
                  <c:v>4342000000</c:v>
                </c:pt>
                <c:pt idx="5">
                  <c:v>4977000000</c:v>
                </c:pt>
                <c:pt idx="6">
                  <c:v>5980000000</c:v>
                </c:pt>
                <c:pt idx="7">
                  <c:v>2542000000</c:v>
                </c:pt>
                <c:pt idx="8">
                  <c:v>7654000000</c:v>
                </c:pt>
                <c:pt idx="9">
                  <c:v>8159000000</c:v>
                </c:pt>
                <c:pt idx="10">
                  <c:v>9489000000</c:v>
                </c:pt>
                <c:pt idx="11">
                  <c:v>8941000000</c:v>
                </c:pt>
                <c:pt idx="12">
                  <c:v>12813000000</c:v>
                </c:pt>
                <c:pt idx="13">
                  <c:v>14031000000</c:v>
                </c:pt>
                <c:pt idx="14">
                  <c:v>16073000000</c:v>
                </c:pt>
                <c:pt idx="15">
                  <c:v>15073000000</c:v>
                </c:pt>
                <c:pt idx="16">
                  <c:v>17380000000</c:v>
                </c:pt>
                <c:pt idx="17">
                  <c:v>19535000000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B-D64C-9064-CC084E4B5813}"/>
            </c:ext>
          </c:extLst>
        </c:ser>
        <c:ser>
          <c:idx val="2"/>
          <c:order val="2"/>
          <c:tx>
            <c:strRef>
              <c:f>'Sheet 1'!$A$106:$B$106</c:f>
              <c:strCache>
                <c:ptCount val="2"/>
                <c:pt idx="0">
                  <c:v>Free Cash Flow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1'!$C$106:$T$106</c:f>
              <c:numCache>
                <c:formatCode>#,###,,;\(#,###,,\);\ \-\ \-</c:formatCode>
                <c:ptCount val="18"/>
                <c:pt idx="0">
                  <c:v>361362000</c:v>
                </c:pt>
                <c:pt idx="1">
                  <c:v>434508000</c:v>
                </c:pt>
                <c:pt idx="2">
                  <c:v>505147000</c:v>
                </c:pt>
                <c:pt idx="3">
                  <c:v>116000000</c:v>
                </c:pt>
                <c:pt idx="4">
                  <c:v>252000000</c:v>
                </c:pt>
                <c:pt idx="5">
                  <c:v>2450000000</c:v>
                </c:pt>
                <c:pt idx="6">
                  <c:v>3519000000</c:v>
                </c:pt>
                <c:pt idx="7">
                  <c:v>4633000000</c:v>
                </c:pt>
                <c:pt idx="8">
                  <c:v>2551000000</c:v>
                </c:pt>
                <c:pt idx="9">
                  <c:v>6652000000</c:v>
                </c:pt>
                <c:pt idx="10">
                  <c:v>6170000000</c:v>
                </c:pt>
                <c:pt idx="11">
                  <c:v>5051000000</c:v>
                </c:pt>
                <c:pt idx="12">
                  <c:v>8501000000</c:v>
                </c:pt>
                <c:pt idx="13">
                  <c:v>11995000000</c:v>
                </c:pt>
                <c:pt idx="14">
                  <c:v>12028000000</c:v>
                </c:pt>
                <c:pt idx="15">
                  <c:v>9704000000</c:v>
                </c:pt>
                <c:pt idx="16">
                  <c:v>14522000000</c:v>
                </c:pt>
                <c:pt idx="17">
                  <c:v>17879000000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B-D64C-9064-CC084E4B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4216896"/>
        <c:axId val="925176640"/>
      </c:barChart>
      <c:catAx>
        <c:axId val="9142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6640"/>
        <c:crosses val="autoZero"/>
        <c:auto val="1"/>
        <c:lblAlgn val="ctr"/>
        <c:lblOffset val="100"/>
        <c:noMultiLvlLbl val="0"/>
      </c:catAx>
      <c:valAx>
        <c:axId val="925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2116223075422"/>
          <c:y val="0.89905339008922347"/>
          <c:w val="0.36389145571679571"/>
          <c:h val="5.998099176885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15874</xdr:colOff>
      <xdr:row>108</xdr:row>
      <xdr:rowOff>25399</xdr:rowOff>
    </xdr:from>
    <xdr:to>
      <xdr:col>27</xdr:col>
      <xdr:colOff>1603374</xdr:colOff>
      <xdr:row>126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9B3A3-47C0-5FB7-CF5C-9EED1C61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3161/000119312509239249/0001193125-09-239249-index.html" TargetMode="External"/><Relationship Id="rId18" Type="http://schemas.openxmlformats.org/officeDocument/2006/relationships/hyperlink" Target="https://www.sec.gov/Archives/edgar/data/1403161/000138410812000011/0001384108-12-000011-index.html" TargetMode="External"/><Relationship Id="rId26" Type="http://schemas.openxmlformats.org/officeDocument/2006/relationships/hyperlink" Target="https://www.sec.gov/Archives/edgar/data/1403161/000140316116000058/0001403161-16-000058-index.html" TargetMode="External"/><Relationship Id="rId39" Type="http://schemas.openxmlformats.org/officeDocument/2006/relationships/hyperlink" Target="https://www.sec.gov/Archives/edgar/data/1403161/000140316122000081/0001403161-22-000081-index.htm" TargetMode="External"/><Relationship Id="rId21" Type="http://schemas.openxmlformats.org/officeDocument/2006/relationships/hyperlink" Target="https://www.sec.gov/Archives/edgar/data/1403161/000140316113000011/0001403161-13-000011-index.html" TargetMode="External"/><Relationship Id="rId34" Type="http://schemas.openxmlformats.org/officeDocument/2006/relationships/hyperlink" Target="https://www.sec.gov/Archives/edgar/data/1403161/000140316120000070/0001403161-20-000070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3161/000119312511315956/0001193125-11-315956-index.html" TargetMode="External"/><Relationship Id="rId20" Type="http://schemas.openxmlformats.org/officeDocument/2006/relationships/hyperlink" Target="https://www.sec.gov/Archives/edgar/data/1403161/000140316113000011/0001403161-13-000011-index.html" TargetMode="External"/><Relationship Id="rId29" Type="http://schemas.openxmlformats.org/officeDocument/2006/relationships/hyperlink" Target="https://www.sec.gov/Archives/edgar/data/1403161/000140316117000044/0001403161-17-000044-index.ht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roic.ai/company/V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403161/000119312508240384/0001193125-08-240384-index.html" TargetMode="External"/><Relationship Id="rId24" Type="http://schemas.openxmlformats.org/officeDocument/2006/relationships/hyperlink" Target="https://www.sec.gov/Archives/edgar/data/1403161/000140316115000013/0001403161-15-000013-index.html" TargetMode="External"/><Relationship Id="rId32" Type="http://schemas.openxmlformats.org/officeDocument/2006/relationships/hyperlink" Target="https://www.sec.gov/Archives/edgar/data/1403161/000140316119000050/0001403161-19-000050-index.html" TargetMode="External"/><Relationship Id="rId37" Type="http://schemas.openxmlformats.org/officeDocument/2006/relationships/hyperlink" Target="https://www.sec.gov/Archives/edgar/data/1403161/000140316121000060/0001403161-21-000060-index.htm" TargetMode="External"/><Relationship Id="rId40" Type="http://schemas.openxmlformats.org/officeDocument/2006/relationships/hyperlink" Target="https://finbox.com/NYSE:V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3161/000119312510265236/0001193125-10-265236-index.html" TargetMode="External"/><Relationship Id="rId23" Type="http://schemas.openxmlformats.org/officeDocument/2006/relationships/hyperlink" Target="https://www.sec.gov/Archives/edgar/data/1403161/000140316114000017/0001403161-14-000017-index.html" TargetMode="External"/><Relationship Id="rId28" Type="http://schemas.openxmlformats.org/officeDocument/2006/relationships/hyperlink" Target="https://www.sec.gov/Archives/edgar/data/1403161/000140316117000044/0001403161-17-000044-index.html" TargetMode="External"/><Relationship Id="rId36" Type="http://schemas.openxmlformats.org/officeDocument/2006/relationships/hyperlink" Target="https://www.sec.gov/Archives/edgar/data/1403161/000140316121000060/0001403161-21-000060-index.htm" TargetMode="External"/><Relationship Id="rId10" Type="http://schemas.openxmlformats.org/officeDocument/2006/relationships/hyperlink" Target="https://www.sec.gov/Archives/edgar/data/1403161/000119312508240384/0001193125-08-240384-index.html" TargetMode="External"/><Relationship Id="rId19" Type="http://schemas.openxmlformats.org/officeDocument/2006/relationships/hyperlink" Target="https://www.sec.gov/Archives/edgar/data/1403161/000138410812000011/0001384108-12-000011-index.html" TargetMode="External"/><Relationship Id="rId31" Type="http://schemas.openxmlformats.org/officeDocument/2006/relationships/hyperlink" Target="https://www.sec.gov/Archives/edgar/data/1403161/000140316118000055/0001403161-18-000055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403161/000119312507270394/0001193125-07-270394-index.html" TargetMode="External"/><Relationship Id="rId14" Type="http://schemas.openxmlformats.org/officeDocument/2006/relationships/hyperlink" Target="https://www.sec.gov/Archives/edgar/data/1403161/000119312510265236/0001193125-10-265236-index.html" TargetMode="External"/><Relationship Id="rId22" Type="http://schemas.openxmlformats.org/officeDocument/2006/relationships/hyperlink" Target="https://www.sec.gov/Archives/edgar/data/1403161/000140316114000017/0001403161-14-000017-index.html" TargetMode="External"/><Relationship Id="rId27" Type="http://schemas.openxmlformats.org/officeDocument/2006/relationships/hyperlink" Target="https://www.sec.gov/Archives/edgar/data/1403161/000140316116000058/0001403161-16-000058-index.html" TargetMode="External"/><Relationship Id="rId30" Type="http://schemas.openxmlformats.org/officeDocument/2006/relationships/hyperlink" Target="https://www.sec.gov/Archives/edgar/data/1403161/000140316118000055/0001403161-18-000055-index.html" TargetMode="External"/><Relationship Id="rId35" Type="http://schemas.openxmlformats.org/officeDocument/2006/relationships/hyperlink" Target="https://www.sec.gov/Archives/edgar/data/1403161/000140316120000070/0001403161-20-000070-index.htm" TargetMode="External"/><Relationship Id="rId8" Type="http://schemas.openxmlformats.org/officeDocument/2006/relationships/hyperlink" Target="https://www.sec.gov/Archives/edgar/data/1403161/000119312507270394/0001193125-07-270394-index.html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3161/000119312509239249/0001193125-09-239249-index.html" TargetMode="External"/><Relationship Id="rId17" Type="http://schemas.openxmlformats.org/officeDocument/2006/relationships/hyperlink" Target="https://www.sec.gov/Archives/edgar/data/1403161/000119312511315956/0001193125-11-315956-index.html" TargetMode="External"/><Relationship Id="rId25" Type="http://schemas.openxmlformats.org/officeDocument/2006/relationships/hyperlink" Target="https://www.sec.gov/Archives/edgar/data/1403161/000140316115000013/0001403161-15-000013-index.html" TargetMode="External"/><Relationship Id="rId33" Type="http://schemas.openxmlformats.org/officeDocument/2006/relationships/hyperlink" Target="https://www.sec.gov/Archives/edgar/data/1403161/000140316119000050/0001403161-19-000050-index.html" TargetMode="External"/><Relationship Id="rId38" Type="http://schemas.openxmlformats.org/officeDocument/2006/relationships/hyperlink" Target="https://www.sec.gov/Archives/edgar/data/1403161/000140316122000081/0001403161-22-000081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tabSelected="1" zoomScale="80" zoomScaleNormal="80" workbookViewId="0">
      <pane xSplit="1" ySplit="1" topLeftCell="R2" activePane="bottomRight" state="frozen"/>
      <selection pane="topRight"/>
      <selection pane="bottomLeft"/>
      <selection pane="bottomRight" activeCell="X43" sqref="X43"/>
    </sheetView>
  </sheetViews>
  <sheetFormatPr baseColWidth="10" defaultRowHeight="16" x14ac:dyDescent="0.2"/>
  <cols>
    <col min="1" max="1" width="50" customWidth="1"/>
    <col min="2" max="20" width="15" customWidth="1"/>
    <col min="21" max="29" width="21" customWidth="1"/>
  </cols>
  <sheetData>
    <row r="1" spans="1:29" ht="22" thickBot="1" x14ac:dyDescent="0.3">
      <c r="A1" s="3" t="s">
        <v>0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  <c r="S1" s="8">
        <v>2021</v>
      </c>
      <c r="T1" s="8">
        <v>2022</v>
      </c>
      <c r="U1" s="27">
        <v>2023</v>
      </c>
      <c r="V1" s="27">
        <v>2024</v>
      </c>
      <c r="W1" s="27">
        <v>2025</v>
      </c>
      <c r="X1" s="27">
        <v>2026</v>
      </c>
      <c r="Y1" s="27">
        <v>2027</v>
      </c>
    </row>
    <row r="2" spans="1:29" ht="21" x14ac:dyDescent="0.25">
      <c r="A2" s="4" t="s">
        <v>1</v>
      </c>
      <c r="B2" s="9" t="s">
        <v>92</v>
      </c>
      <c r="C2" s="9" t="s">
        <v>92</v>
      </c>
      <c r="D2" s="9" t="s">
        <v>92</v>
      </c>
      <c r="E2" s="9" t="s">
        <v>92</v>
      </c>
      <c r="F2" s="9" t="s">
        <v>92</v>
      </c>
      <c r="G2" s="9" t="s">
        <v>92</v>
      </c>
      <c r="H2" s="9" t="s">
        <v>92</v>
      </c>
      <c r="I2" s="9" t="s">
        <v>92</v>
      </c>
      <c r="J2" s="9" t="s">
        <v>92</v>
      </c>
      <c r="K2" s="9" t="s">
        <v>92</v>
      </c>
      <c r="L2" s="9" t="s">
        <v>92</v>
      </c>
      <c r="M2" s="9" t="s">
        <v>92</v>
      </c>
      <c r="N2" s="9" t="s">
        <v>92</v>
      </c>
      <c r="O2" s="9" t="s">
        <v>92</v>
      </c>
      <c r="P2" s="9" t="s">
        <v>92</v>
      </c>
      <c r="Q2" s="9" t="s">
        <v>92</v>
      </c>
      <c r="R2" s="9" t="s">
        <v>92</v>
      </c>
      <c r="S2" s="9" t="s">
        <v>92</v>
      </c>
      <c r="T2" s="9" t="s">
        <v>92</v>
      </c>
      <c r="U2" s="9" t="s">
        <v>92</v>
      </c>
      <c r="V2" s="9" t="s">
        <v>92</v>
      </c>
      <c r="W2" s="9" t="s">
        <v>92</v>
      </c>
      <c r="X2" s="9"/>
      <c r="Y2" s="9"/>
      <c r="Z2" s="9"/>
      <c r="AA2" s="9"/>
      <c r="AB2" s="9"/>
      <c r="AC2" s="9"/>
    </row>
    <row r="3" spans="1:29" ht="40" x14ac:dyDescent="0.25">
      <c r="A3" s="5" t="s">
        <v>2</v>
      </c>
      <c r="B3" s="1" t="s">
        <v>93</v>
      </c>
      <c r="C3" s="1">
        <v>2664605000</v>
      </c>
      <c r="D3" s="1">
        <v>2948126000</v>
      </c>
      <c r="E3" s="1">
        <v>3589796000</v>
      </c>
      <c r="F3" s="1">
        <v>6263000000</v>
      </c>
      <c r="G3" s="1">
        <v>6911000000</v>
      </c>
      <c r="H3" s="1">
        <v>8065000000</v>
      </c>
      <c r="I3" s="1">
        <v>9188000000</v>
      </c>
      <c r="J3" s="1">
        <v>10421000000</v>
      </c>
      <c r="K3" s="1">
        <v>11778000000</v>
      </c>
      <c r="L3" s="1">
        <v>12702000000</v>
      </c>
      <c r="M3" s="1">
        <v>13880000000</v>
      </c>
      <c r="N3" s="1">
        <v>15082000000</v>
      </c>
      <c r="O3" s="1">
        <v>18358000000</v>
      </c>
      <c r="P3" s="1">
        <v>20609000000</v>
      </c>
      <c r="Q3" s="1">
        <v>22977000000</v>
      </c>
      <c r="R3" s="1">
        <v>21846000000</v>
      </c>
      <c r="S3" s="1">
        <v>24105000000</v>
      </c>
      <c r="T3" s="1">
        <v>29310000000</v>
      </c>
      <c r="U3" s="28">
        <v>32323000000</v>
      </c>
      <c r="V3" s="28">
        <v>36103000000</v>
      </c>
      <c r="W3" s="28">
        <v>40410000000</v>
      </c>
      <c r="X3" s="28">
        <v>42686000000</v>
      </c>
      <c r="Y3" s="28">
        <v>49870000000</v>
      </c>
      <c r="Z3" s="18" t="s">
        <v>110</v>
      </c>
      <c r="AA3" s="19" t="s">
        <v>111</v>
      </c>
      <c r="AB3" s="19" t="s">
        <v>112</v>
      </c>
      <c r="AC3" s="19" t="s">
        <v>113</v>
      </c>
    </row>
    <row r="4" spans="1:29" ht="19" x14ac:dyDescent="0.25">
      <c r="A4" s="14" t="s">
        <v>95</v>
      </c>
      <c r="B4" s="1"/>
      <c r="C4" s="15" t="e">
        <f>(C3/B3)-1</f>
        <v>#VALUE!</v>
      </c>
      <c r="D4" s="15">
        <f>(D3/C3)-1</f>
        <v>0.10640263753914736</v>
      </c>
      <c r="E4" s="15">
        <f>(E3/D3)-1</f>
        <v>0.21765351955784795</v>
      </c>
      <c r="F4" s="15">
        <f t="shared" ref="F4:Y4" si="0">(F3/E3)-1</f>
        <v>0.74466738499903617</v>
      </c>
      <c r="G4" s="15">
        <f t="shared" si="0"/>
        <v>0.1034647932300814</v>
      </c>
      <c r="H4" s="16">
        <f t="shared" si="0"/>
        <v>0.16698017653016928</v>
      </c>
      <c r="I4" s="16">
        <f t="shared" si="0"/>
        <v>0.13924364538127709</v>
      </c>
      <c r="J4" s="16">
        <f t="shared" si="0"/>
        <v>0.13419677840661737</v>
      </c>
      <c r="K4" s="16">
        <f t="shared" si="0"/>
        <v>0.13021782938297677</v>
      </c>
      <c r="L4" s="16">
        <f t="shared" si="0"/>
        <v>7.8451349974528739E-2</v>
      </c>
      <c r="M4" s="16">
        <f t="shared" si="0"/>
        <v>9.2741300582585451E-2</v>
      </c>
      <c r="N4" s="16">
        <f t="shared" si="0"/>
        <v>8.6599423631123829E-2</v>
      </c>
      <c r="O4" s="16">
        <f t="shared" si="0"/>
        <v>0.21721257127701898</v>
      </c>
      <c r="P4" s="16">
        <f t="shared" si="0"/>
        <v>0.12261684279333251</v>
      </c>
      <c r="Q4" s="16">
        <f t="shared" si="0"/>
        <v>0.1149012567324954</v>
      </c>
      <c r="R4" s="16">
        <f t="shared" si="0"/>
        <v>-4.92231361796579E-2</v>
      </c>
      <c r="S4" s="16">
        <f t="shared" si="0"/>
        <v>0.10340565778632249</v>
      </c>
      <c r="T4" s="16">
        <f t="shared" si="0"/>
        <v>0.21593030491599263</v>
      </c>
      <c r="U4" s="16">
        <f t="shared" si="0"/>
        <v>0.1027976799727055</v>
      </c>
      <c r="V4" s="16">
        <f t="shared" si="0"/>
        <v>0.11694459053924455</v>
      </c>
      <c r="W4" s="16">
        <f t="shared" si="0"/>
        <v>0.1192975652992827</v>
      </c>
      <c r="X4" s="16">
        <f t="shared" si="0"/>
        <v>5.6322692402870578E-2</v>
      </c>
      <c r="Y4" s="16">
        <f t="shared" si="0"/>
        <v>0.16829873963360353</v>
      </c>
      <c r="Z4" s="17">
        <f>(T4+S4+R4)/3</f>
        <v>9.0037608840885741E-2</v>
      </c>
      <c r="AA4" s="17">
        <f>(T20+S20+R20)/3</f>
        <v>7.1610696112697061E-2</v>
      </c>
      <c r="AB4" s="17">
        <f>(T29+S29+R29)/3</f>
        <v>8.2472222506066228E-2</v>
      </c>
      <c r="AC4" s="17">
        <f>(T105+S105+R105)/3</f>
        <v>0.17814898881663144</v>
      </c>
    </row>
    <row r="5" spans="1:29" ht="19" x14ac:dyDescent="0.25">
      <c r="A5" s="5" t="s">
        <v>3</v>
      </c>
      <c r="B5" s="1" t="s">
        <v>93</v>
      </c>
      <c r="C5" s="1">
        <v>957011000</v>
      </c>
      <c r="D5" s="1" t="s">
        <v>93</v>
      </c>
      <c r="E5" s="1" t="s">
        <v>93</v>
      </c>
      <c r="F5" s="1">
        <v>1538000000</v>
      </c>
      <c r="G5" s="1">
        <v>1536000000</v>
      </c>
      <c r="H5" s="1">
        <v>1647000000</v>
      </c>
      <c r="I5" s="1">
        <v>1816000000</v>
      </c>
      <c r="J5" s="1">
        <v>2140000000</v>
      </c>
      <c r="K5" s="1">
        <v>2400000000</v>
      </c>
      <c r="L5" s="1">
        <v>2382000000</v>
      </c>
      <c r="M5" s="1">
        <v>2553000000</v>
      </c>
      <c r="N5" s="1">
        <v>2764000000</v>
      </c>
      <c r="O5" s="1">
        <v>3248000000</v>
      </c>
      <c r="P5" s="1">
        <v>3856000000</v>
      </c>
      <c r="Q5" s="1">
        <v>4165000000</v>
      </c>
      <c r="R5" s="1">
        <v>4512000000</v>
      </c>
      <c r="S5" s="1">
        <v>4970000000</v>
      </c>
      <c r="T5" s="1">
        <v>5733000000</v>
      </c>
    </row>
    <row r="6" spans="1:29" ht="20" x14ac:dyDescent="0.25">
      <c r="A6" s="6" t="s">
        <v>4</v>
      </c>
      <c r="B6" s="10" t="s">
        <v>93</v>
      </c>
      <c r="C6" s="10">
        <v>1707594000</v>
      </c>
      <c r="D6" s="10" t="s">
        <v>93</v>
      </c>
      <c r="E6" s="10" t="s">
        <v>93</v>
      </c>
      <c r="F6" s="10">
        <v>4725000000</v>
      </c>
      <c r="G6" s="10">
        <v>5375000000</v>
      </c>
      <c r="H6" s="10">
        <v>6418000000</v>
      </c>
      <c r="I6" s="10">
        <v>7372000000</v>
      </c>
      <c r="J6" s="10">
        <v>8281000000</v>
      </c>
      <c r="K6" s="10">
        <v>9378000000</v>
      </c>
      <c r="L6" s="10">
        <v>10320000000</v>
      </c>
      <c r="M6" s="10">
        <v>11327000000</v>
      </c>
      <c r="N6" s="10">
        <v>12318000000</v>
      </c>
      <c r="O6" s="10">
        <v>15110000000</v>
      </c>
      <c r="P6" s="10">
        <v>16753000000</v>
      </c>
      <c r="Q6" s="10">
        <v>18812000000</v>
      </c>
      <c r="R6" s="10">
        <v>17334000000</v>
      </c>
      <c r="S6" s="10">
        <v>19135000000</v>
      </c>
      <c r="T6" s="10">
        <v>23577000000</v>
      </c>
      <c r="Z6" s="18" t="s">
        <v>114</v>
      </c>
      <c r="AA6" s="19" t="s">
        <v>115</v>
      </c>
      <c r="AB6" s="19" t="s">
        <v>116</v>
      </c>
      <c r="AC6" s="19" t="s">
        <v>117</v>
      </c>
    </row>
    <row r="7" spans="1:29" ht="19" x14ac:dyDescent="0.25">
      <c r="A7" s="5" t="s">
        <v>5</v>
      </c>
      <c r="B7" s="2" t="s">
        <v>93</v>
      </c>
      <c r="C7" s="2">
        <v>0.64080000000000004</v>
      </c>
      <c r="D7" s="2" t="s">
        <v>93</v>
      </c>
      <c r="E7" s="2" t="s">
        <v>93</v>
      </c>
      <c r="F7" s="2">
        <v>0.75439999999999996</v>
      </c>
      <c r="G7" s="2">
        <v>0.77769999999999995</v>
      </c>
      <c r="H7" s="2">
        <v>0.79579999999999995</v>
      </c>
      <c r="I7" s="2">
        <v>0.8024</v>
      </c>
      <c r="J7" s="2">
        <v>0.79459999999999997</v>
      </c>
      <c r="K7" s="2">
        <v>0.79620000000000002</v>
      </c>
      <c r="L7" s="2">
        <v>0.8125</v>
      </c>
      <c r="M7" s="2">
        <v>0.81610000000000005</v>
      </c>
      <c r="N7" s="2">
        <v>0.81669999999999998</v>
      </c>
      <c r="O7" s="2">
        <v>0.82310000000000005</v>
      </c>
      <c r="P7" s="2">
        <v>0.81289999999999996</v>
      </c>
      <c r="Q7" s="2">
        <v>0.81869999999999998</v>
      </c>
      <c r="R7" s="2">
        <v>0.79349999999999998</v>
      </c>
      <c r="S7" s="2">
        <v>0.79379999999999995</v>
      </c>
      <c r="T7" s="2">
        <v>0.8044</v>
      </c>
      <c r="Z7" s="17">
        <f>T7</f>
        <v>0.8044</v>
      </c>
      <c r="AA7" s="20">
        <f>T21</f>
        <v>0.66649999999999998</v>
      </c>
      <c r="AB7" s="20">
        <f>T30</f>
        <v>0.51029999999999998</v>
      </c>
      <c r="AC7" s="20">
        <f>T106/T3</f>
        <v>0.60999658819515523</v>
      </c>
    </row>
    <row r="8" spans="1:29" ht="19" x14ac:dyDescent="0.25">
      <c r="A8" s="5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9" ht="19" customHeight="1" x14ac:dyDescent="0.25">
      <c r="A9" s="14" t="s">
        <v>96</v>
      </c>
      <c r="B9" s="15" t="e">
        <f>B8/B3</f>
        <v>#VALUE!</v>
      </c>
      <c r="C9" s="15">
        <f t="shared" ref="C9:T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Z9" s="18" t="s">
        <v>97</v>
      </c>
      <c r="AA9" s="19" t="s">
        <v>98</v>
      </c>
      <c r="AB9" s="19" t="s">
        <v>99</v>
      </c>
      <c r="AC9" s="19" t="s">
        <v>100</v>
      </c>
    </row>
    <row r="10" spans="1:29" ht="19" x14ac:dyDescent="0.25">
      <c r="A10" s="5" t="s">
        <v>7</v>
      </c>
      <c r="B10" s="1" t="s">
        <v>93</v>
      </c>
      <c r="C10" s="1">
        <v>665416000</v>
      </c>
      <c r="D10" s="1">
        <v>117837000</v>
      </c>
      <c r="E10" s="1">
        <v>210948000</v>
      </c>
      <c r="F10" s="1">
        <v>770000000</v>
      </c>
      <c r="G10" s="1">
        <v>691000000</v>
      </c>
      <c r="H10" s="1">
        <v>645000000</v>
      </c>
      <c r="I10" s="1">
        <v>751000000</v>
      </c>
      <c r="J10" s="1">
        <v>836000000</v>
      </c>
      <c r="K10" s="1">
        <v>863000000</v>
      </c>
      <c r="L10" s="1">
        <v>835000000</v>
      </c>
      <c r="M10" s="1">
        <v>883000000</v>
      </c>
      <c r="N10" s="1">
        <v>1185000000</v>
      </c>
      <c r="O10" s="1">
        <v>1469000000</v>
      </c>
      <c r="P10" s="1">
        <v>1591000000</v>
      </c>
      <c r="Q10" s="1">
        <v>1650000000</v>
      </c>
      <c r="R10" s="1">
        <v>1504000000</v>
      </c>
      <c r="S10" s="1">
        <v>1388000000</v>
      </c>
      <c r="T10" s="1">
        <v>1699000000</v>
      </c>
      <c r="Z10" s="17">
        <f>T9</f>
        <v>0</v>
      </c>
      <c r="AA10" s="20">
        <f>T13</f>
        <v>0.10354827703855339</v>
      </c>
      <c r="AB10" s="20">
        <f>T80</f>
        <v>2.0539065165472534E-2</v>
      </c>
      <c r="AC10" s="20">
        <f>T89</f>
        <v>3.3094506994199933E-2</v>
      </c>
    </row>
    <row r="11" spans="1:29" ht="19" x14ac:dyDescent="0.25">
      <c r="A11" s="5" t="s">
        <v>8</v>
      </c>
      <c r="B11" s="1" t="s">
        <v>93</v>
      </c>
      <c r="C11" s="1">
        <v>456922000</v>
      </c>
      <c r="D11" s="1">
        <v>539258000</v>
      </c>
      <c r="E11" s="1">
        <v>580883000</v>
      </c>
      <c r="F11" s="1">
        <v>1016000000</v>
      </c>
      <c r="G11" s="1">
        <v>918000000</v>
      </c>
      <c r="H11" s="1">
        <v>964000000</v>
      </c>
      <c r="I11" s="1">
        <v>870000000</v>
      </c>
      <c r="J11" s="1">
        <v>873000000</v>
      </c>
      <c r="K11" s="1">
        <v>876000000</v>
      </c>
      <c r="L11" s="1">
        <v>900000000</v>
      </c>
      <c r="M11" s="1">
        <v>872000000</v>
      </c>
      <c r="N11" s="1">
        <v>869000000</v>
      </c>
      <c r="O11" s="1">
        <v>922000000</v>
      </c>
      <c r="P11" s="1">
        <v>988000000</v>
      </c>
      <c r="Q11" s="1">
        <v>1105000000</v>
      </c>
      <c r="R11" s="1">
        <v>971000000</v>
      </c>
      <c r="S11" s="1">
        <v>1136000000</v>
      </c>
      <c r="T11" s="1">
        <v>1336000000</v>
      </c>
    </row>
    <row r="12" spans="1:29" ht="20" x14ac:dyDescent="0.25">
      <c r="A12" s="5" t="s">
        <v>9</v>
      </c>
      <c r="B12" s="1" t="s">
        <v>93</v>
      </c>
      <c r="C12" s="1">
        <v>1122338000</v>
      </c>
      <c r="D12" s="1">
        <v>657095000</v>
      </c>
      <c r="E12" s="1">
        <v>791831000</v>
      </c>
      <c r="F12" s="1">
        <v>1786000000</v>
      </c>
      <c r="G12" s="1">
        <v>1609000000</v>
      </c>
      <c r="H12" s="1">
        <v>1609000000</v>
      </c>
      <c r="I12" s="1">
        <v>1621000000</v>
      </c>
      <c r="J12" s="1">
        <v>1709000000</v>
      </c>
      <c r="K12" s="1">
        <v>1739000000</v>
      </c>
      <c r="L12" s="1">
        <v>1735000000</v>
      </c>
      <c r="M12" s="1">
        <v>1755000000</v>
      </c>
      <c r="N12" s="1">
        <v>2054000000</v>
      </c>
      <c r="O12" s="1">
        <v>2391000000</v>
      </c>
      <c r="P12" s="1">
        <v>2579000000</v>
      </c>
      <c r="Q12" s="1">
        <v>2755000000</v>
      </c>
      <c r="R12" s="1">
        <v>2475000000</v>
      </c>
      <c r="S12" s="1">
        <v>2524000000</v>
      </c>
      <c r="T12" s="1">
        <v>3035000000</v>
      </c>
      <c r="Z12" s="18" t="s">
        <v>118</v>
      </c>
      <c r="AA12" s="19" t="s">
        <v>119</v>
      </c>
      <c r="AB12" s="19" t="s">
        <v>120</v>
      </c>
      <c r="AC12" s="19" t="s">
        <v>121</v>
      </c>
    </row>
    <row r="13" spans="1:29" ht="19" x14ac:dyDescent="0.25">
      <c r="A13" s="14" t="s">
        <v>101</v>
      </c>
      <c r="B13" s="15" t="e">
        <f>B12/B3</f>
        <v>#VALUE!</v>
      </c>
      <c r="C13" s="15">
        <f t="shared" ref="C13:T13" si="2">C12/C3</f>
        <v>0.42120239209939186</v>
      </c>
      <c r="D13" s="15">
        <f t="shared" si="2"/>
        <v>0.22288565685455777</v>
      </c>
      <c r="E13" s="15">
        <f t="shared" si="2"/>
        <v>0.22057827241436562</v>
      </c>
      <c r="F13" s="15">
        <f t="shared" si="2"/>
        <v>0.28516685294587257</v>
      </c>
      <c r="G13" s="15">
        <f t="shared" si="2"/>
        <v>0.23281724786572131</v>
      </c>
      <c r="H13" s="15">
        <f t="shared" si="2"/>
        <v>0.19950402975821452</v>
      </c>
      <c r="I13" s="15">
        <f t="shared" si="2"/>
        <v>0.17642577274706139</v>
      </c>
      <c r="J13" s="15">
        <f t="shared" si="2"/>
        <v>0.16399577775645333</v>
      </c>
      <c r="K13" s="15">
        <f t="shared" si="2"/>
        <v>0.14764815758193242</v>
      </c>
      <c r="L13" s="15">
        <f t="shared" si="2"/>
        <v>0.13659266257282318</v>
      </c>
      <c r="M13" s="15">
        <f t="shared" si="2"/>
        <v>0.12644092219020173</v>
      </c>
      <c r="N13" s="15">
        <f t="shared" si="2"/>
        <v>0.13618883437209919</v>
      </c>
      <c r="O13" s="15">
        <f t="shared" si="2"/>
        <v>0.13024294585466825</v>
      </c>
      <c r="P13" s="15">
        <f t="shared" si="2"/>
        <v>0.12513950215925082</v>
      </c>
      <c r="Q13" s="15">
        <f t="shared" si="2"/>
        <v>0.11990251120685903</v>
      </c>
      <c r="R13" s="15">
        <f t="shared" si="2"/>
        <v>0.11329305135951662</v>
      </c>
      <c r="S13" s="15">
        <f t="shared" si="2"/>
        <v>0.10470856668740926</v>
      </c>
      <c r="T13" s="15">
        <f t="shared" si="2"/>
        <v>0.10354827703855339</v>
      </c>
      <c r="Z13" s="17">
        <f>T28/T72</f>
        <v>0.42036480143897026</v>
      </c>
      <c r="AA13" s="20">
        <f>T28/T54</f>
        <v>0.1749336265072923</v>
      </c>
      <c r="AB13" s="20">
        <f>T22/(T72+T56+T61)</f>
        <v>0.32418879564370767</v>
      </c>
      <c r="AC13" s="21">
        <f>T67/T72</f>
        <v>1.4029959810010961</v>
      </c>
    </row>
    <row r="14" spans="1:29" ht="19" x14ac:dyDescent="0.25">
      <c r="A14" s="5" t="s">
        <v>10</v>
      </c>
      <c r="B14" s="1" t="s">
        <v>93</v>
      </c>
      <c r="C14" s="1" t="s">
        <v>93</v>
      </c>
      <c r="D14" s="1" t="s">
        <v>93</v>
      </c>
      <c r="E14" s="1">
        <v>4247460000</v>
      </c>
      <c r="F14" s="1">
        <v>237000000</v>
      </c>
      <c r="G14" s="1">
        <v>226000000</v>
      </c>
      <c r="H14" s="1">
        <v>265000000</v>
      </c>
      <c r="I14" s="1">
        <v>288000000</v>
      </c>
      <c r="J14" s="1">
        <v>333000000</v>
      </c>
      <c r="K14" s="1">
        <v>397000000</v>
      </c>
      <c r="L14" s="1">
        <v>435000000</v>
      </c>
      <c r="M14" s="1">
        <v>494000000</v>
      </c>
      <c r="N14" s="1">
        <v>502000000</v>
      </c>
      <c r="O14" s="1">
        <v>556000000</v>
      </c>
      <c r="P14" s="1">
        <v>613000000</v>
      </c>
      <c r="Q14" s="1">
        <v>656000000</v>
      </c>
      <c r="R14" s="1">
        <v>767000000</v>
      </c>
      <c r="S14" s="1">
        <v>804000000</v>
      </c>
      <c r="T14" s="1">
        <v>861000000</v>
      </c>
    </row>
    <row r="15" spans="1:29" ht="20" x14ac:dyDescent="0.25">
      <c r="A15" s="5" t="s">
        <v>11</v>
      </c>
      <c r="B15" s="1" t="s">
        <v>93</v>
      </c>
      <c r="C15" s="1">
        <v>1122338000</v>
      </c>
      <c r="D15" s="1" t="s">
        <v>93</v>
      </c>
      <c r="E15" s="1">
        <v>5039291000</v>
      </c>
      <c r="F15" s="1">
        <v>2023000000</v>
      </c>
      <c r="G15" s="1">
        <v>1835000000</v>
      </c>
      <c r="H15" s="1">
        <v>1874000000</v>
      </c>
      <c r="I15" s="1">
        <v>1909000000</v>
      </c>
      <c r="J15" s="1">
        <v>2042000000</v>
      </c>
      <c r="K15" s="1">
        <v>2136000000</v>
      </c>
      <c r="L15" s="1">
        <v>2170000000</v>
      </c>
      <c r="M15" s="1">
        <v>2249000000</v>
      </c>
      <c r="N15" s="1">
        <v>2556000000</v>
      </c>
      <c r="O15" s="1">
        <v>2947000000</v>
      </c>
      <c r="P15" s="1">
        <v>3192000000</v>
      </c>
      <c r="Q15" s="1">
        <v>3411000000</v>
      </c>
      <c r="R15" s="1">
        <v>3242000000</v>
      </c>
      <c r="S15" s="1">
        <v>3328000000</v>
      </c>
      <c r="T15" s="1">
        <v>3896000000</v>
      </c>
      <c r="Z15" s="18" t="s">
        <v>122</v>
      </c>
      <c r="AA15" s="19" t="s">
        <v>123</v>
      </c>
      <c r="AB15" s="19" t="s">
        <v>124</v>
      </c>
      <c r="AC15" s="19" t="s">
        <v>125</v>
      </c>
    </row>
    <row r="16" spans="1:29" ht="19" x14ac:dyDescent="0.25">
      <c r="A16" s="5" t="s">
        <v>12</v>
      </c>
      <c r="B16" s="1" t="s">
        <v>93</v>
      </c>
      <c r="C16" s="1">
        <v>2079349000</v>
      </c>
      <c r="D16" s="1">
        <v>2218456000</v>
      </c>
      <c r="E16" s="1">
        <v>5039291000</v>
      </c>
      <c r="F16" s="1">
        <v>3561000000</v>
      </c>
      <c r="G16" s="1">
        <v>3371000000</v>
      </c>
      <c r="H16" s="1">
        <v>3521000000</v>
      </c>
      <c r="I16" s="1">
        <v>3725000000</v>
      </c>
      <c r="J16" s="1">
        <v>4182000000</v>
      </c>
      <c r="K16" s="1">
        <v>4536000000</v>
      </c>
      <c r="L16" s="1">
        <v>4552000000</v>
      </c>
      <c r="M16" s="1">
        <v>4802000000</v>
      </c>
      <c r="N16" s="1">
        <v>5320000000</v>
      </c>
      <c r="O16" s="1">
        <v>6195000000</v>
      </c>
      <c r="P16" s="1">
        <v>7048000000</v>
      </c>
      <c r="Q16" s="1">
        <v>7576000000</v>
      </c>
      <c r="R16" s="1">
        <v>7754000000</v>
      </c>
      <c r="S16" s="1">
        <v>8298000000</v>
      </c>
      <c r="T16" s="1">
        <v>9629000000</v>
      </c>
      <c r="Z16" s="29">
        <f>(T35+S35+R35+Q35+P35)/5</f>
        <v>-1.7868565059310757E-2</v>
      </c>
      <c r="AA16" s="30">
        <f>AB101/T3</f>
        <v>15.499181166837257</v>
      </c>
      <c r="AB16" s="30">
        <f>AB101/T28</f>
        <v>30.372467740857125</v>
      </c>
      <c r="AC16" s="31">
        <f>AB101/T106</f>
        <v>25.408635829744394</v>
      </c>
    </row>
    <row r="17" spans="1:20" ht="19" x14ac:dyDescent="0.25">
      <c r="A17" s="5" t="s">
        <v>13</v>
      </c>
      <c r="B17" s="1" t="s">
        <v>93</v>
      </c>
      <c r="C17" s="1">
        <v>108485000</v>
      </c>
      <c r="D17" s="1" t="s">
        <v>93</v>
      </c>
      <c r="E17" s="1">
        <v>80658000</v>
      </c>
      <c r="F17" s="1">
        <v>143000000</v>
      </c>
      <c r="G17" s="1">
        <v>115000000</v>
      </c>
      <c r="H17" s="1">
        <v>72000000</v>
      </c>
      <c r="I17" s="1">
        <v>32000000</v>
      </c>
      <c r="J17" s="1" t="s">
        <v>93</v>
      </c>
      <c r="K17" s="1" t="s">
        <v>93</v>
      </c>
      <c r="L17" s="1" t="s">
        <v>93</v>
      </c>
      <c r="M17" s="1" t="s">
        <v>93</v>
      </c>
      <c r="N17" s="1">
        <v>427000000</v>
      </c>
      <c r="O17" s="1">
        <v>563000000</v>
      </c>
      <c r="P17" s="1">
        <v>612000000</v>
      </c>
      <c r="Q17" s="1">
        <v>533000000</v>
      </c>
      <c r="R17" s="1">
        <v>516000000</v>
      </c>
      <c r="S17" s="1">
        <v>513000000</v>
      </c>
      <c r="T17" s="1">
        <v>538000000</v>
      </c>
    </row>
    <row r="18" spans="1:20" ht="19" x14ac:dyDescent="0.25">
      <c r="A18" s="5" t="s">
        <v>14</v>
      </c>
      <c r="B18" s="1" t="s">
        <v>93</v>
      </c>
      <c r="C18" s="1">
        <v>135528000</v>
      </c>
      <c r="D18" s="1">
        <v>720206000</v>
      </c>
      <c r="E18" s="1">
        <v>625693000</v>
      </c>
      <c r="F18" s="1">
        <v>237000000</v>
      </c>
      <c r="G18" s="1">
        <v>226000000</v>
      </c>
      <c r="H18" s="1">
        <v>265000000</v>
      </c>
      <c r="I18" s="1">
        <v>288000000</v>
      </c>
      <c r="J18" s="1">
        <v>333000000</v>
      </c>
      <c r="K18" s="1">
        <v>397000000</v>
      </c>
      <c r="L18" s="1">
        <v>435000000</v>
      </c>
      <c r="M18" s="1">
        <v>494000000</v>
      </c>
      <c r="N18" s="1">
        <v>502000000</v>
      </c>
      <c r="O18" s="1">
        <v>556000000</v>
      </c>
      <c r="P18" s="1">
        <v>613000000</v>
      </c>
      <c r="Q18" s="1">
        <v>656000000</v>
      </c>
      <c r="R18" s="1">
        <v>767000000</v>
      </c>
      <c r="S18" s="1">
        <v>804000000</v>
      </c>
      <c r="T18" s="1">
        <v>861000000</v>
      </c>
    </row>
    <row r="19" spans="1:20" ht="19" x14ac:dyDescent="0.25">
      <c r="A19" s="6" t="s">
        <v>15</v>
      </c>
      <c r="B19" s="10" t="s">
        <v>93</v>
      </c>
      <c r="C19" s="10">
        <v>692010000</v>
      </c>
      <c r="D19" s="10">
        <v>1426105000</v>
      </c>
      <c r="E19" s="10">
        <v>-685737000</v>
      </c>
      <c r="F19" s="10">
        <v>1716000000</v>
      </c>
      <c r="G19" s="10">
        <v>4342000000</v>
      </c>
      <c r="H19" s="10">
        <v>4977000000</v>
      </c>
      <c r="I19" s="10">
        <v>5980000000</v>
      </c>
      <c r="J19" s="10">
        <v>2542000000</v>
      </c>
      <c r="K19" s="10">
        <v>7654000000</v>
      </c>
      <c r="L19" s="10">
        <v>8159000000</v>
      </c>
      <c r="M19" s="10">
        <v>9489000000</v>
      </c>
      <c r="N19" s="10">
        <v>8941000000</v>
      </c>
      <c r="O19" s="10">
        <v>12813000000</v>
      </c>
      <c r="P19" s="10">
        <v>14031000000</v>
      </c>
      <c r="Q19" s="10">
        <v>16073000000</v>
      </c>
      <c r="R19" s="10">
        <v>15073000000</v>
      </c>
      <c r="S19" s="10">
        <v>17380000000</v>
      </c>
      <c r="T19" s="10">
        <v>19535000000</v>
      </c>
    </row>
    <row r="20" spans="1:20" ht="19" customHeight="1" x14ac:dyDescent="0.25">
      <c r="A20" s="14" t="s">
        <v>102</v>
      </c>
      <c r="B20" s="1"/>
      <c r="C20" s="15" t="e">
        <f>(C19/B19)-1</f>
        <v>#VALUE!</v>
      </c>
      <c r="D20" s="15">
        <f>(D19/C19)-1</f>
        <v>1.0608155951503591</v>
      </c>
      <c r="E20" s="15">
        <f>(E19/D19)-1</f>
        <v>-1.4808460807584294</v>
      </c>
      <c r="F20" s="15">
        <f t="shared" ref="F20:O20" si="3">(F19/E19)-1</f>
        <v>-3.5024171074333164</v>
      </c>
      <c r="G20" s="15">
        <f t="shared" si="3"/>
        <v>1.5303030303030303</v>
      </c>
      <c r="H20" s="15">
        <f t="shared" si="3"/>
        <v>0.14624596959926306</v>
      </c>
      <c r="I20" s="15">
        <f t="shared" si="3"/>
        <v>0.20152702431183434</v>
      </c>
      <c r="J20" s="15">
        <f t="shared" si="3"/>
        <v>-0.57491638795986622</v>
      </c>
      <c r="K20" s="15">
        <f t="shared" si="3"/>
        <v>2.0110149488591662</v>
      </c>
      <c r="L20" s="15">
        <f t="shared" si="3"/>
        <v>6.5978573295009113E-2</v>
      </c>
      <c r="M20" s="15">
        <f t="shared" si="3"/>
        <v>0.16301017281529595</v>
      </c>
      <c r="N20" s="15">
        <f t="shared" si="3"/>
        <v>-5.7751080198124138E-2</v>
      </c>
      <c r="O20" s="15">
        <f t="shared" si="3"/>
        <v>0.43306117883905593</v>
      </c>
      <c r="P20" s="15">
        <f t="shared" ref="P20" si="4">(P19/O19)-1</f>
        <v>9.5059704987122462E-2</v>
      </c>
      <c r="Q20" s="15">
        <f t="shared" ref="Q20" si="5">(Q19/P19)-1</f>
        <v>0.14553488703584927</v>
      </c>
      <c r="R20" s="15">
        <f t="shared" ref="R20" si="6">(R19/Q19)-1</f>
        <v>-6.2216138866421966E-2</v>
      </c>
      <c r="S20" s="15">
        <f t="shared" ref="S20" si="7">(S19/R19)-1</f>
        <v>0.15305513169243024</v>
      </c>
      <c r="T20" s="15">
        <f t="shared" ref="T20" si="8">(T19/S19)-1</f>
        <v>0.12399309551208293</v>
      </c>
    </row>
    <row r="21" spans="1:20" ht="19" x14ac:dyDescent="0.25">
      <c r="A21" s="5" t="s">
        <v>16</v>
      </c>
      <c r="B21" s="2" t="s">
        <v>93</v>
      </c>
      <c r="C21" s="2">
        <v>0.25969999999999999</v>
      </c>
      <c r="D21" s="2">
        <v>0.48370000000000002</v>
      </c>
      <c r="E21" s="2">
        <v>-0.191</v>
      </c>
      <c r="F21" s="2">
        <v>0.27400000000000002</v>
      </c>
      <c r="G21" s="2">
        <v>0.62829999999999997</v>
      </c>
      <c r="H21" s="2">
        <v>0.61709999999999998</v>
      </c>
      <c r="I21" s="2">
        <v>0.65080000000000005</v>
      </c>
      <c r="J21" s="2">
        <v>0.24390000000000001</v>
      </c>
      <c r="K21" s="2">
        <v>0.64990000000000003</v>
      </c>
      <c r="L21" s="2">
        <v>0.64229999999999998</v>
      </c>
      <c r="M21" s="2">
        <v>0.68359999999999999</v>
      </c>
      <c r="N21" s="2">
        <v>0.59279999999999999</v>
      </c>
      <c r="O21" s="2">
        <v>0.69799999999999995</v>
      </c>
      <c r="P21" s="2">
        <v>0.68079999999999996</v>
      </c>
      <c r="Q21" s="2">
        <v>0.69950000000000001</v>
      </c>
      <c r="R21" s="2">
        <v>0.69</v>
      </c>
      <c r="S21" s="2">
        <v>0.72099999999999997</v>
      </c>
      <c r="T21" s="2">
        <v>0.66649999999999998</v>
      </c>
    </row>
    <row r="22" spans="1:20" ht="19" x14ac:dyDescent="0.25">
      <c r="A22" s="6" t="s">
        <v>17</v>
      </c>
      <c r="B22" s="10" t="s">
        <v>93</v>
      </c>
      <c r="C22" s="10">
        <v>452922000</v>
      </c>
      <c r="D22" s="10">
        <v>729670000</v>
      </c>
      <c r="E22" s="10">
        <v>-1449495000</v>
      </c>
      <c r="F22" s="10">
        <v>1232000000</v>
      </c>
      <c r="G22" s="10">
        <v>3538000000</v>
      </c>
      <c r="H22" s="10">
        <v>4589000000</v>
      </c>
      <c r="I22" s="10">
        <v>5456000000</v>
      </c>
      <c r="J22" s="10">
        <v>2139000000</v>
      </c>
      <c r="K22" s="10">
        <v>7239000000</v>
      </c>
      <c r="L22" s="10">
        <v>7697000000</v>
      </c>
      <c r="M22" s="10">
        <v>9064000000</v>
      </c>
      <c r="N22" s="10">
        <v>7883000000</v>
      </c>
      <c r="O22" s="10">
        <v>12144000000</v>
      </c>
      <c r="P22" s="10">
        <v>12954000000</v>
      </c>
      <c r="Q22" s="10">
        <v>15001000000</v>
      </c>
      <c r="R22" s="10">
        <v>14081000000</v>
      </c>
      <c r="S22" s="10">
        <v>15804000000</v>
      </c>
      <c r="T22" s="10">
        <v>18813000000</v>
      </c>
    </row>
    <row r="23" spans="1:20" ht="19" x14ac:dyDescent="0.25">
      <c r="A23" s="5" t="s">
        <v>18</v>
      </c>
      <c r="B23" s="2" t="s">
        <v>93</v>
      </c>
      <c r="C23" s="2">
        <v>0.17</v>
      </c>
      <c r="D23" s="2">
        <v>0.2475</v>
      </c>
      <c r="E23" s="2">
        <v>-0.40379999999999999</v>
      </c>
      <c r="F23" s="2">
        <v>0.19670000000000001</v>
      </c>
      <c r="G23" s="2">
        <v>0.51190000000000002</v>
      </c>
      <c r="H23" s="2">
        <v>0.56899999999999995</v>
      </c>
      <c r="I23" s="2">
        <v>0.59379999999999999</v>
      </c>
      <c r="J23" s="2">
        <v>0.20530000000000001</v>
      </c>
      <c r="K23" s="2">
        <v>0.61460000000000004</v>
      </c>
      <c r="L23" s="2">
        <v>0.60599999999999998</v>
      </c>
      <c r="M23" s="2">
        <v>0.65300000000000002</v>
      </c>
      <c r="N23" s="2">
        <v>0.52270000000000005</v>
      </c>
      <c r="O23" s="2">
        <v>0.66149999999999998</v>
      </c>
      <c r="P23" s="2">
        <v>0.62860000000000005</v>
      </c>
      <c r="Q23" s="2">
        <v>0.65290000000000004</v>
      </c>
      <c r="R23" s="2">
        <v>0.64459999999999995</v>
      </c>
      <c r="S23" s="2">
        <v>0.65559999999999996</v>
      </c>
      <c r="T23" s="2">
        <v>0.64190000000000003</v>
      </c>
    </row>
    <row r="24" spans="1:20" ht="19" x14ac:dyDescent="0.25">
      <c r="A24" s="5" t="s">
        <v>19</v>
      </c>
      <c r="B24" s="1" t="s">
        <v>93</v>
      </c>
      <c r="C24" s="1">
        <v>3323000</v>
      </c>
      <c r="D24" s="1">
        <v>-7854000</v>
      </c>
      <c r="E24" s="1">
        <v>62077000</v>
      </c>
      <c r="F24" s="1">
        <v>104000000</v>
      </c>
      <c r="G24" s="1">
        <v>462000000</v>
      </c>
      <c r="H24" s="1">
        <v>49000000</v>
      </c>
      <c r="I24" s="1">
        <v>200000000</v>
      </c>
      <c r="J24" s="1">
        <v>68000000</v>
      </c>
      <c r="K24" s="1">
        <v>18000000</v>
      </c>
      <c r="L24" s="1">
        <v>27000000</v>
      </c>
      <c r="M24" s="1">
        <v>-69000000</v>
      </c>
      <c r="N24" s="1">
        <v>129000000</v>
      </c>
      <c r="O24" s="1">
        <v>-450000000</v>
      </c>
      <c r="P24" s="1">
        <v>-148000000</v>
      </c>
      <c r="Q24" s="1">
        <v>-117000000</v>
      </c>
      <c r="R24" s="1">
        <v>-291000000</v>
      </c>
      <c r="S24" s="1">
        <v>259000000</v>
      </c>
      <c r="T24" s="1">
        <v>-677000000</v>
      </c>
    </row>
    <row r="25" spans="1:20" ht="19" x14ac:dyDescent="0.25">
      <c r="A25" s="6" t="s">
        <v>20</v>
      </c>
      <c r="B25" s="10" t="s">
        <v>93</v>
      </c>
      <c r="C25" s="10">
        <v>456245000</v>
      </c>
      <c r="D25" s="10">
        <v>721816000</v>
      </c>
      <c r="E25" s="10">
        <v>-1387418000</v>
      </c>
      <c r="F25" s="10">
        <v>1336000000</v>
      </c>
      <c r="G25" s="10">
        <v>4000000000</v>
      </c>
      <c r="H25" s="10">
        <v>4638000000</v>
      </c>
      <c r="I25" s="10">
        <v>5656000000</v>
      </c>
      <c r="J25" s="10">
        <v>2207000000</v>
      </c>
      <c r="K25" s="10">
        <v>7257000000</v>
      </c>
      <c r="L25" s="10">
        <v>7724000000</v>
      </c>
      <c r="M25" s="10">
        <v>8995000000</v>
      </c>
      <c r="N25" s="10">
        <v>8012000000</v>
      </c>
      <c r="O25" s="10">
        <v>11694000000</v>
      </c>
      <c r="P25" s="10">
        <v>12806000000</v>
      </c>
      <c r="Q25" s="10">
        <v>14884000000</v>
      </c>
      <c r="R25" s="10">
        <v>13790000000</v>
      </c>
      <c r="S25" s="10">
        <v>16063000000</v>
      </c>
      <c r="T25" s="10">
        <v>18136000000</v>
      </c>
    </row>
    <row r="26" spans="1:20" ht="19" x14ac:dyDescent="0.25">
      <c r="A26" s="5" t="s">
        <v>21</v>
      </c>
      <c r="B26" s="2" t="s">
        <v>93</v>
      </c>
      <c r="C26" s="2">
        <v>0.17119999999999999</v>
      </c>
      <c r="D26" s="2">
        <v>0.24479999999999999</v>
      </c>
      <c r="E26" s="2">
        <v>-0.38650000000000001</v>
      </c>
      <c r="F26" s="2">
        <v>0.21329999999999999</v>
      </c>
      <c r="G26" s="2">
        <v>0.57879999999999998</v>
      </c>
      <c r="H26" s="2">
        <v>0.57509999999999994</v>
      </c>
      <c r="I26" s="2">
        <v>0.61560000000000004</v>
      </c>
      <c r="J26" s="2">
        <v>0.21179999999999999</v>
      </c>
      <c r="K26" s="2">
        <v>0.61609999999999998</v>
      </c>
      <c r="L26" s="2">
        <v>0.60809999999999997</v>
      </c>
      <c r="M26" s="2">
        <v>0.64810000000000001</v>
      </c>
      <c r="N26" s="2">
        <v>0.53120000000000001</v>
      </c>
      <c r="O26" s="2">
        <v>0.63700000000000001</v>
      </c>
      <c r="P26" s="2">
        <v>0.62139999999999995</v>
      </c>
      <c r="Q26" s="2">
        <v>0.64780000000000004</v>
      </c>
      <c r="R26" s="2">
        <v>0.63119999999999998</v>
      </c>
      <c r="S26" s="2">
        <v>0.66639999999999999</v>
      </c>
      <c r="T26" s="2">
        <v>0.61880000000000002</v>
      </c>
    </row>
    <row r="27" spans="1:20" ht="19" x14ac:dyDescent="0.25">
      <c r="A27" s="5" t="s">
        <v>22</v>
      </c>
      <c r="B27" s="1" t="s">
        <v>93</v>
      </c>
      <c r="C27" s="1">
        <v>183296000</v>
      </c>
      <c r="D27" s="1">
        <v>251338000</v>
      </c>
      <c r="E27" s="1">
        <v>-315993000</v>
      </c>
      <c r="F27" s="1">
        <v>532000000</v>
      </c>
      <c r="G27" s="1">
        <v>1648000000</v>
      </c>
      <c r="H27" s="1">
        <v>1674000000</v>
      </c>
      <c r="I27" s="1">
        <v>2010000000</v>
      </c>
      <c r="J27" s="1">
        <v>65000000</v>
      </c>
      <c r="K27" s="1">
        <v>2277000000</v>
      </c>
      <c r="L27" s="1">
        <v>2286000000</v>
      </c>
      <c r="M27" s="1">
        <v>2667000000</v>
      </c>
      <c r="N27" s="1">
        <v>2021000000</v>
      </c>
      <c r="O27" s="1">
        <v>4995000000</v>
      </c>
      <c r="P27" s="1">
        <v>2505000000</v>
      </c>
      <c r="Q27" s="1">
        <v>2804000000</v>
      </c>
      <c r="R27" s="1">
        <v>2924000000</v>
      </c>
      <c r="S27" s="1">
        <v>3752000000</v>
      </c>
      <c r="T27" s="1">
        <v>3179000000</v>
      </c>
    </row>
    <row r="28" spans="1:20" ht="19" x14ac:dyDescent="0.25">
      <c r="A28" s="7" t="s">
        <v>23</v>
      </c>
      <c r="B28" s="11" t="s">
        <v>93</v>
      </c>
      <c r="C28" s="11">
        <v>264701000</v>
      </c>
      <c r="D28" s="11">
        <v>454561000</v>
      </c>
      <c r="E28" s="11">
        <v>-1076095000</v>
      </c>
      <c r="F28" s="11">
        <v>804000000</v>
      </c>
      <c r="G28" s="11">
        <v>2353000000</v>
      </c>
      <c r="H28" s="11">
        <v>2966000000</v>
      </c>
      <c r="I28" s="11">
        <v>3650000000</v>
      </c>
      <c r="J28" s="11">
        <v>2144000000</v>
      </c>
      <c r="K28" s="11">
        <v>4980000000</v>
      </c>
      <c r="L28" s="11">
        <v>5438000000</v>
      </c>
      <c r="M28" s="11">
        <v>6328000000</v>
      </c>
      <c r="N28" s="11">
        <v>5991000000</v>
      </c>
      <c r="O28" s="11">
        <v>6699000000</v>
      </c>
      <c r="P28" s="11">
        <v>10301000000</v>
      </c>
      <c r="Q28" s="11">
        <v>12080000000</v>
      </c>
      <c r="R28" s="11">
        <v>10866000000</v>
      </c>
      <c r="S28" s="11">
        <v>12311000000</v>
      </c>
      <c r="T28" s="11">
        <v>14957000000</v>
      </c>
    </row>
    <row r="29" spans="1:20" ht="20" customHeight="1" x14ac:dyDescent="0.25">
      <c r="A29" s="14" t="s">
        <v>103</v>
      </c>
      <c r="B29" s="1"/>
      <c r="C29" s="15" t="e">
        <f>(C28/B28)-1</f>
        <v>#VALUE!</v>
      </c>
      <c r="D29" s="15">
        <f>(D28/C28)-1</f>
        <v>0.71726211839018372</v>
      </c>
      <c r="E29" s="15">
        <f>(E28/D28)-1</f>
        <v>-3.3673280373811214</v>
      </c>
      <c r="F29" s="15">
        <f t="shared" ref="F29:O29" si="9">(F28/E28)-1</f>
        <v>-1.7471459304243584</v>
      </c>
      <c r="G29" s="15">
        <f t="shared" si="9"/>
        <v>1.9266169154228856</v>
      </c>
      <c r="H29" s="15">
        <f t="shared" si="9"/>
        <v>0.2605184870378241</v>
      </c>
      <c r="I29" s="15">
        <f t="shared" si="9"/>
        <v>0.23061362103843552</v>
      </c>
      <c r="J29" s="15">
        <f t="shared" si="9"/>
        <v>-0.41260273972602735</v>
      </c>
      <c r="K29" s="15">
        <f t="shared" si="9"/>
        <v>1.3227611940298507</v>
      </c>
      <c r="L29" s="15">
        <f t="shared" si="9"/>
        <v>9.1967871485943764E-2</v>
      </c>
      <c r="M29" s="15">
        <f t="shared" si="9"/>
        <v>0.1636631114380287</v>
      </c>
      <c r="N29" s="15">
        <f t="shared" si="9"/>
        <v>-5.3255372945638424E-2</v>
      </c>
      <c r="O29" s="15">
        <f t="shared" si="9"/>
        <v>0.11817726589884825</v>
      </c>
      <c r="P29" s="15">
        <f t="shared" ref="P29" si="10">(P28/O28)-1</f>
        <v>0.53769219286460657</v>
      </c>
      <c r="Q29" s="15">
        <f t="shared" ref="Q29" si="11">(Q28/P28)-1</f>
        <v>0.17270167944859716</v>
      </c>
      <c r="R29" s="15">
        <f t="shared" ref="R29" si="12">(R28/Q28)-1</f>
        <v>-0.10049668874172191</v>
      </c>
      <c r="S29" s="15">
        <f t="shared" ref="S29" si="13">(S28/R28)-1</f>
        <v>0.13298361862690955</v>
      </c>
      <c r="T29" s="15">
        <f t="shared" ref="T29" si="14">(T28/S28)-1</f>
        <v>0.21492973763301104</v>
      </c>
    </row>
    <row r="30" spans="1:20" ht="19" x14ac:dyDescent="0.25">
      <c r="A30" s="5" t="s">
        <v>24</v>
      </c>
      <c r="B30" s="2" t="s">
        <v>93</v>
      </c>
      <c r="C30" s="2">
        <v>9.9299999999999999E-2</v>
      </c>
      <c r="D30" s="2">
        <v>0.1542</v>
      </c>
      <c r="E30" s="2">
        <v>-0.29980000000000001</v>
      </c>
      <c r="F30" s="2">
        <v>0.12839999999999999</v>
      </c>
      <c r="G30" s="2">
        <v>0.34050000000000002</v>
      </c>
      <c r="H30" s="2">
        <v>0.36780000000000002</v>
      </c>
      <c r="I30" s="2">
        <v>0.39729999999999999</v>
      </c>
      <c r="J30" s="2">
        <v>0.20569999999999999</v>
      </c>
      <c r="K30" s="2">
        <v>0.42280000000000001</v>
      </c>
      <c r="L30" s="2">
        <v>0.42809999999999998</v>
      </c>
      <c r="M30" s="2">
        <v>0.45590000000000003</v>
      </c>
      <c r="N30" s="2">
        <v>0.3972</v>
      </c>
      <c r="O30" s="2">
        <v>0.3649</v>
      </c>
      <c r="P30" s="2">
        <v>0.49980000000000002</v>
      </c>
      <c r="Q30" s="2">
        <v>0.52569999999999995</v>
      </c>
      <c r="R30" s="2">
        <v>0.49740000000000001</v>
      </c>
      <c r="S30" s="2">
        <v>0.51070000000000004</v>
      </c>
      <c r="T30" s="2">
        <v>0.51029999999999998</v>
      </c>
    </row>
    <row r="31" spans="1:20" ht="19" x14ac:dyDescent="0.25">
      <c r="A31" s="5" t="s">
        <v>25</v>
      </c>
      <c r="B31" s="12" t="s">
        <v>93</v>
      </c>
      <c r="C31" s="12">
        <v>0.09</v>
      </c>
      <c r="D31" s="12">
        <v>0.15</v>
      </c>
      <c r="E31" s="12">
        <v>-0.35</v>
      </c>
      <c r="F31" s="12">
        <v>0.24</v>
      </c>
      <c r="G31" s="12">
        <v>0.78</v>
      </c>
      <c r="H31" s="12">
        <v>0.88</v>
      </c>
      <c r="I31" s="12">
        <v>1.1100000000000001</v>
      </c>
      <c r="J31" s="12">
        <v>0.66</v>
      </c>
      <c r="K31" s="12">
        <v>1.9</v>
      </c>
      <c r="L31" s="12">
        <v>2.16</v>
      </c>
      <c r="M31" s="12">
        <v>2.58</v>
      </c>
      <c r="N31" s="12">
        <v>2.4900000000000002</v>
      </c>
      <c r="O31" s="12">
        <v>2.8</v>
      </c>
      <c r="P31" s="12">
        <v>4.43</v>
      </c>
      <c r="Q31" s="12">
        <v>5.32</v>
      </c>
      <c r="R31" s="12">
        <v>4.9000000000000004</v>
      </c>
      <c r="S31" s="12">
        <v>5.63</v>
      </c>
      <c r="T31" s="12">
        <v>7.02</v>
      </c>
    </row>
    <row r="32" spans="1:20" ht="19" x14ac:dyDescent="0.25">
      <c r="A32" s="5" t="s">
        <v>26</v>
      </c>
      <c r="B32" s="12" t="s">
        <v>93</v>
      </c>
      <c r="C32" s="12">
        <v>0.09</v>
      </c>
      <c r="D32" s="12">
        <v>0.15</v>
      </c>
      <c r="E32" s="12">
        <v>-0.35</v>
      </c>
      <c r="F32" s="12">
        <v>0.24</v>
      </c>
      <c r="G32" s="12">
        <v>0.78</v>
      </c>
      <c r="H32" s="12">
        <v>0.68</v>
      </c>
      <c r="I32" s="12">
        <v>0.89</v>
      </c>
      <c r="J32" s="12">
        <v>0.56000000000000005</v>
      </c>
      <c r="K32" s="12">
        <v>1.9</v>
      </c>
      <c r="L32" s="12">
        <v>2.15</v>
      </c>
      <c r="M32" s="12">
        <v>2.58</v>
      </c>
      <c r="N32" s="12">
        <v>2.48</v>
      </c>
      <c r="O32" s="12">
        <v>2.8</v>
      </c>
      <c r="P32" s="12">
        <v>4.42</v>
      </c>
      <c r="Q32" s="12">
        <v>5.32</v>
      </c>
      <c r="R32" s="12">
        <v>4.8899999999999997</v>
      </c>
      <c r="S32" s="12">
        <v>5.63</v>
      </c>
      <c r="T32" s="12">
        <v>6.84</v>
      </c>
    </row>
    <row r="33" spans="1:20" ht="19" x14ac:dyDescent="0.25">
      <c r="A33" s="5" t="s">
        <v>27</v>
      </c>
      <c r="B33" s="1" t="s">
        <v>93</v>
      </c>
      <c r="C33" s="1">
        <v>3100000000</v>
      </c>
      <c r="D33" s="1">
        <v>3100000000</v>
      </c>
      <c r="E33" s="1">
        <v>3100000000</v>
      </c>
      <c r="F33" s="1">
        <v>2672000000</v>
      </c>
      <c r="G33" s="1">
        <v>1804000000</v>
      </c>
      <c r="H33" s="1">
        <v>3356000000</v>
      </c>
      <c r="I33" s="1">
        <v>3296000000</v>
      </c>
      <c r="J33" s="1">
        <v>3240000000</v>
      </c>
      <c r="K33" s="1">
        <v>2604000000</v>
      </c>
      <c r="L33" s="1">
        <v>2508000000</v>
      </c>
      <c r="M33" s="1">
        <v>2446000000</v>
      </c>
      <c r="N33" s="1">
        <v>2386000000</v>
      </c>
      <c r="O33" s="1">
        <v>2305000000</v>
      </c>
      <c r="P33" s="1">
        <v>2239301000</v>
      </c>
      <c r="Q33" s="1">
        <v>2189301000</v>
      </c>
      <c r="R33" s="1">
        <v>2140301000</v>
      </c>
      <c r="S33" s="1">
        <v>2130301000</v>
      </c>
      <c r="T33" s="1">
        <v>2130301000</v>
      </c>
    </row>
    <row r="34" spans="1:20" ht="19" x14ac:dyDescent="0.25">
      <c r="A34" s="5" t="s">
        <v>28</v>
      </c>
      <c r="B34" s="1" t="s">
        <v>93</v>
      </c>
      <c r="C34" s="1">
        <v>3100000000</v>
      </c>
      <c r="D34" s="1">
        <v>3100000000</v>
      </c>
      <c r="E34" s="1">
        <v>3100000000</v>
      </c>
      <c r="F34" s="1">
        <v>3076000000</v>
      </c>
      <c r="G34" s="1">
        <v>3032000000</v>
      </c>
      <c r="H34" s="1">
        <v>4384000000</v>
      </c>
      <c r="I34" s="1">
        <v>4088000000</v>
      </c>
      <c r="J34" s="1">
        <v>3856000000</v>
      </c>
      <c r="K34" s="1">
        <v>2624000000</v>
      </c>
      <c r="L34" s="1">
        <v>2524000000</v>
      </c>
      <c r="M34" s="1">
        <v>2457000000</v>
      </c>
      <c r="N34" s="1">
        <v>2414000000</v>
      </c>
      <c r="O34" s="1">
        <v>2395000000</v>
      </c>
      <c r="P34" s="1">
        <v>2329000000</v>
      </c>
      <c r="Q34" s="1">
        <v>2272000000</v>
      </c>
      <c r="R34" s="1">
        <v>2223000000</v>
      </c>
      <c r="S34" s="1">
        <v>2188000000</v>
      </c>
      <c r="T34" s="1">
        <v>2188000000</v>
      </c>
    </row>
    <row r="35" spans="1:20" ht="20" customHeight="1" x14ac:dyDescent="0.25">
      <c r="A35" s="14" t="s">
        <v>104</v>
      </c>
      <c r="B35" s="1"/>
      <c r="C35" s="22" t="e">
        <f>(C34-B34)/B34</f>
        <v>#VALUE!</v>
      </c>
      <c r="D35" s="22">
        <f t="shared" ref="D35:O35" si="15">(D34-C34)/C34</f>
        <v>0</v>
      </c>
      <c r="E35" s="22">
        <f t="shared" si="15"/>
        <v>0</v>
      </c>
      <c r="F35" s="22">
        <f t="shared" si="15"/>
        <v>-7.7419354838709677E-3</v>
      </c>
      <c r="G35" s="22">
        <f t="shared" si="15"/>
        <v>-1.4304291287386216E-2</v>
      </c>
      <c r="H35" s="22">
        <f t="shared" si="15"/>
        <v>0.44591029023746703</v>
      </c>
      <c r="I35" s="22">
        <f t="shared" si="15"/>
        <v>-6.7518248175182483E-2</v>
      </c>
      <c r="J35" s="22">
        <f t="shared" si="15"/>
        <v>-5.6751467710371817E-2</v>
      </c>
      <c r="K35" s="22">
        <f t="shared" si="15"/>
        <v>-0.31950207468879666</v>
      </c>
      <c r="L35" s="22">
        <f t="shared" si="15"/>
        <v>-3.8109756097560975E-2</v>
      </c>
      <c r="M35" s="22">
        <f t="shared" si="15"/>
        <v>-2.6545166402535656E-2</v>
      </c>
      <c r="N35" s="22">
        <f t="shared" si="15"/>
        <v>-1.7501017501017502E-2</v>
      </c>
      <c r="O35" s="22">
        <f t="shared" si="15"/>
        <v>-7.870753935376968E-3</v>
      </c>
      <c r="P35" s="22">
        <f t="shared" ref="P35" si="16">(P34-O34)/O34</f>
        <v>-2.7557411273486428E-2</v>
      </c>
      <c r="Q35" s="22">
        <f t="shared" ref="Q35" si="17">(Q34-P34)/P34</f>
        <v>-2.4474023185916703E-2</v>
      </c>
      <c r="R35" s="22">
        <f t="shared" ref="R35" si="18">(R34-Q34)/Q34</f>
        <v>-2.1566901408450703E-2</v>
      </c>
      <c r="S35" s="22">
        <f t="shared" ref="S35" si="19">(S34-R34)/R34</f>
        <v>-1.5744489428699954E-2</v>
      </c>
      <c r="T35" s="22">
        <f t="shared" ref="T35" si="20">(T34-S34)/S34</f>
        <v>0</v>
      </c>
    </row>
    <row r="36" spans="1:20" ht="19" x14ac:dyDescent="0.25">
      <c r="A36" s="5" t="s">
        <v>29</v>
      </c>
      <c r="B36" s="13" t="s">
        <v>94</v>
      </c>
      <c r="C36" s="13" t="s">
        <v>94</v>
      </c>
      <c r="D36" s="13" t="s">
        <v>94</v>
      </c>
      <c r="E36" s="13" t="s">
        <v>94</v>
      </c>
      <c r="F36" s="13" t="s">
        <v>94</v>
      </c>
      <c r="G36" s="13" t="s">
        <v>94</v>
      </c>
      <c r="H36" s="13" t="s">
        <v>94</v>
      </c>
      <c r="I36" s="13" t="s">
        <v>94</v>
      </c>
      <c r="J36" s="13" t="s">
        <v>94</v>
      </c>
      <c r="K36" s="13" t="s">
        <v>94</v>
      </c>
      <c r="L36" s="13" t="s">
        <v>94</v>
      </c>
      <c r="M36" s="13" t="s">
        <v>94</v>
      </c>
      <c r="N36" s="13" t="s">
        <v>94</v>
      </c>
      <c r="O36" s="13" t="s">
        <v>94</v>
      </c>
      <c r="P36" s="13" t="s">
        <v>94</v>
      </c>
      <c r="Q36" s="13" t="s">
        <v>94</v>
      </c>
      <c r="R36" s="13" t="s">
        <v>94</v>
      </c>
      <c r="S36" s="13" t="s">
        <v>94</v>
      </c>
      <c r="T36" s="13" t="s">
        <v>94</v>
      </c>
    </row>
    <row r="37" spans="1:20" ht="21" x14ac:dyDescent="0.25">
      <c r="A37" s="4" t="s">
        <v>30</v>
      </c>
      <c r="B37" s="9" t="s">
        <v>92</v>
      </c>
      <c r="C37" s="9" t="s">
        <v>92</v>
      </c>
      <c r="D37" s="9" t="s">
        <v>92</v>
      </c>
      <c r="E37" s="9" t="s">
        <v>92</v>
      </c>
      <c r="F37" s="9" t="s">
        <v>92</v>
      </c>
      <c r="G37" s="9" t="s">
        <v>92</v>
      </c>
      <c r="H37" s="9" t="s">
        <v>92</v>
      </c>
      <c r="I37" s="9" t="s">
        <v>92</v>
      </c>
      <c r="J37" s="9" t="s">
        <v>92</v>
      </c>
      <c r="K37" s="9" t="s">
        <v>92</v>
      </c>
      <c r="L37" s="9" t="s">
        <v>92</v>
      </c>
      <c r="M37" s="9" t="s">
        <v>92</v>
      </c>
      <c r="N37" s="9" t="s">
        <v>92</v>
      </c>
      <c r="O37" s="9" t="s">
        <v>92</v>
      </c>
      <c r="P37" s="9" t="s">
        <v>92</v>
      </c>
      <c r="Q37" s="9" t="s">
        <v>92</v>
      </c>
      <c r="R37" s="9" t="s">
        <v>92</v>
      </c>
      <c r="S37" s="9" t="s">
        <v>92</v>
      </c>
      <c r="T37" s="9" t="s">
        <v>92</v>
      </c>
    </row>
    <row r="38" spans="1:20" ht="19" x14ac:dyDescent="0.25">
      <c r="A38" s="5" t="s">
        <v>31</v>
      </c>
      <c r="B38" s="1" t="s">
        <v>93</v>
      </c>
      <c r="C38" s="1">
        <v>86000000</v>
      </c>
      <c r="D38" s="1">
        <v>270124000</v>
      </c>
      <c r="E38" s="1">
        <v>275379000</v>
      </c>
      <c r="F38" s="1">
        <v>4979000000</v>
      </c>
      <c r="G38" s="1">
        <v>4617000000</v>
      </c>
      <c r="H38" s="1">
        <v>3867000000</v>
      </c>
      <c r="I38" s="1">
        <v>2127000000</v>
      </c>
      <c r="J38" s="1">
        <v>2074000000</v>
      </c>
      <c r="K38" s="1">
        <v>2186000000</v>
      </c>
      <c r="L38" s="1">
        <v>1971000000</v>
      </c>
      <c r="M38" s="1">
        <v>3518000000</v>
      </c>
      <c r="N38" s="1">
        <v>5619000000</v>
      </c>
      <c r="O38" s="1">
        <v>9874000000</v>
      </c>
      <c r="P38" s="1">
        <v>8162000000</v>
      </c>
      <c r="Q38" s="1">
        <v>7838000000</v>
      </c>
      <c r="R38" s="1">
        <v>16289000000</v>
      </c>
      <c r="S38" s="1">
        <v>16487000000</v>
      </c>
      <c r="T38" s="1">
        <v>15689000000</v>
      </c>
    </row>
    <row r="39" spans="1:20" ht="19" x14ac:dyDescent="0.25">
      <c r="A39" s="5" t="s">
        <v>32</v>
      </c>
      <c r="B39" s="1" t="s">
        <v>93</v>
      </c>
      <c r="C39" s="1" t="s">
        <v>93</v>
      </c>
      <c r="D39" s="1" t="s">
        <v>93</v>
      </c>
      <c r="E39" s="1" t="s">
        <v>93</v>
      </c>
      <c r="F39" s="1">
        <v>355000000</v>
      </c>
      <c r="G39" s="1">
        <v>115000000</v>
      </c>
      <c r="H39" s="1">
        <v>184000000</v>
      </c>
      <c r="I39" s="1">
        <v>1271000000</v>
      </c>
      <c r="J39" s="1">
        <v>743000000</v>
      </c>
      <c r="K39" s="1">
        <v>2069000000</v>
      </c>
      <c r="L39" s="1">
        <v>1979000000</v>
      </c>
      <c r="M39" s="1">
        <v>2497000000</v>
      </c>
      <c r="N39" s="1">
        <v>3319000000</v>
      </c>
      <c r="O39" s="1">
        <v>3564000000</v>
      </c>
      <c r="P39" s="1">
        <v>3547000000</v>
      </c>
      <c r="Q39" s="1">
        <v>4236000000</v>
      </c>
      <c r="R39" s="1">
        <v>3752000000</v>
      </c>
      <c r="S39" s="1">
        <v>2025000000</v>
      </c>
      <c r="T39" s="1">
        <v>2833000000</v>
      </c>
    </row>
    <row r="40" spans="1:20" ht="19" x14ac:dyDescent="0.25">
      <c r="A40" s="5" t="s">
        <v>33</v>
      </c>
      <c r="B40" s="1" t="s">
        <v>93</v>
      </c>
      <c r="C40" s="1">
        <v>86000000</v>
      </c>
      <c r="D40" s="1">
        <v>270124000</v>
      </c>
      <c r="E40" s="1">
        <v>275379000</v>
      </c>
      <c r="F40" s="1">
        <v>5334000000</v>
      </c>
      <c r="G40" s="1">
        <v>4732000000</v>
      </c>
      <c r="H40" s="1">
        <v>4051000000</v>
      </c>
      <c r="I40" s="1">
        <v>3398000000</v>
      </c>
      <c r="J40" s="1">
        <v>2817000000</v>
      </c>
      <c r="K40" s="1">
        <v>4255000000</v>
      </c>
      <c r="L40" s="1">
        <v>3950000000</v>
      </c>
      <c r="M40" s="1">
        <v>6015000000</v>
      </c>
      <c r="N40" s="1">
        <v>8938000000</v>
      </c>
      <c r="O40" s="1">
        <v>13438000000</v>
      </c>
      <c r="P40" s="1">
        <v>11709000000</v>
      </c>
      <c r="Q40" s="1">
        <v>12074000000</v>
      </c>
      <c r="R40" s="1">
        <v>20041000000</v>
      </c>
      <c r="S40" s="1">
        <v>18512000000</v>
      </c>
      <c r="T40" s="1">
        <v>18522000000</v>
      </c>
    </row>
    <row r="41" spans="1:20" ht="19" x14ac:dyDescent="0.25">
      <c r="A41" s="5" t="s">
        <v>34</v>
      </c>
      <c r="B41" s="1" t="s">
        <v>93</v>
      </c>
      <c r="C41" s="1" t="s">
        <v>93</v>
      </c>
      <c r="D41" s="1">
        <v>258035000</v>
      </c>
      <c r="E41" s="1">
        <v>254716000</v>
      </c>
      <c r="F41" s="1">
        <v>1473000000</v>
      </c>
      <c r="G41" s="1">
        <v>1049000000</v>
      </c>
      <c r="H41" s="1">
        <v>878000000</v>
      </c>
      <c r="I41" s="1">
        <v>972000000</v>
      </c>
      <c r="J41" s="1">
        <v>1356000000</v>
      </c>
      <c r="K41" s="1">
        <v>1702000000</v>
      </c>
      <c r="L41" s="1">
        <v>1699000000</v>
      </c>
      <c r="M41" s="1">
        <v>1332000000</v>
      </c>
      <c r="N41" s="1">
        <v>2740000000</v>
      </c>
      <c r="O41" s="1">
        <v>2554000000</v>
      </c>
      <c r="P41" s="1">
        <v>2790000000</v>
      </c>
      <c r="Q41" s="1">
        <v>4590000000</v>
      </c>
      <c r="R41" s="1">
        <v>2882000000</v>
      </c>
      <c r="S41" s="1">
        <v>3726000000</v>
      </c>
      <c r="T41" s="1">
        <v>3952000000</v>
      </c>
    </row>
    <row r="42" spans="1:20" ht="19" x14ac:dyDescent="0.25">
      <c r="A42" s="5" t="s">
        <v>35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  <c r="G42" s="1" t="s">
        <v>93</v>
      </c>
      <c r="H42" s="1" t="s">
        <v>93</v>
      </c>
      <c r="I42" s="1" t="s">
        <v>93</v>
      </c>
      <c r="J42" s="1" t="s">
        <v>93</v>
      </c>
      <c r="K42" s="1" t="s">
        <v>93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93</v>
      </c>
    </row>
    <row r="43" spans="1:20" ht="19" x14ac:dyDescent="0.25">
      <c r="A43" s="5" t="s">
        <v>36</v>
      </c>
      <c r="B43" s="1" t="s">
        <v>93</v>
      </c>
      <c r="C43" s="1">
        <v>781000000</v>
      </c>
      <c r="D43" s="1">
        <v>1065772000</v>
      </c>
      <c r="E43" s="1">
        <v>1976844000</v>
      </c>
      <c r="F43" s="1">
        <v>4367000000</v>
      </c>
      <c r="G43" s="1">
        <v>3460000000</v>
      </c>
      <c r="H43" s="1">
        <v>3805000000</v>
      </c>
      <c r="I43" s="1">
        <v>4820000000</v>
      </c>
      <c r="J43" s="1">
        <v>7613000000</v>
      </c>
      <c r="K43" s="1">
        <v>1865000000</v>
      </c>
      <c r="L43" s="1">
        <v>3913000000</v>
      </c>
      <c r="M43" s="1">
        <v>3545000000</v>
      </c>
      <c r="N43" s="1">
        <v>2635000000</v>
      </c>
      <c r="O43" s="1">
        <v>3031000000</v>
      </c>
      <c r="P43" s="1">
        <v>3717000000</v>
      </c>
      <c r="Q43" s="1">
        <v>4306000000</v>
      </c>
      <c r="R43" s="1">
        <v>4722000000</v>
      </c>
      <c r="S43" s="1">
        <v>5369000000</v>
      </c>
      <c r="T43" s="1">
        <v>7731000000</v>
      </c>
    </row>
    <row r="44" spans="1:20" ht="19" x14ac:dyDescent="0.25">
      <c r="A44" s="6" t="s">
        <v>37</v>
      </c>
      <c r="B44" s="10" t="s">
        <v>93</v>
      </c>
      <c r="C44" s="10">
        <v>867000000</v>
      </c>
      <c r="D44" s="10">
        <v>1593931000</v>
      </c>
      <c r="E44" s="10">
        <v>2506939000</v>
      </c>
      <c r="F44" s="10">
        <v>11174000000</v>
      </c>
      <c r="G44" s="10">
        <v>9241000000</v>
      </c>
      <c r="H44" s="10">
        <v>8734000000</v>
      </c>
      <c r="I44" s="10">
        <v>9190000000</v>
      </c>
      <c r="J44" s="10">
        <v>11786000000</v>
      </c>
      <c r="K44" s="10">
        <v>7822000000</v>
      </c>
      <c r="L44" s="10">
        <v>9562000000</v>
      </c>
      <c r="M44" s="10">
        <v>10892000000</v>
      </c>
      <c r="N44" s="10">
        <v>14313000000</v>
      </c>
      <c r="O44" s="10">
        <v>19023000000</v>
      </c>
      <c r="P44" s="10">
        <v>18216000000</v>
      </c>
      <c r="Q44" s="10">
        <v>20970000000</v>
      </c>
      <c r="R44" s="10">
        <v>27645000000</v>
      </c>
      <c r="S44" s="10">
        <v>27607000000</v>
      </c>
      <c r="T44" s="10">
        <v>30205000000</v>
      </c>
    </row>
    <row r="45" spans="1:20" ht="19" x14ac:dyDescent="0.25">
      <c r="A45" s="5" t="s">
        <v>38</v>
      </c>
      <c r="B45" s="1" t="s">
        <v>93</v>
      </c>
      <c r="C45" s="1" t="s">
        <v>93</v>
      </c>
      <c r="D45" s="1" t="s">
        <v>93</v>
      </c>
      <c r="E45" s="1" t="s">
        <v>93</v>
      </c>
      <c r="F45" s="1">
        <v>1080000000</v>
      </c>
      <c r="G45" s="1">
        <v>1204000000</v>
      </c>
      <c r="H45" s="1">
        <v>1357000000</v>
      </c>
      <c r="I45" s="1">
        <v>1541000000</v>
      </c>
      <c r="J45" s="1">
        <v>1634000000</v>
      </c>
      <c r="K45" s="1">
        <v>1732000000</v>
      </c>
      <c r="L45" s="1">
        <v>1892000000</v>
      </c>
      <c r="M45" s="1">
        <v>1888000000</v>
      </c>
      <c r="N45" s="1">
        <v>2150000000</v>
      </c>
      <c r="O45" s="1">
        <v>2253000000</v>
      </c>
      <c r="P45" s="1">
        <v>2472000000</v>
      </c>
      <c r="Q45" s="1">
        <v>2695000000</v>
      </c>
      <c r="R45" s="1">
        <v>2737000000</v>
      </c>
      <c r="S45" s="1">
        <v>2715000000</v>
      </c>
      <c r="T45" s="1">
        <v>3223000000</v>
      </c>
    </row>
    <row r="46" spans="1:20" ht="19" x14ac:dyDescent="0.25">
      <c r="A46" s="5" t="s">
        <v>39</v>
      </c>
      <c r="B46" s="1" t="s">
        <v>93</v>
      </c>
      <c r="C46" s="1" t="s">
        <v>93</v>
      </c>
      <c r="D46" s="1" t="s">
        <v>93</v>
      </c>
      <c r="E46" s="1" t="s">
        <v>93</v>
      </c>
      <c r="F46" s="1">
        <v>10213000000</v>
      </c>
      <c r="G46" s="1">
        <v>10208000000</v>
      </c>
      <c r="H46" s="1">
        <v>11447000000</v>
      </c>
      <c r="I46" s="1">
        <v>11668000000</v>
      </c>
      <c r="J46" s="1">
        <v>11681000000</v>
      </c>
      <c r="K46" s="1">
        <v>11681000000</v>
      </c>
      <c r="L46" s="1">
        <v>11753000000</v>
      </c>
      <c r="M46" s="1">
        <v>11825000000</v>
      </c>
      <c r="N46" s="1">
        <v>15066000000</v>
      </c>
      <c r="O46" s="1">
        <v>15110000000</v>
      </c>
      <c r="P46" s="1">
        <v>15194000000</v>
      </c>
      <c r="Q46" s="1">
        <v>15656000000</v>
      </c>
      <c r="R46" s="1">
        <v>15910000000</v>
      </c>
      <c r="S46" s="1">
        <v>15958000000</v>
      </c>
      <c r="T46" s="1">
        <v>17787000000</v>
      </c>
    </row>
    <row r="47" spans="1:20" ht="19" x14ac:dyDescent="0.25">
      <c r="A47" s="5" t="s">
        <v>40</v>
      </c>
      <c r="B47" s="1" t="s">
        <v>93</v>
      </c>
      <c r="C47" s="1" t="s">
        <v>93</v>
      </c>
      <c r="D47" s="1" t="s">
        <v>93</v>
      </c>
      <c r="E47" s="1" t="s">
        <v>93</v>
      </c>
      <c r="F47" s="1">
        <v>10883000000</v>
      </c>
      <c r="G47" s="1">
        <v>10883000000</v>
      </c>
      <c r="H47" s="1">
        <v>11478000000</v>
      </c>
      <c r="I47" s="1">
        <v>11436000000</v>
      </c>
      <c r="J47" s="1">
        <v>11420000000</v>
      </c>
      <c r="K47" s="1">
        <v>11351000000</v>
      </c>
      <c r="L47" s="1">
        <v>11411000000</v>
      </c>
      <c r="M47" s="1">
        <v>11361000000</v>
      </c>
      <c r="N47" s="1">
        <v>27234000000</v>
      </c>
      <c r="O47" s="1">
        <v>27848000000</v>
      </c>
      <c r="P47" s="1">
        <v>27558000000</v>
      </c>
      <c r="Q47" s="1">
        <v>26780000000</v>
      </c>
      <c r="R47" s="1">
        <v>27808000000</v>
      </c>
      <c r="S47" s="1">
        <v>27664000000</v>
      </c>
      <c r="T47" s="1">
        <v>25065000000</v>
      </c>
    </row>
    <row r="48" spans="1:20" ht="19" x14ac:dyDescent="0.25">
      <c r="A48" s="5" t="s">
        <v>41</v>
      </c>
      <c r="B48" s="1" t="s">
        <v>93</v>
      </c>
      <c r="C48" s="1" t="s">
        <v>93</v>
      </c>
      <c r="D48" s="1" t="s">
        <v>93</v>
      </c>
      <c r="E48" s="1" t="s">
        <v>93</v>
      </c>
      <c r="F48" s="1">
        <v>21096000000</v>
      </c>
      <c r="G48" s="1">
        <v>21091000000</v>
      </c>
      <c r="H48" s="1">
        <v>22925000000</v>
      </c>
      <c r="I48" s="1">
        <v>23104000000</v>
      </c>
      <c r="J48" s="1">
        <v>23101000000</v>
      </c>
      <c r="K48" s="1">
        <v>23032000000</v>
      </c>
      <c r="L48" s="1">
        <v>23164000000</v>
      </c>
      <c r="M48" s="1">
        <v>23186000000</v>
      </c>
      <c r="N48" s="1">
        <v>42300000000</v>
      </c>
      <c r="O48" s="1">
        <v>42958000000</v>
      </c>
      <c r="P48" s="1">
        <v>42752000000</v>
      </c>
      <c r="Q48" s="1">
        <v>42436000000</v>
      </c>
      <c r="R48" s="1">
        <v>43718000000</v>
      </c>
      <c r="S48" s="1">
        <v>43622000000</v>
      </c>
      <c r="T48" s="1">
        <v>42852000000</v>
      </c>
    </row>
    <row r="49" spans="1:20" ht="19" x14ac:dyDescent="0.25">
      <c r="A49" s="5" t="s">
        <v>42</v>
      </c>
      <c r="B49" s="1" t="s">
        <v>93</v>
      </c>
      <c r="C49" s="1" t="s">
        <v>93</v>
      </c>
      <c r="D49" s="1">
        <v>701643000</v>
      </c>
      <c r="E49" s="1">
        <v>964022000</v>
      </c>
      <c r="F49" s="1">
        <v>836000000</v>
      </c>
      <c r="G49" s="1">
        <v>270000000</v>
      </c>
      <c r="H49" s="1">
        <v>138000000</v>
      </c>
      <c r="I49" s="1">
        <v>811000000</v>
      </c>
      <c r="J49" s="1">
        <v>3369000000</v>
      </c>
      <c r="K49" s="1">
        <v>2790000000</v>
      </c>
      <c r="L49" s="1">
        <v>3050000000</v>
      </c>
      <c r="M49" s="1">
        <v>3429000000</v>
      </c>
      <c r="N49" s="1">
        <v>3977000000</v>
      </c>
      <c r="O49" s="1">
        <v>1926000000</v>
      </c>
      <c r="P49" s="1">
        <v>4082000000</v>
      </c>
      <c r="Q49" s="1">
        <v>2157000000</v>
      </c>
      <c r="R49" s="1">
        <v>231000000</v>
      </c>
      <c r="S49" s="1">
        <v>1705000000</v>
      </c>
      <c r="T49" s="1">
        <v>2136000000</v>
      </c>
    </row>
    <row r="50" spans="1:20" ht="19" x14ac:dyDescent="0.25">
      <c r="A50" s="5" t="s">
        <v>43</v>
      </c>
      <c r="B50" s="1" t="s">
        <v>93</v>
      </c>
      <c r="C50" s="1" t="s">
        <v>93</v>
      </c>
      <c r="D50" s="1">
        <v>237533000</v>
      </c>
      <c r="E50" s="1">
        <v>470626000</v>
      </c>
      <c r="F50" s="1" t="s">
        <v>93</v>
      </c>
      <c r="G50" s="1" t="s">
        <v>93</v>
      </c>
      <c r="H50" s="1" t="s">
        <v>93</v>
      </c>
      <c r="I50" s="1" t="s">
        <v>93</v>
      </c>
      <c r="J50" s="1" t="s">
        <v>93</v>
      </c>
      <c r="K50" s="1" t="s">
        <v>93</v>
      </c>
      <c r="L50" s="1">
        <v>8000000</v>
      </c>
      <c r="M50" s="1">
        <v>11000000</v>
      </c>
      <c r="N50" s="1">
        <v>22000000</v>
      </c>
      <c r="O50" s="1" t="s">
        <v>93</v>
      </c>
      <c r="P50" s="1" t="s">
        <v>93</v>
      </c>
      <c r="Q50" s="1" t="s">
        <v>93</v>
      </c>
      <c r="R50" s="1" t="s">
        <v>93</v>
      </c>
      <c r="S50" s="1" t="s">
        <v>93</v>
      </c>
      <c r="T50" s="1" t="s">
        <v>93</v>
      </c>
    </row>
    <row r="51" spans="1:20" ht="19" x14ac:dyDescent="0.25">
      <c r="A51" s="5" t="s">
        <v>44</v>
      </c>
      <c r="B51" s="1" t="s">
        <v>93</v>
      </c>
      <c r="C51" s="1">
        <v>1038000000</v>
      </c>
      <c r="D51" s="1">
        <v>430811000</v>
      </c>
      <c r="E51" s="1">
        <v>448530000</v>
      </c>
      <c r="F51" s="1">
        <v>795000000</v>
      </c>
      <c r="G51" s="1">
        <v>475000000</v>
      </c>
      <c r="H51" s="1">
        <v>254000000</v>
      </c>
      <c r="I51" s="1">
        <v>114000000</v>
      </c>
      <c r="J51" s="1">
        <v>123000000</v>
      </c>
      <c r="K51" s="1">
        <v>580000000</v>
      </c>
      <c r="L51" s="1">
        <v>893000000</v>
      </c>
      <c r="M51" s="1">
        <v>830000000</v>
      </c>
      <c r="N51" s="1">
        <v>1273000000</v>
      </c>
      <c r="O51" s="1">
        <v>1817000000</v>
      </c>
      <c r="P51" s="1">
        <v>1703000000</v>
      </c>
      <c r="Q51" s="1">
        <v>4316000000</v>
      </c>
      <c r="R51" s="1">
        <v>6588000000</v>
      </c>
      <c r="S51" s="1">
        <v>7247000000</v>
      </c>
      <c r="T51" s="1">
        <v>7085000000</v>
      </c>
    </row>
    <row r="52" spans="1:20" ht="19" x14ac:dyDescent="0.25">
      <c r="A52" s="5" t="s">
        <v>45</v>
      </c>
      <c r="B52" s="1" t="s">
        <v>93</v>
      </c>
      <c r="C52" s="1">
        <v>1038000000</v>
      </c>
      <c r="D52" s="1">
        <v>1369987000</v>
      </c>
      <c r="E52" s="1">
        <v>1883178000</v>
      </c>
      <c r="F52" s="1">
        <v>23807000000</v>
      </c>
      <c r="G52" s="1">
        <v>23040000000</v>
      </c>
      <c r="H52" s="1">
        <v>24674000000</v>
      </c>
      <c r="I52" s="1">
        <v>25570000000</v>
      </c>
      <c r="J52" s="1">
        <v>28227000000</v>
      </c>
      <c r="K52" s="1">
        <v>28134000000</v>
      </c>
      <c r="L52" s="1">
        <v>29007000000</v>
      </c>
      <c r="M52" s="1">
        <v>29344000000</v>
      </c>
      <c r="N52" s="1">
        <v>49722000000</v>
      </c>
      <c r="O52" s="1">
        <v>48954000000</v>
      </c>
      <c r="P52" s="1">
        <v>51009000000</v>
      </c>
      <c r="Q52" s="1">
        <v>51604000000</v>
      </c>
      <c r="R52" s="1">
        <v>53274000000</v>
      </c>
      <c r="S52" s="1">
        <v>55289000000</v>
      </c>
      <c r="T52" s="1">
        <v>55296000000</v>
      </c>
    </row>
    <row r="53" spans="1:20" ht="19" x14ac:dyDescent="0.25">
      <c r="A53" s="5" t="s">
        <v>46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93</v>
      </c>
      <c r="G53" s="1" t="s">
        <v>93</v>
      </c>
      <c r="H53" s="1" t="s">
        <v>93</v>
      </c>
      <c r="I53" s="1" t="s">
        <v>93</v>
      </c>
      <c r="J53" s="1" t="s">
        <v>93</v>
      </c>
      <c r="K53" s="1" t="s">
        <v>93</v>
      </c>
      <c r="L53" s="1" t="s">
        <v>93</v>
      </c>
      <c r="M53" s="1" t="s">
        <v>93</v>
      </c>
      <c r="N53" s="1" t="s">
        <v>93</v>
      </c>
      <c r="O53" s="1" t="s">
        <v>93</v>
      </c>
      <c r="P53" s="1" t="s">
        <v>93</v>
      </c>
      <c r="Q53" s="1" t="s">
        <v>93</v>
      </c>
      <c r="R53" s="1" t="s">
        <v>93</v>
      </c>
      <c r="S53" s="1" t="s">
        <v>93</v>
      </c>
      <c r="T53" s="1" t="s">
        <v>93</v>
      </c>
    </row>
    <row r="54" spans="1:20" ht="19" x14ac:dyDescent="0.25">
      <c r="A54" s="7" t="s">
        <v>47</v>
      </c>
      <c r="B54" s="11" t="s">
        <v>93</v>
      </c>
      <c r="C54" s="11">
        <v>1905000000</v>
      </c>
      <c r="D54" s="11">
        <v>2963918000</v>
      </c>
      <c r="E54" s="11">
        <v>4390117000</v>
      </c>
      <c r="F54" s="11">
        <v>34981000000</v>
      </c>
      <c r="G54" s="11">
        <v>32281000000</v>
      </c>
      <c r="H54" s="11">
        <v>33408000000</v>
      </c>
      <c r="I54" s="11">
        <v>34760000000</v>
      </c>
      <c r="J54" s="11">
        <v>40013000000</v>
      </c>
      <c r="K54" s="11">
        <v>35956000000</v>
      </c>
      <c r="L54" s="11">
        <v>38569000000</v>
      </c>
      <c r="M54" s="11">
        <v>40236000000</v>
      </c>
      <c r="N54" s="11">
        <v>64035000000</v>
      </c>
      <c r="O54" s="11">
        <v>67977000000</v>
      </c>
      <c r="P54" s="11">
        <v>69225000000</v>
      </c>
      <c r="Q54" s="11">
        <v>72574000000</v>
      </c>
      <c r="R54" s="11">
        <v>80919000000</v>
      </c>
      <c r="S54" s="11">
        <v>82896000000</v>
      </c>
      <c r="T54" s="11">
        <v>85501000000</v>
      </c>
    </row>
    <row r="55" spans="1:20" ht="19" x14ac:dyDescent="0.25">
      <c r="A55" s="5" t="s">
        <v>48</v>
      </c>
      <c r="B55" s="1" t="s">
        <v>93</v>
      </c>
      <c r="C55" s="1" t="s">
        <v>93</v>
      </c>
      <c r="D55" s="1">
        <v>119075000</v>
      </c>
      <c r="E55" s="1">
        <v>98586000</v>
      </c>
      <c r="F55" s="1">
        <v>159000000</v>
      </c>
      <c r="G55" s="1">
        <v>156000000</v>
      </c>
      <c r="H55" s="1">
        <v>137000000</v>
      </c>
      <c r="I55" s="1">
        <v>169000000</v>
      </c>
      <c r="J55" s="1">
        <v>152000000</v>
      </c>
      <c r="K55" s="1">
        <v>184000000</v>
      </c>
      <c r="L55" s="1">
        <v>147000000</v>
      </c>
      <c r="M55" s="1">
        <v>127000000</v>
      </c>
      <c r="N55" s="1">
        <v>203000000</v>
      </c>
      <c r="O55" s="1">
        <v>179000000</v>
      </c>
      <c r="P55" s="1">
        <v>183000000</v>
      </c>
      <c r="Q55" s="1">
        <v>156000000</v>
      </c>
      <c r="R55" s="1">
        <v>174000000</v>
      </c>
      <c r="S55" s="1">
        <v>266000000</v>
      </c>
      <c r="T55" s="1">
        <v>340000000</v>
      </c>
    </row>
    <row r="56" spans="1:20" ht="19" x14ac:dyDescent="0.25">
      <c r="A56" s="5" t="s">
        <v>49</v>
      </c>
      <c r="B56" s="1" t="s">
        <v>93</v>
      </c>
      <c r="C56" s="1">
        <v>174000000</v>
      </c>
      <c r="D56" s="1">
        <v>32339000</v>
      </c>
      <c r="E56" s="1">
        <v>41280000</v>
      </c>
      <c r="F56" s="1">
        <v>51000000</v>
      </c>
      <c r="G56" s="1">
        <v>12000000</v>
      </c>
      <c r="H56" s="1">
        <v>12000000</v>
      </c>
      <c r="I56" s="1" t="s">
        <v>93</v>
      </c>
      <c r="J56" s="1" t="s">
        <v>93</v>
      </c>
      <c r="K56" s="1" t="s">
        <v>93</v>
      </c>
      <c r="L56" s="1" t="s">
        <v>93</v>
      </c>
      <c r="M56" s="1" t="s">
        <v>93</v>
      </c>
      <c r="N56" s="1" t="s">
        <v>93</v>
      </c>
      <c r="O56" s="1">
        <v>1749000000</v>
      </c>
      <c r="P56" s="1" t="s">
        <v>93</v>
      </c>
      <c r="Q56" s="1" t="s">
        <v>93</v>
      </c>
      <c r="R56" s="1">
        <v>2999000000</v>
      </c>
      <c r="S56" s="1">
        <v>999000000</v>
      </c>
      <c r="T56" s="1">
        <v>2250000000</v>
      </c>
    </row>
    <row r="57" spans="1:20" ht="19" x14ac:dyDescent="0.25">
      <c r="A57" s="5" t="s">
        <v>50</v>
      </c>
      <c r="B57" s="1" t="s">
        <v>93</v>
      </c>
      <c r="C57" s="1" t="s">
        <v>93</v>
      </c>
      <c r="D57" s="1" t="s">
        <v>93</v>
      </c>
      <c r="E57" s="1">
        <v>148551000</v>
      </c>
      <c r="F57" s="1">
        <v>122000000</v>
      </c>
      <c r="G57" s="1">
        <v>327000000</v>
      </c>
      <c r="H57" s="1">
        <v>40000000</v>
      </c>
      <c r="I57" s="1">
        <v>63000000</v>
      </c>
      <c r="J57" s="1">
        <v>58000000</v>
      </c>
      <c r="K57" s="1">
        <v>64000000</v>
      </c>
      <c r="L57" s="1">
        <v>73000000</v>
      </c>
      <c r="M57" s="1">
        <v>75000000</v>
      </c>
      <c r="N57" s="1">
        <v>153000000</v>
      </c>
      <c r="O57" s="1">
        <v>243000000</v>
      </c>
      <c r="P57" s="1" t="s">
        <v>93</v>
      </c>
      <c r="Q57" s="1" t="s">
        <v>93</v>
      </c>
      <c r="R57" s="1" t="s">
        <v>93</v>
      </c>
      <c r="S57" s="1" t="s">
        <v>93</v>
      </c>
      <c r="T57" s="1" t="s">
        <v>93</v>
      </c>
    </row>
    <row r="58" spans="1:20" ht="19" x14ac:dyDescent="0.25">
      <c r="A58" s="5" t="s">
        <v>51</v>
      </c>
      <c r="B58" s="1" t="s">
        <v>93</v>
      </c>
      <c r="C58" s="1" t="s">
        <v>93</v>
      </c>
      <c r="D58" s="1" t="s">
        <v>93</v>
      </c>
      <c r="E58" s="1" t="s">
        <v>93</v>
      </c>
      <c r="F58" s="1">
        <v>37000000</v>
      </c>
      <c r="G58" s="1">
        <v>39000000</v>
      </c>
      <c r="H58" s="1">
        <v>42000000</v>
      </c>
      <c r="I58" s="1">
        <v>63000000</v>
      </c>
      <c r="J58" s="1">
        <v>59000000</v>
      </c>
      <c r="K58" s="1">
        <v>60000000</v>
      </c>
      <c r="L58" s="1">
        <v>82000000</v>
      </c>
      <c r="M58" s="1">
        <v>81000000</v>
      </c>
      <c r="N58" s="1" t="s">
        <v>93</v>
      </c>
      <c r="O58" s="1" t="s">
        <v>93</v>
      </c>
      <c r="P58" s="1" t="s">
        <v>93</v>
      </c>
      <c r="Q58" s="1" t="s">
        <v>93</v>
      </c>
      <c r="R58" s="1" t="s">
        <v>93</v>
      </c>
      <c r="S58" s="1" t="s">
        <v>93</v>
      </c>
      <c r="T58" s="1" t="s">
        <v>93</v>
      </c>
    </row>
    <row r="59" spans="1:20" ht="19" x14ac:dyDescent="0.25">
      <c r="A59" s="5" t="s">
        <v>52</v>
      </c>
      <c r="B59" s="1" t="s">
        <v>93</v>
      </c>
      <c r="C59" s="1">
        <v>814000000</v>
      </c>
      <c r="D59" s="1">
        <v>1241549000</v>
      </c>
      <c r="E59" s="1">
        <v>2993672000</v>
      </c>
      <c r="F59" s="1">
        <v>6796000000</v>
      </c>
      <c r="G59" s="1">
        <v>3908000000</v>
      </c>
      <c r="H59" s="1">
        <v>3267000000</v>
      </c>
      <c r="I59" s="1">
        <v>3156000000</v>
      </c>
      <c r="J59" s="1">
        <v>7685000000</v>
      </c>
      <c r="K59" s="1">
        <v>4027000000</v>
      </c>
      <c r="L59" s="1">
        <v>5704000000</v>
      </c>
      <c r="M59" s="1">
        <v>5091000000</v>
      </c>
      <c r="N59" s="1">
        <v>7690000000</v>
      </c>
      <c r="O59" s="1">
        <v>7823000000</v>
      </c>
      <c r="P59" s="1">
        <v>11122000000</v>
      </c>
      <c r="Q59" s="1">
        <v>13259000000</v>
      </c>
      <c r="R59" s="1">
        <v>11337000000</v>
      </c>
      <c r="S59" s="1">
        <v>14474000000</v>
      </c>
      <c r="T59" s="1">
        <v>18263000000</v>
      </c>
    </row>
    <row r="60" spans="1:20" ht="19" x14ac:dyDescent="0.25">
      <c r="A60" s="6" t="s">
        <v>53</v>
      </c>
      <c r="B60" s="10" t="s">
        <v>93</v>
      </c>
      <c r="C60" s="10">
        <v>988000000</v>
      </c>
      <c r="D60" s="10">
        <v>1392963000</v>
      </c>
      <c r="E60" s="10">
        <v>3282089000</v>
      </c>
      <c r="F60" s="10">
        <v>7165000000</v>
      </c>
      <c r="G60" s="10">
        <v>4442000000</v>
      </c>
      <c r="H60" s="10">
        <v>3498000000</v>
      </c>
      <c r="I60" s="10">
        <v>3451000000</v>
      </c>
      <c r="J60" s="10">
        <v>7954000000</v>
      </c>
      <c r="K60" s="10">
        <v>4335000000</v>
      </c>
      <c r="L60" s="10">
        <v>6006000000</v>
      </c>
      <c r="M60" s="10">
        <v>5374000000</v>
      </c>
      <c r="N60" s="10">
        <v>8046000000</v>
      </c>
      <c r="O60" s="10">
        <v>9994000000</v>
      </c>
      <c r="P60" s="10">
        <v>11305000000</v>
      </c>
      <c r="Q60" s="10">
        <v>13415000000</v>
      </c>
      <c r="R60" s="10">
        <v>14510000000</v>
      </c>
      <c r="S60" s="10">
        <v>15739000000</v>
      </c>
      <c r="T60" s="10">
        <v>20853000000</v>
      </c>
    </row>
    <row r="61" spans="1:20" ht="19" x14ac:dyDescent="0.25">
      <c r="A61" s="5" t="s">
        <v>54</v>
      </c>
      <c r="B61" s="1" t="s">
        <v>93</v>
      </c>
      <c r="C61" s="1" t="s">
        <v>93</v>
      </c>
      <c r="D61" s="1">
        <v>41280000</v>
      </c>
      <c r="E61" s="1" t="s">
        <v>93</v>
      </c>
      <c r="F61" s="1">
        <v>55000000</v>
      </c>
      <c r="G61" s="1">
        <v>44000000</v>
      </c>
      <c r="H61" s="1">
        <v>32000000</v>
      </c>
      <c r="I61" s="1" t="s">
        <v>93</v>
      </c>
      <c r="J61" s="1" t="s">
        <v>93</v>
      </c>
      <c r="K61" s="1" t="s">
        <v>93</v>
      </c>
      <c r="L61" s="1" t="s">
        <v>93</v>
      </c>
      <c r="M61" s="1" t="s">
        <v>93</v>
      </c>
      <c r="N61" s="1">
        <v>15882000000</v>
      </c>
      <c r="O61" s="1">
        <v>16618000000</v>
      </c>
      <c r="P61" s="1">
        <v>16630000000</v>
      </c>
      <c r="Q61" s="1">
        <v>16729000000</v>
      </c>
      <c r="R61" s="1">
        <v>21071000000</v>
      </c>
      <c r="S61" s="1">
        <v>19978000000</v>
      </c>
      <c r="T61" s="1">
        <v>20200000000</v>
      </c>
    </row>
    <row r="62" spans="1:20" ht="19" x14ac:dyDescent="0.25">
      <c r="A62" s="5" t="s">
        <v>51</v>
      </c>
      <c r="B62" s="1" t="s">
        <v>93</v>
      </c>
      <c r="C62" s="1" t="s">
        <v>93</v>
      </c>
      <c r="D62" s="1" t="s">
        <v>93</v>
      </c>
      <c r="E62" s="1" t="s">
        <v>93</v>
      </c>
      <c r="F62" s="1" t="s">
        <v>93</v>
      </c>
      <c r="G62" s="1" t="s">
        <v>93</v>
      </c>
      <c r="H62" s="1" t="s">
        <v>93</v>
      </c>
      <c r="I62" s="1" t="s">
        <v>93</v>
      </c>
      <c r="J62" s="1" t="s">
        <v>93</v>
      </c>
      <c r="K62" s="1" t="s">
        <v>93</v>
      </c>
      <c r="L62" s="1" t="s">
        <v>93</v>
      </c>
      <c r="M62" s="1" t="s">
        <v>93</v>
      </c>
      <c r="N62" s="1" t="s">
        <v>93</v>
      </c>
      <c r="O62" s="1" t="s">
        <v>93</v>
      </c>
      <c r="P62" s="1" t="s">
        <v>93</v>
      </c>
      <c r="Q62" s="1" t="s">
        <v>93</v>
      </c>
      <c r="R62" s="1" t="s">
        <v>93</v>
      </c>
      <c r="S62" s="1" t="s">
        <v>93</v>
      </c>
      <c r="T62" s="1" t="s">
        <v>93</v>
      </c>
    </row>
    <row r="63" spans="1:20" ht="19" x14ac:dyDescent="0.25">
      <c r="A63" s="5" t="s">
        <v>55</v>
      </c>
      <c r="B63" s="1" t="s">
        <v>93</v>
      </c>
      <c r="C63" s="1" t="s">
        <v>93</v>
      </c>
      <c r="D63" s="1" t="s">
        <v>93</v>
      </c>
      <c r="E63" s="1" t="s">
        <v>93</v>
      </c>
      <c r="F63" s="1">
        <v>3811000000</v>
      </c>
      <c r="G63" s="1">
        <v>3807000000</v>
      </c>
      <c r="H63" s="1">
        <v>4181000000</v>
      </c>
      <c r="I63" s="1">
        <v>4205000000</v>
      </c>
      <c r="J63" s="1">
        <v>4058000000</v>
      </c>
      <c r="K63" s="1">
        <v>4149000000</v>
      </c>
      <c r="L63" s="1">
        <v>4145000000</v>
      </c>
      <c r="M63" s="1">
        <v>4123000000</v>
      </c>
      <c r="N63" s="1">
        <v>4808000000</v>
      </c>
      <c r="O63" s="1">
        <v>5980000000</v>
      </c>
      <c r="P63" s="1">
        <v>4618000000</v>
      </c>
      <c r="Q63" s="1">
        <v>4807000000</v>
      </c>
      <c r="R63" s="1">
        <v>5237000000</v>
      </c>
      <c r="S63" s="1">
        <v>6128000000</v>
      </c>
      <c r="T63" s="1">
        <v>5332000000</v>
      </c>
    </row>
    <row r="64" spans="1:20" ht="19" x14ac:dyDescent="0.25">
      <c r="A64" s="5" t="s">
        <v>56</v>
      </c>
      <c r="B64" s="1" t="s">
        <v>93</v>
      </c>
      <c r="C64" s="1">
        <v>1357000000</v>
      </c>
      <c r="D64" s="1">
        <v>909021000</v>
      </c>
      <c r="E64" s="1">
        <v>1570745000</v>
      </c>
      <c r="F64" s="1">
        <v>2809000000</v>
      </c>
      <c r="G64" s="1">
        <v>795000000</v>
      </c>
      <c r="H64" s="1">
        <v>683000000</v>
      </c>
      <c r="I64" s="1">
        <v>667000000</v>
      </c>
      <c r="J64" s="1">
        <v>371000000</v>
      </c>
      <c r="K64" s="1">
        <v>602000000</v>
      </c>
      <c r="L64" s="1">
        <v>1005000000</v>
      </c>
      <c r="M64" s="1">
        <v>897000000</v>
      </c>
      <c r="N64" s="1">
        <v>2387000000</v>
      </c>
      <c r="O64" s="1">
        <v>2625000000</v>
      </c>
      <c r="P64" s="1">
        <v>2666000000</v>
      </c>
      <c r="Q64" s="1">
        <v>2939000000</v>
      </c>
      <c r="R64" s="1">
        <v>3891000000</v>
      </c>
      <c r="S64" s="1">
        <v>3462000000</v>
      </c>
      <c r="T64" s="1">
        <v>3535000000</v>
      </c>
    </row>
    <row r="65" spans="1:20" ht="19" x14ac:dyDescent="0.25">
      <c r="A65" s="5" t="s">
        <v>57</v>
      </c>
      <c r="B65" s="1" t="s">
        <v>93</v>
      </c>
      <c r="C65" s="1">
        <v>1357000000</v>
      </c>
      <c r="D65" s="1">
        <v>950301000</v>
      </c>
      <c r="E65" s="1">
        <v>1570745000</v>
      </c>
      <c r="F65" s="1">
        <v>6675000000</v>
      </c>
      <c r="G65" s="1">
        <v>4646000000</v>
      </c>
      <c r="H65" s="1">
        <v>4896000000</v>
      </c>
      <c r="I65" s="1">
        <v>4872000000</v>
      </c>
      <c r="J65" s="1">
        <v>4429000000</v>
      </c>
      <c r="K65" s="1">
        <v>4751000000</v>
      </c>
      <c r="L65" s="1">
        <v>5150000000</v>
      </c>
      <c r="M65" s="1">
        <v>5020000000</v>
      </c>
      <c r="N65" s="1">
        <v>23077000000</v>
      </c>
      <c r="O65" s="1">
        <v>25223000000</v>
      </c>
      <c r="P65" s="1">
        <v>23914000000</v>
      </c>
      <c r="Q65" s="1">
        <v>24475000000</v>
      </c>
      <c r="R65" s="1">
        <v>30199000000</v>
      </c>
      <c r="S65" s="1">
        <v>29568000000</v>
      </c>
      <c r="T65" s="1">
        <v>29067000000</v>
      </c>
    </row>
    <row r="66" spans="1:20" ht="19" x14ac:dyDescent="0.25">
      <c r="A66" s="5" t="s">
        <v>58</v>
      </c>
      <c r="B66" s="1" t="s">
        <v>93</v>
      </c>
      <c r="C66" s="1" t="s">
        <v>93</v>
      </c>
      <c r="D66" s="1" t="s">
        <v>93</v>
      </c>
      <c r="E66" s="1" t="s">
        <v>93</v>
      </c>
      <c r="F66" s="1" t="s">
        <v>93</v>
      </c>
      <c r="G66" s="1" t="s">
        <v>93</v>
      </c>
      <c r="H66" s="1" t="s">
        <v>93</v>
      </c>
      <c r="I66" s="1" t="s">
        <v>93</v>
      </c>
      <c r="J66" s="1" t="s">
        <v>93</v>
      </c>
      <c r="K66" s="1" t="s">
        <v>93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93</v>
      </c>
      <c r="Q66" s="1" t="s">
        <v>93</v>
      </c>
      <c r="R66" s="1" t="s">
        <v>93</v>
      </c>
      <c r="S66" s="1" t="s">
        <v>93</v>
      </c>
      <c r="T66" s="1" t="s">
        <v>93</v>
      </c>
    </row>
    <row r="67" spans="1:20" ht="19" x14ac:dyDescent="0.25">
      <c r="A67" s="6" t="s">
        <v>59</v>
      </c>
      <c r="B67" s="10" t="s">
        <v>93</v>
      </c>
      <c r="C67" s="10">
        <v>2345000000</v>
      </c>
      <c r="D67" s="10">
        <v>2343264000</v>
      </c>
      <c r="E67" s="10">
        <v>4852834000</v>
      </c>
      <c r="F67" s="10">
        <v>13840000000</v>
      </c>
      <c r="G67" s="10">
        <v>9088000000</v>
      </c>
      <c r="H67" s="10">
        <v>8394000000</v>
      </c>
      <c r="I67" s="10">
        <v>8323000000</v>
      </c>
      <c r="J67" s="10">
        <v>12383000000</v>
      </c>
      <c r="K67" s="10">
        <v>9086000000</v>
      </c>
      <c r="L67" s="10">
        <v>11156000000</v>
      </c>
      <c r="M67" s="10">
        <v>10394000000</v>
      </c>
      <c r="N67" s="10">
        <v>31123000000</v>
      </c>
      <c r="O67" s="10">
        <v>35217000000</v>
      </c>
      <c r="P67" s="10">
        <v>35219000000</v>
      </c>
      <c r="Q67" s="10">
        <v>37890000000</v>
      </c>
      <c r="R67" s="10">
        <v>44709000000</v>
      </c>
      <c r="S67" s="10">
        <v>45307000000</v>
      </c>
      <c r="T67" s="10">
        <v>49920000000</v>
      </c>
    </row>
    <row r="68" spans="1:20" ht="19" x14ac:dyDescent="0.25">
      <c r="A68" s="5" t="s">
        <v>60</v>
      </c>
      <c r="B68" s="1" t="s">
        <v>93</v>
      </c>
      <c r="C68" s="1" t="s">
        <v>93</v>
      </c>
      <c r="D68" s="1" t="s">
        <v>93</v>
      </c>
      <c r="E68" s="1" t="s">
        <v>93</v>
      </c>
      <c r="F68" s="1" t="s">
        <v>93</v>
      </c>
      <c r="G68" s="1" t="s">
        <v>93</v>
      </c>
      <c r="H68" s="1" t="s">
        <v>93</v>
      </c>
      <c r="I68" s="1" t="s">
        <v>93</v>
      </c>
      <c r="J68" s="1" t="s">
        <v>93</v>
      </c>
      <c r="K68" s="1" t="s">
        <v>93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93</v>
      </c>
      <c r="Q68" s="1" t="s">
        <v>93</v>
      </c>
      <c r="R68" s="1" t="s">
        <v>93</v>
      </c>
      <c r="S68" s="1" t="s">
        <v>93</v>
      </c>
      <c r="T68" s="1">
        <v>21869000000</v>
      </c>
    </row>
    <row r="69" spans="1:20" ht="19" x14ac:dyDescent="0.25">
      <c r="A69" s="5" t="s">
        <v>61</v>
      </c>
      <c r="B69" s="1" t="s">
        <v>93</v>
      </c>
      <c r="C69" s="1" t="s">
        <v>93</v>
      </c>
      <c r="D69" s="1" t="s">
        <v>93</v>
      </c>
      <c r="E69" s="1" t="s">
        <v>93</v>
      </c>
      <c r="F69" s="1">
        <v>186000000</v>
      </c>
      <c r="G69" s="1">
        <v>2219000000</v>
      </c>
      <c r="H69" s="1">
        <v>4368000000</v>
      </c>
      <c r="I69" s="1">
        <v>6706000000</v>
      </c>
      <c r="J69" s="1">
        <v>7809000000</v>
      </c>
      <c r="K69" s="1">
        <v>7974000000</v>
      </c>
      <c r="L69" s="1">
        <v>9131000000</v>
      </c>
      <c r="M69" s="1">
        <v>11843000000</v>
      </c>
      <c r="N69" s="1">
        <v>10462000000</v>
      </c>
      <c r="O69" s="1">
        <v>9508000000</v>
      </c>
      <c r="P69" s="1">
        <v>11318000000</v>
      </c>
      <c r="Q69" s="1">
        <v>13502000000</v>
      </c>
      <c r="R69" s="1">
        <v>14088000000</v>
      </c>
      <c r="S69" s="1">
        <v>15351000000</v>
      </c>
      <c r="T69" s="1">
        <v>16116000000</v>
      </c>
    </row>
    <row r="70" spans="1:20" ht="19" x14ac:dyDescent="0.25">
      <c r="A70" s="5" t="s">
        <v>62</v>
      </c>
      <c r="B70" s="1" t="s">
        <v>93</v>
      </c>
      <c r="C70" s="1" t="s">
        <v>93</v>
      </c>
      <c r="D70" s="1">
        <v>582814000</v>
      </c>
      <c r="E70" s="1">
        <v>-328000</v>
      </c>
      <c r="F70" s="1">
        <v>-70000000</v>
      </c>
      <c r="G70" s="1">
        <v>-188000000</v>
      </c>
      <c r="H70" s="1">
        <v>-151000000</v>
      </c>
      <c r="I70" s="1">
        <v>-176000000</v>
      </c>
      <c r="J70" s="1">
        <v>-171000000</v>
      </c>
      <c r="K70" s="1">
        <v>21000000</v>
      </c>
      <c r="L70" s="1">
        <v>-17000000</v>
      </c>
      <c r="M70" s="1">
        <v>-74000000</v>
      </c>
      <c r="N70" s="1">
        <v>-458000000</v>
      </c>
      <c r="O70" s="1">
        <v>878000000</v>
      </c>
      <c r="P70" s="1">
        <v>547000000</v>
      </c>
      <c r="Q70" s="1">
        <v>-650000000</v>
      </c>
      <c r="R70" s="1">
        <v>354000000</v>
      </c>
      <c r="S70" s="1">
        <v>436000000</v>
      </c>
      <c r="T70" s="1">
        <v>-2369000000</v>
      </c>
    </row>
    <row r="71" spans="1:20" ht="19" x14ac:dyDescent="0.25">
      <c r="A71" s="5" t="s">
        <v>63</v>
      </c>
      <c r="B71" s="1" t="s">
        <v>93</v>
      </c>
      <c r="C71" s="1">
        <v>-440000000</v>
      </c>
      <c r="D71" s="1" t="s">
        <v>93</v>
      </c>
      <c r="E71" s="1">
        <v>-500999000</v>
      </c>
      <c r="F71" s="1">
        <v>21025000000</v>
      </c>
      <c r="G71" s="1">
        <v>21158000000</v>
      </c>
      <c r="H71" s="1">
        <v>20794000000</v>
      </c>
      <c r="I71" s="1">
        <v>19907000000</v>
      </c>
      <c r="J71" s="1">
        <v>19992000000</v>
      </c>
      <c r="K71" s="1">
        <v>18875000000</v>
      </c>
      <c r="L71" s="1">
        <v>18299000000</v>
      </c>
      <c r="M71" s="1">
        <v>18073000000</v>
      </c>
      <c r="N71" s="1">
        <v>17191000000</v>
      </c>
      <c r="O71" s="1">
        <v>16848000000</v>
      </c>
      <c r="P71" s="1">
        <v>16671000000</v>
      </c>
      <c r="Q71" s="1">
        <v>16370000000</v>
      </c>
      <c r="R71" s="1">
        <v>16682000000</v>
      </c>
      <c r="S71" s="1">
        <v>18722000000</v>
      </c>
      <c r="T71" s="1" t="s">
        <v>93</v>
      </c>
    </row>
    <row r="72" spans="1:20" ht="19" x14ac:dyDescent="0.25">
      <c r="A72" s="6" t="s">
        <v>64</v>
      </c>
      <c r="B72" s="10" t="s">
        <v>93</v>
      </c>
      <c r="C72" s="10">
        <v>-440000000</v>
      </c>
      <c r="D72" s="10">
        <v>582814000</v>
      </c>
      <c r="E72" s="10">
        <v>-501327000</v>
      </c>
      <c r="F72" s="10">
        <v>21141000000</v>
      </c>
      <c r="G72" s="10">
        <v>23189000000</v>
      </c>
      <c r="H72" s="10">
        <v>25011000000</v>
      </c>
      <c r="I72" s="10">
        <v>26437000000</v>
      </c>
      <c r="J72" s="10">
        <v>27630000000</v>
      </c>
      <c r="K72" s="10">
        <v>26870000000</v>
      </c>
      <c r="L72" s="10">
        <v>27413000000</v>
      </c>
      <c r="M72" s="10">
        <v>29842000000</v>
      </c>
      <c r="N72" s="10">
        <v>32912000000</v>
      </c>
      <c r="O72" s="10">
        <v>32760000000</v>
      </c>
      <c r="P72" s="10">
        <v>34006000000</v>
      </c>
      <c r="Q72" s="10">
        <v>34684000000</v>
      </c>
      <c r="R72" s="10">
        <v>36210000000</v>
      </c>
      <c r="S72" s="10">
        <v>37589000000</v>
      </c>
      <c r="T72" s="10">
        <v>35581000000</v>
      </c>
    </row>
    <row r="73" spans="1:20" ht="19" x14ac:dyDescent="0.25">
      <c r="A73" s="7" t="s">
        <v>65</v>
      </c>
      <c r="B73" s="11" t="s">
        <v>93</v>
      </c>
      <c r="C73" s="11">
        <v>1905000000</v>
      </c>
      <c r="D73" s="11">
        <v>2926078000</v>
      </c>
      <c r="E73" s="11">
        <v>4351507000</v>
      </c>
      <c r="F73" s="11">
        <v>34981000000</v>
      </c>
      <c r="G73" s="11">
        <v>32277000000</v>
      </c>
      <c r="H73" s="11">
        <v>33405000000</v>
      </c>
      <c r="I73" s="11">
        <v>34760000000</v>
      </c>
      <c r="J73" s="11">
        <v>40013000000</v>
      </c>
      <c r="K73" s="11">
        <v>35956000000</v>
      </c>
      <c r="L73" s="11">
        <v>38569000000</v>
      </c>
      <c r="M73" s="11">
        <v>40236000000</v>
      </c>
      <c r="N73" s="11">
        <v>64035000000</v>
      </c>
      <c r="O73" s="11">
        <v>67977000000</v>
      </c>
      <c r="P73" s="11">
        <v>69225000000</v>
      </c>
      <c r="Q73" s="11">
        <v>72574000000</v>
      </c>
      <c r="R73" s="11">
        <v>80919000000</v>
      </c>
      <c r="S73" s="11">
        <v>82896000000</v>
      </c>
      <c r="T73" s="11">
        <v>85501000000</v>
      </c>
    </row>
    <row r="74" spans="1:20" ht="19" x14ac:dyDescent="0.25">
      <c r="A74" s="5" t="s">
        <v>29</v>
      </c>
      <c r="B74" s="13" t="s">
        <v>94</v>
      </c>
      <c r="C74" s="13" t="s">
        <v>94</v>
      </c>
      <c r="D74" s="13" t="s">
        <v>94</v>
      </c>
      <c r="E74" s="13" t="s">
        <v>94</v>
      </c>
      <c r="F74" s="13" t="s">
        <v>94</v>
      </c>
      <c r="G74" s="13" t="s">
        <v>94</v>
      </c>
      <c r="H74" s="13" t="s">
        <v>94</v>
      </c>
      <c r="I74" s="13" t="s">
        <v>94</v>
      </c>
      <c r="J74" s="13" t="s">
        <v>94</v>
      </c>
      <c r="K74" s="13" t="s">
        <v>94</v>
      </c>
      <c r="L74" s="13" t="s">
        <v>94</v>
      </c>
      <c r="M74" s="13" t="s">
        <v>94</v>
      </c>
      <c r="N74" s="13" t="s">
        <v>94</v>
      </c>
      <c r="O74" s="13" t="s">
        <v>94</v>
      </c>
      <c r="P74" s="13" t="s">
        <v>94</v>
      </c>
      <c r="Q74" s="13" t="s">
        <v>94</v>
      </c>
      <c r="R74" s="13" t="s">
        <v>94</v>
      </c>
      <c r="S74" s="13" t="s">
        <v>94</v>
      </c>
      <c r="T74" s="13" t="s">
        <v>94</v>
      </c>
    </row>
    <row r="75" spans="1:20" ht="21" x14ac:dyDescent="0.25">
      <c r="A75" s="4" t="s">
        <v>66</v>
      </c>
      <c r="B75" s="9" t="s">
        <v>92</v>
      </c>
      <c r="C75" s="9" t="s">
        <v>92</v>
      </c>
      <c r="D75" s="9" t="s">
        <v>92</v>
      </c>
      <c r="E75" s="9" t="s">
        <v>92</v>
      </c>
      <c r="F75" s="9" t="s">
        <v>92</v>
      </c>
      <c r="G75" s="9" t="s">
        <v>92</v>
      </c>
      <c r="H75" s="9" t="s">
        <v>92</v>
      </c>
      <c r="I75" s="9" t="s">
        <v>92</v>
      </c>
      <c r="J75" s="9" t="s">
        <v>92</v>
      </c>
      <c r="K75" s="9" t="s">
        <v>92</v>
      </c>
      <c r="L75" s="9" t="s">
        <v>92</v>
      </c>
      <c r="M75" s="9" t="s">
        <v>92</v>
      </c>
      <c r="N75" s="9" t="s">
        <v>92</v>
      </c>
      <c r="O75" s="9" t="s">
        <v>92</v>
      </c>
      <c r="P75" s="9" t="s">
        <v>92</v>
      </c>
      <c r="Q75" s="9" t="s">
        <v>92</v>
      </c>
      <c r="R75" s="9" t="s">
        <v>92</v>
      </c>
      <c r="S75" s="9" t="s">
        <v>92</v>
      </c>
      <c r="T75" s="9" t="s">
        <v>92</v>
      </c>
    </row>
    <row r="76" spans="1:20" ht="19" x14ac:dyDescent="0.25">
      <c r="A76" s="5" t="s">
        <v>67</v>
      </c>
      <c r="B76" s="1" t="s">
        <v>93</v>
      </c>
      <c r="C76" s="1">
        <v>264701000</v>
      </c>
      <c r="D76" s="1">
        <v>454561000</v>
      </c>
      <c r="E76" s="1">
        <v>-1076095000</v>
      </c>
      <c r="F76" s="1">
        <v>804000000</v>
      </c>
      <c r="G76" s="1">
        <v>2353000000</v>
      </c>
      <c r="H76" s="1">
        <v>2966000000</v>
      </c>
      <c r="I76" s="1">
        <v>3650000000</v>
      </c>
      <c r="J76" s="1">
        <v>2144000000</v>
      </c>
      <c r="K76" s="1">
        <v>4980000000</v>
      </c>
      <c r="L76" s="1">
        <v>5438000000</v>
      </c>
      <c r="M76" s="1">
        <v>6328000000</v>
      </c>
      <c r="N76" s="1">
        <v>5991000000</v>
      </c>
      <c r="O76" s="1">
        <v>6699000000</v>
      </c>
      <c r="P76" s="1">
        <v>10301000000</v>
      </c>
      <c r="Q76" s="1">
        <v>12080000000</v>
      </c>
      <c r="R76" s="1">
        <v>10866000000</v>
      </c>
      <c r="S76" s="1">
        <v>12311000000</v>
      </c>
      <c r="T76" s="1">
        <v>14957000000</v>
      </c>
    </row>
    <row r="77" spans="1:20" ht="19" x14ac:dyDescent="0.25">
      <c r="A77" s="5" t="s">
        <v>14</v>
      </c>
      <c r="B77" s="1" t="s">
        <v>93</v>
      </c>
      <c r="C77" s="1">
        <v>135528000</v>
      </c>
      <c r="D77" s="1">
        <v>720206000</v>
      </c>
      <c r="E77" s="1">
        <v>625693000</v>
      </c>
      <c r="F77" s="1">
        <v>237000000</v>
      </c>
      <c r="G77" s="1">
        <v>226000000</v>
      </c>
      <c r="H77" s="1">
        <v>265000000</v>
      </c>
      <c r="I77" s="1">
        <v>288000000</v>
      </c>
      <c r="J77" s="1">
        <v>333000000</v>
      </c>
      <c r="K77" s="1">
        <v>397000000</v>
      </c>
      <c r="L77" s="1">
        <v>435000000</v>
      </c>
      <c r="M77" s="1">
        <v>494000000</v>
      </c>
      <c r="N77" s="1">
        <v>502000000</v>
      </c>
      <c r="O77" s="1">
        <v>556000000</v>
      </c>
      <c r="P77" s="1">
        <v>613000000</v>
      </c>
      <c r="Q77" s="1">
        <v>656000000</v>
      </c>
      <c r="R77" s="1">
        <v>767000000</v>
      </c>
      <c r="S77" s="1">
        <v>804000000</v>
      </c>
      <c r="T77" s="1">
        <v>861000000</v>
      </c>
    </row>
    <row r="78" spans="1:20" ht="19" x14ac:dyDescent="0.25">
      <c r="A78" s="5" t="s">
        <v>68</v>
      </c>
      <c r="B78" s="1" t="s">
        <v>93</v>
      </c>
      <c r="C78" s="1">
        <v>85186000</v>
      </c>
      <c r="D78" s="1">
        <v>31630000</v>
      </c>
      <c r="E78" s="1">
        <v>-873695000</v>
      </c>
      <c r="F78" s="1">
        <v>-27000000</v>
      </c>
      <c r="G78" s="1">
        <v>297000000</v>
      </c>
      <c r="H78" s="1">
        <v>249000000</v>
      </c>
      <c r="I78" s="1">
        <v>164000000</v>
      </c>
      <c r="J78" s="1">
        <v>-1690000000</v>
      </c>
      <c r="K78" s="1">
        <v>1527000000</v>
      </c>
      <c r="L78" s="1">
        <v>-580000000</v>
      </c>
      <c r="M78" s="1">
        <v>195000000</v>
      </c>
      <c r="N78" s="1">
        <v>-764000000</v>
      </c>
      <c r="O78" s="1">
        <v>1700000000</v>
      </c>
      <c r="P78" s="1">
        <v>-1277000000</v>
      </c>
      <c r="Q78" s="1">
        <v>214000000</v>
      </c>
      <c r="R78" s="1">
        <v>307000000</v>
      </c>
      <c r="S78" s="1">
        <v>873000000</v>
      </c>
      <c r="T78" s="1">
        <v>-336000000</v>
      </c>
    </row>
    <row r="79" spans="1:20" ht="19" x14ac:dyDescent="0.25">
      <c r="A79" s="5" t="s">
        <v>69</v>
      </c>
      <c r="B79" s="1" t="s">
        <v>93</v>
      </c>
      <c r="C79" s="1" t="s">
        <v>93</v>
      </c>
      <c r="D79" s="1" t="s">
        <v>93</v>
      </c>
      <c r="E79" s="1" t="s">
        <v>93</v>
      </c>
      <c r="F79" s="1">
        <v>74000000</v>
      </c>
      <c r="G79" s="1">
        <v>115000000</v>
      </c>
      <c r="H79" s="1">
        <v>131000000</v>
      </c>
      <c r="I79" s="1">
        <v>154000000</v>
      </c>
      <c r="J79" s="1">
        <v>147000000</v>
      </c>
      <c r="K79" s="1">
        <v>179000000</v>
      </c>
      <c r="L79" s="1">
        <v>172000000</v>
      </c>
      <c r="M79" s="1">
        <v>187000000</v>
      </c>
      <c r="N79" s="1">
        <v>221000000</v>
      </c>
      <c r="O79" s="1">
        <v>235000000</v>
      </c>
      <c r="P79" s="1">
        <v>327000000</v>
      </c>
      <c r="Q79" s="1">
        <v>407000000</v>
      </c>
      <c r="R79" s="1">
        <v>416000000</v>
      </c>
      <c r="S79" s="1">
        <v>542000000</v>
      </c>
      <c r="T79" s="1">
        <v>602000000</v>
      </c>
    </row>
    <row r="80" spans="1:20" ht="19" x14ac:dyDescent="0.25">
      <c r="A80" s="14" t="s">
        <v>105</v>
      </c>
      <c r="B80" s="15" t="e">
        <f t="shared" ref="B80:T80" si="21">B79/B3</f>
        <v>#VALUE!</v>
      </c>
      <c r="C80" s="15" t="e">
        <f t="shared" si="21"/>
        <v>#VALUE!</v>
      </c>
      <c r="D80" s="15" t="e">
        <f t="shared" si="21"/>
        <v>#VALUE!</v>
      </c>
      <c r="E80" s="15" t="e">
        <f t="shared" si="21"/>
        <v>#VALUE!</v>
      </c>
      <c r="F80" s="15">
        <f t="shared" si="21"/>
        <v>1.181542391825004E-2</v>
      </c>
      <c r="G80" s="15">
        <f t="shared" si="21"/>
        <v>1.6640138908985674E-2</v>
      </c>
      <c r="H80" s="15">
        <f t="shared" si="21"/>
        <v>1.6243025418474891E-2</v>
      </c>
      <c r="I80" s="15">
        <f t="shared" si="21"/>
        <v>1.6760992599042228E-2</v>
      </c>
      <c r="J80" s="15">
        <f t="shared" si="21"/>
        <v>1.4106131849150754E-2</v>
      </c>
      <c r="K80" s="15">
        <f t="shared" si="21"/>
        <v>1.5197826456104601E-2</v>
      </c>
      <c r="L80" s="15">
        <f t="shared" si="21"/>
        <v>1.3541174618170367E-2</v>
      </c>
      <c r="M80" s="15">
        <f t="shared" si="21"/>
        <v>1.3472622478386168E-2</v>
      </c>
      <c r="N80" s="15">
        <f t="shared" si="21"/>
        <v>1.4653229014719533E-2</v>
      </c>
      <c r="O80" s="15">
        <f t="shared" si="21"/>
        <v>1.2800958710099139E-2</v>
      </c>
      <c r="P80" s="15">
        <f t="shared" si="21"/>
        <v>1.5866854286962006E-2</v>
      </c>
      <c r="Q80" s="15">
        <f t="shared" si="21"/>
        <v>1.7713365539452495E-2</v>
      </c>
      <c r="R80" s="15">
        <f t="shared" si="21"/>
        <v>1.9042387622448045E-2</v>
      </c>
      <c r="S80" s="15">
        <f t="shared" si="21"/>
        <v>2.2484961626218627E-2</v>
      </c>
      <c r="T80" s="15">
        <f t="shared" si="21"/>
        <v>2.0539065165472534E-2</v>
      </c>
    </row>
    <row r="81" spans="1:28" ht="19" x14ac:dyDescent="0.25">
      <c r="A81" s="5" t="s">
        <v>70</v>
      </c>
      <c r="B81" s="1" t="s">
        <v>93</v>
      </c>
      <c r="C81" s="1">
        <v>-732807000</v>
      </c>
      <c r="D81" s="1">
        <v>-903826000</v>
      </c>
      <c r="E81" s="1">
        <v>-1045951000</v>
      </c>
      <c r="F81" s="1">
        <v>-3338000000</v>
      </c>
      <c r="G81" s="1">
        <v>-3262000000</v>
      </c>
      <c r="H81" s="1">
        <v>-2335000000</v>
      </c>
      <c r="I81" s="1">
        <v>-2034000000</v>
      </c>
      <c r="J81" s="1">
        <v>-2100000000</v>
      </c>
      <c r="K81" s="1">
        <v>-6361000000</v>
      </c>
      <c r="L81" s="1">
        <v>-1252000000</v>
      </c>
      <c r="M81" s="1">
        <v>-3545000000</v>
      </c>
      <c r="N81" s="1">
        <v>-3526000000</v>
      </c>
      <c r="O81" s="1">
        <v>-4580000000</v>
      </c>
      <c r="P81" s="1">
        <v>-2657000000</v>
      </c>
      <c r="Q81" s="1">
        <v>-6303000000</v>
      </c>
      <c r="R81" s="1">
        <v>-8398000000</v>
      </c>
      <c r="S81" s="1">
        <v>-6702000000</v>
      </c>
      <c r="T81" s="1">
        <v>-7657000000</v>
      </c>
    </row>
    <row r="82" spans="1:28" ht="19" x14ac:dyDescent="0.25">
      <c r="A82" s="5" t="s">
        <v>71</v>
      </c>
      <c r="B82" s="1" t="s">
        <v>93</v>
      </c>
      <c r="C82" s="1">
        <v>-14285000</v>
      </c>
      <c r="D82" s="1" t="s">
        <v>93</v>
      </c>
      <c r="E82" s="1" t="s">
        <v>93</v>
      </c>
      <c r="F82" s="1">
        <v>-24000000</v>
      </c>
      <c r="G82" s="1">
        <v>-102000000</v>
      </c>
      <c r="H82" s="1">
        <v>-7000000</v>
      </c>
      <c r="I82" s="1">
        <v>-79000000</v>
      </c>
      <c r="J82" s="1">
        <v>-161000000</v>
      </c>
      <c r="K82" s="1">
        <v>-38000000</v>
      </c>
      <c r="L82" s="1">
        <v>-53000000</v>
      </c>
      <c r="M82" s="1">
        <v>-19000000</v>
      </c>
      <c r="N82" s="1">
        <v>-65000000</v>
      </c>
      <c r="O82" s="1">
        <v>-54000000</v>
      </c>
      <c r="P82" s="1">
        <v>-70000000</v>
      </c>
      <c r="Q82" s="1">
        <v>-333000000</v>
      </c>
      <c r="R82" s="1">
        <v>-43000000</v>
      </c>
      <c r="S82" s="1">
        <v>-343000000</v>
      </c>
      <c r="T82" s="1">
        <v>-97000000</v>
      </c>
    </row>
    <row r="83" spans="1:28" ht="21" x14ac:dyDescent="0.25">
      <c r="A83" s="5" t="s">
        <v>35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  <c r="H83" s="1" t="s">
        <v>93</v>
      </c>
      <c r="I83" s="1" t="s">
        <v>93</v>
      </c>
      <c r="J83" s="1" t="s">
        <v>93</v>
      </c>
      <c r="K83" s="1" t="s">
        <v>93</v>
      </c>
      <c r="L83" s="1" t="s">
        <v>93</v>
      </c>
      <c r="M83" s="1" t="s">
        <v>93</v>
      </c>
      <c r="N83" s="1" t="s">
        <v>93</v>
      </c>
      <c r="O83" s="1" t="s">
        <v>93</v>
      </c>
      <c r="P83" s="1" t="s">
        <v>93</v>
      </c>
      <c r="Q83" s="1" t="s">
        <v>93</v>
      </c>
      <c r="R83" s="1" t="s">
        <v>93</v>
      </c>
      <c r="S83" s="1" t="s">
        <v>93</v>
      </c>
      <c r="T83" s="1" t="s">
        <v>93</v>
      </c>
      <c r="AA83" s="32" t="s">
        <v>126</v>
      </c>
      <c r="AB83" s="33"/>
    </row>
    <row r="84" spans="1:28" ht="19" x14ac:dyDescent="0.25">
      <c r="A84" s="5" t="s">
        <v>48</v>
      </c>
      <c r="B84" s="1" t="s">
        <v>93</v>
      </c>
      <c r="C84" s="1">
        <v>56580000</v>
      </c>
      <c r="D84" s="1" t="s">
        <v>93</v>
      </c>
      <c r="E84" s="1">
        <v>-20491000</v>
      </c>
      <c r="F84" s="1">
        <v>-10000000</v>
      </c>
      <c r="G84" s="1">
        <v>-3000000</v>
      </c>
      <c r="H84" s="1">
        <v>-21000000</v>
      </c>
      <c r="I84" s="1">
        <v>29000000</v>
      </c>
      <c r="J84" s="1">
        <v>-17000000</v>
      </c>
      <c r="K84" s="1">
        <v>40000000</v>
      </c>
      <c r="L84" s="1">
        <v>-56000000</v>
      </c>
      <c r="M84" s="1">
        <v>-13000000</v>
      </c>
      <c r="N84" s="1">
        <v>43000000</v>
      </c>
      <c r="O84" s="1">
        <v>-30000000</v>
      </c>
      <c r="P84" s="1">
        <v>3000000</v>
      </c>
      <c r="Q84" s="1">
        <v>-24000000</v>
      </c>
      <c r="R84" s="1">
        <v>21000000</v>
      </c>
      <c r="S84" s="1">
        <v>88000000</v>
      </c>
      <c r="T84" s="1">
        <v>67000000</v>
      </c>
      <c r="AA84" s="34" t="s">
        <v>127</v>
      </c>
      <c r="AB84" s="35"/>
    </row>
    <row r="85" spans="1:28" ht="20" x14ac:dyDescent="0.25">
      <c r="A85" s="5" t="s">
        <v>72</v>
      </c>
      <c r="B85" s="1" t="s">
        <v>93</v>
      </c>
      <c r="C85" s="1">
        <v>-627700000</v>
      </c>
      <c r="D85" s="1">
        <v>-612958000</v>
      </c>
      <c r="E85" s="1">
        <v>-584582000</v>
      </c>
      <c r="F85" s="1">
        <v>-1539000000</v>
      </c>
      <c r="G85" s="1">
        <v>-1245000000</v>
      </c>
      <c r="H85" s="1">
        <v>-1427000000</v>
      </c>
      <c r="I85" s="1">
        <v>-1858000000</v>
      </c>
      <c r="J85" s="1">
        <v>-1757000000</v>
      </c>
      <c r="K85" s="1">
        <v>-2336000000</v>
      </c>
      <c r="L85" s="1">
        <v>-2395000000</v>
      </c>
      <c r="M85" s="1">
        <v>-2970000000</v>
      </c>
      <c r="N85" s="1">
        <v>-3508000000</v>
      </c>
      <c r="O85" s="1">
        <v>-4628000000</v>
      </c>
      <c r="P85" s="1">
        <v>-4682000000</v>
      </c>
      <c r="Q85" s="1">
        <v>-6430000000</v>
      </c>
      <c r="R85" s="1">
        <v>-8081000000</v>
      </c>
      <c r="S85" s="1">
        <v>-7510000000</v>
      </c>
      <c r="T85" s="1">
        <v>-9351000000</v>
      </c>
      <c r="AA85" s="23" t="s">
        <v>128</v>
      </c>
      <c r="AB85" s="24">
        <f>T17</f>
        <v>538000000</v>
      </c>
    </row>
    <row r="86" spans="1:28" ht="20" x14ac:dyDescent="0.25">
      <c r="A86" s="5" t="s">
        <v>73</v>
      </c>
      <c r="B86" s="1" t="s">
        <v>93</v>
      </c>
      <c r="C86" s="1">
        <v>728021000</v>
      </c>
      <c r="D86" s="1">
        <v>131937000</v>
      </c>
      <c r="E86" s="1">
        <v>2875195000</v>
      </c>
      <c r="F86" s="1">
        <v>2781000000</v>
      </c>
      <c r="G86" s="1">
        <v>829000000</v>
      </c>
      <c r="H86" s="1">
        <v>1415000000</v>
      </c>
      <c r="I86" s="1">
        <v>1650000000</v>
      </c>
      <c r="J86" s="1">
        <v>6175000000</v>
      </c>
      <c r="K86" s="1">
        <v>2300000000</v>
      </c>
      <c r="L86" s="1">
        <v>2992000000</v>
      </c>
      <c r="M86" s="1">
        <v>2925000000</v>
      </c>
      <c r="N86" s="1">
        <v>3150000000</v>
      </c>
      <c r="O86" s="1">
        <v>4598000000</v>
      </c>
      <c r="P86" s="1">
        <v>5406000000</v>
      </c>
      <c r="Q86" s="1">
        <v>5730000000</v>
      </c>
      <c r="R86" s="1">
        <v>6482000000</v>
      </c>
      <c r="S86" s="1">
        <v>7399000000</v>
      </c>
      <c r="T86" s="1">
        <v>10422000000</v>
      </c>
      <c r="AA86" s="23" t="s">
        <v>129</v>
      </c>
      <c r="AB86" s="24">
        <f>T56</f>
        <v>2250000000</v>
      </c>
    </row>
    <row r="87" spans="1:28" ht="20" x14ac:dyDescent="0.25">
      <c r="A87" s="6" t="s">
        <v>74</v>
      </c>
      <c r="B87" s="10" t="s">
        <v>93</v>
      </c>
      <c r="C87" s="10">
        <v>480629000</v>
      </c>
      <c r="D87" s="10">
        <v>434508000</v>
      </c>
      <c r="E87" s="10">
        <v>505147000</v>
      </c>
      <c r="F87" s="10">
        <v>531000000</v>
      </c>
      <c r="G87" s="10">
        <v>558000000</v>
      </c>
      <c r="H87" s="10">
        <v>2691000000</v>
      </c>
      <c r="I87" s="10">
        <v>3872000000</v>
      </c>
      <c r="J87" s="10">
        <v>5009000000</v>
      </c>
      <c r="K87" s="10">
        <v>3022000000</v>
      </c>
      <c r="L87" s="10">
        <v>7205000000</v>
      </c>
      <c r="M87" s="10">
        <v>6584000000</v>
      </c>
      <c r="N87" s="10">
        <v>5574000000</v>
      </c>
      <c r="O87" s="10">
        <v>9208000000</v>
      </c>
      <c r="P87" s="10">
        <v>12713000000</v>
      </c>
      <c r="Q87" s="10">
        <v>12784000000</v>
      </c>
      <c r="R87" s="10">
        <v>10440000000</v>
      </c>
      <c r="S87" s="10">
        <v>15227000000</v>
      </c>
      <c r="T87" s="10">
        <v>18849000000</v>
      </c>
      <c r="AA87" s="23" t="s">
        <v>130</v>
      </c>
      <c r="AB87" s="24">
        <f>T61</f>
        <v>20200000000</v>
      </c>
    </row>
    <row r="88" spans="1:28" ht="20" x14ac:dyDescent="0.25">
      <c r="A88" s="5" t="s">
        <v>75</v>
      </c>
      <c r="B88" s="1" t="s">
        <v>93</v>
      </c>
      <c r="C88" s="1">
        <v>-119267000</v>
      </c>
      <c r="D88" s="1" t="s">
        <v>93</v>
      </c>
      <c r="E88" s="1">
        <v>-159960000</v>
      </c>
      <c r="F88" s="1">
        <v>-415000000</v>
      </c>
      <c r="G88" s="1">
        <v>-306000000</v>
      </c>
      <c r="H88" s="1">
        <v>-241000000</v>
      </c>
      <c r="I88" s="1">
        <v>-353000000</v>
      </c>
      <c r="J88" s="1">
        <v>-376000000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-756000000</v>
      </c>
      <c r="R88" s="1">
        <v>-736000000</v>
      </c>
      <c r="S88" s="1">
        <v>-705000000</v>
      </c>
      <c r="T88" s="1">
        <v>-970000000</v>
      </c>
      <c r="AA88" s="36" t="s">
        <v>131</v>
      </c>
      <c r="AB88" s="37">
        <f>AB85/(AB86+AB87)</f>
        <v>2.396436525612472E-2</v>
      </c>
    </row>
    <row r="89" spans="1:28" ht="20" customHeight="1" x14ac:dyDescent="0.25">
      <c r="A89" s="14" t="s">
        <v>106</v>
      </c>
      <c r="B89" s="15" t="e">
        <f t="shared" ref="B89:T89" si="22">(-1*B88)/B3</f>
        <v>#VALUE!</v>
      </c>
      <c r="C89" s="15">
        <f t="shared" si="22"/>
        <v>4.4759729866152773E-2</v>
      </c>
      <c r="D89" s="15" t="e">
        <f t="shared" si="22"/>
        <v>#VALUE!</v>
      </c>
      <c r="E89" s="15">
        <f t="shared" si="22"/>
        <v>4.4559635143612615E-2</v>
      </c>
      <c r="F89" s="15">
        <f t="shared" si="22"/>
        <v>6.6262174676672517E-2</v>
      </c>
      <c r="G89" s="15">
        <f t="shared" si="22"/>
        <v>4.427723918390971E-2</v>
      </c>
      <c r="H89" s="15">
        <f t="shared" si="22"/>
        <v>2.9882207067575946E-2</v>
      </c>
      <c r="I89" s="15">
        <f t="shared" si="22"/>
        <v>3.8419677840661734E-2</v>
      </c>
      <c r="J89" s="15">
        <f t="shared" si="22"/>
        <v>3.6080990308031857E-2</v>
      </c>
      <c r="K89" s="15">
        <f t="shared" si="22"/>
        <v>0</v>
      </c>
      <c r="L89" s="15">
        <f t="shared" si="22"/>
        <v>0</v>
      </c>
      <c r="M89" s="15">
        <f t="shared" si="22"/>
        <v>0</v>
      </c>
      <c r="N89" s="15">
        <f t="shared" si="22"/>
        <v>0</v>
      </c>
      <c r="O89" s="15">
        <f t="shared" si="22"/>
        <v>0</v>
      </c>
      <c r="P89" s="15">
        <f t="shared" si="22"/>
        <v>0</v>
      </c>
      <c r="Q89" s="15">
        <f t="shared" si="22"/>
        <v>3.2902467685076382E-2</v>
      </c>
      <c r="R89" s="15">
        <f t="shared" si="22"/>
        <v>3.3690378101254234E-2</v>
      </c>
      <c r="S89" s="15">
        <f t="shared" si="22"/>
        <v>2.924704418170504E-2</v>
      </c>
      <c r="T89" s="15">
        <f t="shared" si="22"/>
        <v>3.3094506994199933E-2</v>
      </c>
      <c r="AA89" s="23" t="s">
        <v>107</v>
      </c>
      <c r="AB89" s="24">
        <f>T27</f>
        <v>3179000000</v>
      </c>
    </row>
    <row r="90" spans="1:28" ht="20" x14ac:dyDescent="0.25">
      <c r="A90" s="5" t="s">
        <v>76</v>
      </c>
      <c r="B90" s="1" t="s">
        <v>93</v>
      </c>
      <c r="C90" s="1">
        <v>97424000</v>
      </c>
      <c r="D90" s="1" t="s">
        <v>93</v>
      </c>
      <c r="E90" s="1">
        <v>-2500000</v>
      </c>
      <c r="F90" s="1" t="s">
        <v>93</v>
      </c>
      <c r="G90" s="1" t="s">
        <v>93</v>
      </c>
      <c r="H90" s="1">
        <v>-1805000000</v>
      </c>
      <c r="I90" s="1">
        <v>-268000000</v>
      </c>
      <c r="J90" s="1">
        <v>-3000000</v>
      </c>
      <c r="K90" s="1" t="s">
        <v>93</v>
      </c>
      <c r="L90" s="1">
        <v>-149000000</v>
      </c>
      <c r="M90" s="1">
        <v>-93000000</v>
      </c>
      <c r="N90" s="1">
        <v>-9082000000</v>
      </c>
      <c r="O90" s="1">
        <v>-302000000</v>
      </c>
      <c r="P90" s="1">
        <v>-196000000</v>
      </c>
      <c r="Q90" s="1">
        <v>-699000000</v>
      </c>
      <c r="R90" s="1">
        <v>-77000000</v>
      </c>
      <c r="S90" s="1">
        <v>-75000000</v>
      </c>
      <c r="T90" s="1">
        <v>-1948000000</v>
      </c>
      <c r="AA90" s="23" t="s">
        <v>20</v>
      </c>
      <c r="AB90" s="24">
        <f>T25</f>
        <v>18136000000</v>
      </c>
    </row>
    <row r="91" spans="1:28" ht="20" x14ac:dyDescent="0.25">
      <c r="A91" s="5" t="s">
        <v>77</v>
      </c>
      <c r="B91" s="1" t="s">
        <v>93</v>
      </c>
      <c r="C91" s="1">
        <v>-1896715000</v>
      </c>
      <c r="D91" s="1">
        <v>-3783841000</v>
      </c>
      <c r="E91" s="1">
        <v>-3070490000</v>
      </c>
      <c r="F91" s="1">
        <v>-2517000000</v>
      </c>
      <c r="G91" s="1">
        <v>-48000000</v>
      </c>
      <c r="H91" s="1">
        <v>-28000000</v>
      </c>
      <c r="I91" s="1">
        <v>-1923000000</v>
      </c>
      <c r="J91" s="1">
        <v>-4152000000</v>
      </c>
      <c r="K91" s="1">
        <v>-3167000000</v>
      </c>
      <c r="L91" s="1">
        <v>-2581000000</v>
      </c>
      <c r="M91" s="1">
        <v>-2875000000</v>
      </c>
      <c r="N91" s="1">
        <v>-28014000000</v>
      </c>
      <c r="O91" s="1">
        <v>-3284000000</v>
      </c>
      <c r="P91" s="1">
        <v>-5822000000</v>
      </c>
      <c r="Q91" s="1">
        <v>-3154000000</v>
      </c>
      <c r="R91" s="1">
        <v>-2342000000</v>
      </c>
      <c r="S91" s="1">
        <v>-5182000000</v>
      </c>
      <c r="T91" s="1">
        <v>-6083000000</v>
      </c>
      <c r="AA91" s="36" t="s">
        <v>132</v>
      </c>
      <c r="AB91" s="37">
        <f>AB89/AB90</f>
        <v>0.17528672254080283</v>
      </c>
    </row>
    <row r="92" spans="1:28" ht="20" x14ac:dyDescent="0.25">
      <c r="A92" s="5" t="s">
        <v>78</v>
      </c>
      <c r="B92" s="1" t="s">
        <v>93</v>
      </c>
      <c r="C92" s="1">
        <v>1425427000</v>
      </c>
      <c r="D92" s="1">
        <v>3607904000</v>
      </c>
      <c r="E92" s="1">
        <v>2769231000</v>
      </c>
      <c r="F92" s="1">
        <v>2458000000</v>
      </c>
      <c r="G92" s="1">
        <v>1298000000</v>
      </c>
      <c r="H92" s="1">
        <v>76000000</v>
      </c>
      <c r="I92" s="1">
        <v>245000000</v>
      </c>
      <c r="J92" s="1">
        <v>2115000000</v>
      </c>
      <c r="K92" s="1">
        <v>2474000000</v>
      </c>
      <c r="L92" s="1">
        <v>2342000000</v>
      </c>
      <c r="M92" s="1">
        <v>1937000000</v>
      </c>
      <c r="N92" s="1">
        <v>26703000000</v>
      </c>
      <c r="O92" s="1">
        <v>5016000000</v>
      </c>
      <c r="P92" s="1">
        <v>3638000000</v>
      </c>
      <c r="Q92" s="1">
        <v>4008000000</v>
      </c>
      <c r="R92" s="1">
        <v>4510000000</v>
      </c>
      <c r="S92" s="1">
        <v>5701000000</v>
      </c>
      <c r="T92" s="1">
        <v>4585000000</v>
      </c>
      <c r="AA92" s="38" t="s">
        <v>133</v>
      </c>
      <c r="AB92" s="39">
        <f>AB88*(1-AB91)</f>
        <v>1.9763730212607931E-2</v>
      </c>
    </row>
    <row r="93" spans="1:28" ht="19" x14ac:dyDescent="0.25">
      <c r="A93" s="5" t="s">
        <v>79</v>
      </c>
      <c r="B93" s="1" t="s">
        <v>93</v>
      </c>
      <c r="C93" s="1">
        <v>20000000</v>
      </c>
      <c r="D93" s="1">
        <v>-87265000</v>
      </c>
      <c r="E93" s="1">
        <v>478000</v>
      </c>
      <c r="F93" s="1">
        <v>1028000000</v>
      </c>
      <c r="G93" s="1">
        <v>886000000</v>
      </c>
      <c r="H93" s="1">
        <v>94000000</v>
      </c>
      <c r="I93" s="1" t="s">
        <v>93</v>
      </c>
      <c r="J93" s="1">
        <v>2000000</v>
      </c>
      <c r="K93" s="1">
        <v>-471000000</v>
      </c>
      <c r="L93" s="1">
        <v>-553000000</v>
      </c>
      <c r="M93" s="1">
        <v>-404000000</v>
      </c>
      <c r="N93" s="1">
        <v>-523000000</v>
      </c>
      <c r="O93" s="1">
        <v>-695000000</v>
      </c>
      <c r="P93" s="1">
        <v>-704000000</v>
      </c>
      <c r="Q93" s="1">
        <v>10000000</v>
      </c>
      <c r="R93" s="1">
        <v>72000000</v>
      </c>
      <c r="S93" s="1">
        <v>109000000</v>
      </c>
      <c r="T93" s="1">
        <v>128000000</v>
      </c>
      <c r="AA93" s="34" t="s">
        <v>134</v>
      </c>
      <c r="AB93" s="35"/>
    </row>
    <row r="94" spans="1:28" ht="20" x14ac:dyDescent="0.25">
      <c r="A94" s="6" t="s">
        <v>80</v>
      </c>
      <c r="B94" s="10" t="s">
        <v>93</v>
      </c>
      <c r="C94" s="10">
        <v>-473131000</v>
      </c>
      <c r="D94" s="10">
        <v>-263202000</v>
      </c>
      <c r="E94" s="10">
        <v>-463241000</v>
      </c>
      <c r="F94" s="10">
        <v>554000000</v>
      </c>
      <c r="G94" s="10">
        <v>1830000000</v>
      </c>
      <c r="H94" s="10">
        <v>-1904000000</v>
      </c>
      <c r="I94" s="10">
        <v>-2299000000</v>
      </c>
      <c r="J94" s="10">
        <v>-2414000000</v>
      </c>
      <c r="K94" s="10">
        <v>-1164000000</v>
      </c>
      <c r="L94" s="10">
        <v>-941000000</v>
      </c>
      <c r="M94" s="10">
        <v>-1435000000</v>
      </c>
      <c r="N94" s="10">
        <v>-10916000000</v>
      </c>
      <c r="O94" s="10">
        <v>735000000</v>
      </c>
      <c r="P94" s="10">
        <v>-3084000000</v>
      </c>
      <c r="Q94" s="10">
        <v>-591000000</v>
      </c>
      <c r="R94" s="10">
        <v>1427000000</v>
      </c>
      <c r="S94" s="10">
        <v>-152000000</v>
      </c>
      <c r="T94" s="10">
        <v>-4288000000</v>
      </c>
      <c r="AA94" s="23" t="s">
        <v>135</v>
      </c>
      <c r="AB94" s="40">
        <v>4.095E-2</v>
      </c>
    </row>
    <row r="95" spans="1:28" ht="20" x14ac:dyDescent="0.25">
      <c r="A95" s="5" t="s">
        <v>81</v>
      </c>
      <c r="B95" s="1" t="s">
        <v>93</v>
      </c>
      <c r="C95" s="1">
        <v>-33768000</v>
      </c>
      <c r="D95" s="1">
        <v>-36579000</v>
      </c>
      <c r="E95" s="1">
        <v>-36651000</v>
      </c>
      <c r="F95" s="1">
        <v>-24000000</v>
      </c>
      <c r="G95" s="1">
        <v>-54000000</v>
      </c>
      <c r="H95" s="1">
        <v>-24000000</v>
      </c>
      <c r="I95" s="1">
        <v>-54000000</v>
      </c>
      <c r="J95" s="1">
        <v>-6000000</v>
      </c>
      <c r="K95" s="1">
        <v>-6000000</v>
      </c>
      <c r="L95" s="1" t="s">
        <v>93</v>
      </c>
      <c r="M95" s="1" t="s">
        <v>93</v>
      </c>
      <c r="N95" s="1" t="s">
        <v>93</v>
      </c>
      <c r="O95" s="1" t="s">
        <v>93</v>
      </c>
      <c r="P95" s="1">
        <v>-1750000000</v>
      </c>
      <c r="Q95" s="1" t="s">
        <v>93</v>
      </c>
      <c r="R95" s="1" t="s">
        <v>93</v>
      </c>
      <c r="S95" s="1">
        <v>-3000000000</v>
      </c>
      <c r="T95" s="1">
        <v>-1000000000</v>
      </c>
      <c r="AA95" s="41" t="s">
        <v>136</v>
      </c>
      <c r="AB95" s="42">
        <v>0.97</v>
      </c>
    </row>
    <row r="96" spans="1:28" ht="20" x14ac:dyDescent="0.25">
      <c r="A96" s="5" t="s">
        <v>82</v>
      </c>
      <c r="B96" s="1" t="s">
        <v>93</v>
      </c>
      <c r="C96" s="1" t="s">
        <v>93</v>
      </c>
      <c r="D96" s="1" t="s">
        <v>93</v>
      </c>
      <c r="E96" s="1" t="s">
        <v>93</v>
      </c>
      <c r="F96" s="1">
        <v>19100000000</v>
      </c>
      <c r="G96" s="1" t="s">
        <v>93</v>
      </c>
      <c r="H96" s="1" t="s">
        <v>93</v>
      </c>
      <c r="I96" s="1" t="s">
        <v>93</v>
      </c>
      <c r="J96" s="1" t="s">
        <v>93</v>
      </c>
      <c r="K96" s="1" t="s">
        <v>93</v>
      </c>
      <c r="L96" s="1" t="s">
        <v>93</v>
      </c>
      <c r="M96" s="1" t="s">
        <v>93</v>
      </c>
      <c r="N96" s="1" t="s">
        <v>93</v>
      </c>
      <c r="O96" s="1" t="s">
        <v>93</v>
      </c>
      <c r="P96" s="1" t="s">
        <v>93</v>
      </c>
      <c r="Q96" s="1" t="s">
        <v>93</v>
      </c>
      <c r="R96" s="1" t="s">
        <v>93</v>
      </c>
      <c r="S96" s="1" t="s">
        <v>93</v>
      </c>
      <c r="T96" s="1" t="s">
        <v>93</v>
      </c>
      <c r="AA96" s="23" t="s">
        <v>137</v>
      </c>
      <c r="AB96" s="40">
        <v>8.4000000000000005E-2</v>
      </c>
    </row>
    <row r="97" spans="1:28" ht="20" x14ac:dyDescent="0.25">
      <c r="A97" s="5" t="s">
        <v>83</v>
      </c>
      <c r="B97" s="1" t="s">
        <v>93</v>
      </c>
      <c r="C97" s="1" t="s">
        <v>93</v>
      </c>
      <c r="D97" s="1" t="s">
        <v>93</v>
      </c>
      <c r="E97" s="1" t="s">
        <v>93</v>
      </c>
      <c r="F97" s="1">
        <v>-13446000000</v>
      </c>
      <c r="G97" s="1">
        <v>-2646000000</v>
      </c>
      <c r="H97" s="1">
        <v>-1000000000</v>
      </c>
      <c r="I97" s="1">
        <v>-2024000000</v>
      </c>
      <c r="J97" s="1">
        <v>-710000000</v>
      </c>
      <c r="K97" s="1">
        <v>-5365000000</v>
      </c>
      <c r="L97" s="1">
        <v>-4118000000</v>
      </c>
      <c r="M97" s="1">
        <v>-2910000000</v>
      </c>
      <c r="N97" s="1">
        <v>-7157000000</v>
      </c>
      <c r="O97" s="1">
        <v>-6891000000</v>
      </c>
      <c r="P97" s="1">
        <v>-7192000000</v>
      </c>
      <c r="Q97" s="1">
        <v>-8607000000</v>
      </c>
      <c r="R97" s="1">
        <v>-8114000000</v>
      </c>
      <c r="S97" s="1">
        <v>-8676000000</v>
      </c>
      <c r="T97" s="1">
        <v>-11589000000</v>
      </c>
      <c r="AA97" s="38" t="s">
        <v>138</v>
      </c>
      <c r="AB97" s="39">
        <f>(AB94)+((AB95)*(AB96-AB94))</f>
        <v>8.2708500000000004E-2</v>
      </c>
    </row>
    <row r="98" spans="1:28" ht="19" x14ac:dyDescent="0.25">
      <c r="A98" s="5" t="s">
        <v>84</v>
      </c>
      <c r="B98" s="1" t="s">
        <v>93</v>
      </c>
      <c r="C98" s="1" t="s">
        <v>93</v>
      </c>
      <c r="D98" s="1" t="s">
        <v>93</v>
      </c>
      <c r="E98" s="1" t="s">
        <v>93</v>
      </c>
      <c r="F98" s="1">
        <v>-93000000</v>
      </c>
      <c r="G98" s="1">
        <v>-318000000</v>
      </c>
      <c r="H98" s="1">
        <v>-368000000</v>
      </c>
      <c r="I98" s="1">
        <v>-423000000</v>
      </c>
      <c r="J98" s="1">
        <v>-595000000</v>
      </c>
      <c r="K98" s="1">
        <v>-864000000</v>
      </c>
      <c r="L98" s="1">
        <v>-1006000000</v>
      </c>
      <c r="M98" s="1">
        <v>-1177000000</v>
      </c>
      <c r="N98" s="1">
        <v>-1350000000</v>
      </c>
      <c r="O98" s="1">
        <v>-1579000000</v>
      </c>
      <c r="P98" s="1">
        <v>-1918000000</v>
      </c>
      <c r="Q98" s="1">
        <v>-2269000000</v>
      </c>
      <c r="R98" s="1">
        <v>-2664000000</v>
      </c>
      <c r="S98" s="1">
        <v>-2798000000</v>
      </c>
      <c r="T98" s="1">
        <v>-3203000000</v>
      </c>
      <c r="AA98" s="34" t="s">
        <v>139</v>
      </c>
      <c r="AB98" s="35"/>
    </row>
    <row r="99" spans="1:28" ht="20" x14ac:dyDescent="0.25">
      <c r="A99" s="5" t="s">
        <v>85</v>
      </c>
      <c r="B99" s="1" t="s">
        <v>93</v>
      </c>
      <c r="C99" s="1">
        <v>-12198000</v>
      </c>
      <c r="D99" s="1" t="s">
        <v>93</v>
      </c>
      <c r="E99" s="1" t="s">
        <v>93</v>
      </c>
      <c r="F99" s="1">
        <v>-1913000000</v>
      </c>
      <c r="G99" s="1">
        <v>267000000</v>
      </c>
      <c r="H99" s="1">
        <v>-150000000</v>
      </c>
      <c r="I99" s="1">
        <v>-803000000</v>
      </c>
      <c r="J99" s="1">
        <v>-1344000000</v>
      </c>
      <c r="K99" s="1">
        <v>4489000000</v>
      </c>
      <c r="L99" s="1">
        <v>-1354000000</v>
      </c>
      <c r="M99" s="1">
        <v>484000000</v>
      </c>
      <c r="N99" s="1">
        <v>15984000000</v>
      </c>
      <c r="O99" s="1">
        <v>2546000000</v>
      </c>
      <c r="P99" s="1">
        <v>-380000000</v>
      </c>
      <c r="Q99" s="1">
        <v>-1185000000</v>
      </c>
      <c r="R99" s="1">
        <v>6810000000</v>
      </c>
      <c r="S99" s="1">
        <v>64000000</v>
      </c>
      <c r="T99" s="1">
        <v>3096000000</v>
      </c>
      <c r="AA99" s="23" t="s">
        <v>140</v>
      </c>
      <c r="AB99" s="24">
        <f>AB86+AB87</f>
        <v>22450000000</v>
      </c>
    </row>
    <row r="100" spans="1:28" ht="20" x14ac:dyDescent="0.25">
      <c r="A100" s="6" t="s">
        <v>86</v>
      </c>
      <c r="B100" s="10" t="s">
        <v>93</v>
      </c>
      <c r="C100" s="10">
        <v>-45966000</v>
      </c>
      <c r="D100" s="10">
        <v>-36579000</v>
      </c>
      <c r="E100" s="10">
        <v>-36651000</v>
      </c>
      <c r="F100" s="10">
        <v>3624000000</v>
      </c>
      <c r="G100" s="10">
        <v>-2751000000</v>
      </c>
      <c r="H100" s="10">
        <v>-1542000000</v>
      </c>
      <c r="I100" s="10">
        <v>-3304000000</v>
      </c>
      <c r="J100" s="10">
        <v>-2655000000</v>
      </c>
      <c r="K100" s="10">
        <v>-1746000000</v>
      </c>
      <c r="L100" s="10">
        <v>-6478000000</v>
      </c>
      <c r="M100" s="10">
        <v>-3603000000</v>
      </c>
      <c r="N100" s="10">
        <v>7477000000</v>
      </c>
      <c r="O100" s="10">
        <v>-5924000000</v>
      </c>
      <c r="P100" s="10">
        <v>-11240000000</v>
      </c>
      <c r="Q100" s="10">
        <v>-12061000000</v>
      </c>
      <c r="R100" s="10">
        <v>-3968000000</v>
      </c>
      <c r="S100" s="10">
        <v>-14410000000</v>
      </c>
      <c r="T100" s="10">
        <v>-12696000000</v>
      </c>
      <c r="AA100" s="36" t="s">
        <v>141</v>
      </c>
      <c r="AB100" s="37">
        <f>AB99/AB103</f>
        <v>4.7091546385697597E-2</v>
      </c>
    </row>
    <row r="101" spans="1:28" ht="20" x14ac:dyDescent="0.25">
      <c r="A101" s="5" t="s">
        <v>87</v>
      </c>
      <c r="B101" s="1" t="s">
        <v>93</v>
      </c>
      <c r="C101" s="1" t="s">
        <v>93</v>
      </c>
      <c r="D101" s="1" t="s">
        <v>93</v>
      </c>
      <c r="E101" s="1" t="s">
        <v>93</v>
      </c>
      <c r="F101" s="1">
        <v>-5000000</v>
      </c>
      <c r="G101" s="1">
        <v>1000000</v>
      </c>
      <c r="H101" s="1">
        <v>5000000</v>
      </c>
      <c r="I101" s="1">
        <v>-9000000</v>
      </c>
      <c r="J101" s="1">
        <v>7000000</v>
      </c>
      <c r="K101" s="1" t="s">
        <v>93</v>
      </c>
      <c r="L101" s="1">
        <v>-1000000</v>
      </c>
      <c r="M101" s="1">
        <v>1000000</v>
      </c>
      <c r="N101" s="1">
        <v>-34000000</v>
      </c>
      <c r="O101" s="1">
        <v>236000000</v>
      </c>
      <c r="P101" s="1">
        <v>-101000000</v>
      </c>
      <c r="Q101" s="1">
        <v>-277000000</v>
      </c>
      <c r="R101" s="1">
        <v>440000000</v>
      </c>
      <c r="S101" s="1">
        <v>-37000000</v>
      </c>
      <c r="T101" s="1">
        <v>-1287000000</v>
      </c>
      <c r="AA101" s="41" t="s">
        <v>142</v>
      </c>
      <c r="AB101" s="43">
        <v>454281000000</v>
      </c>
    </row>
    <row r="102" spans="1:28" ht="20" x14ac:dyDescent="0.25">
      <c r="A102" s="6" t="s">
        <v>88</v>
      </c>
      <c r="B102" s="10" t="s">
        <v>93</v>
      </c>
      <c r="C102" s="10">
        <v>-38468000</v>
      </c>
      <c r="D102" s="10">
        <v>134727000</v>
      </c>
      <c r="E102" s="10">
        <v>5255000</v>
      </c>
      <c r="F102" s="10">
        <v>4704000000</v>
      </c>
      <c r="G102" s="10">
        <v>-362000000</v>
      </c>
      <c r="H102" s="10">
        <v>-750000000</v>
      </c>
      <c r="I102" s="10">
        <v>-1740000000</v>
      </c>
      <c r="J102" s="10">
        <v>-53000000</v>
      </c>
      <c r="K102" s="10">
        <v>112000000</v>
      </c>
      <c r="L102" s="10">
        <v>-215000000</v>
      </c>
      <c r="M102" s="10">
        <v>1547000000</v>
      </c>
      <c r="N102" s="10">
        <v>2101000000</v>
      </c>
      <c r="O102" s="10">
        <v>4255000000</v>
      </c>
      <c r="P102" s="10">
        <v>-1712000000</v>
      </c>
      <c r="Q102" s="10">
        <v>-145000000</v>
      </c>
      <c r="R102" s="10">
        <v>8339000000</v>
      </c>
      <c r="S102" s="10">
        <v>628000000</v>
      </c>
      <c r="T102" s="10">
        <v>578000000</v>
      </c>
      <c r="AA102" s="36" t="s">
        <v>143</v>
      </c>
      <c r="AB102" s="37">
        <f>AB101/AB103</f>
        <v>0.95290845361430243</v>
      </c>
    </row>
    <row r="103" spans="1:28" ht="20" x14ac:dyDescent="0.25">
      <c r="A103" s="5" t="s">
        <v>89</v>
      </c>
      <c r="B103" s="1" t="s">
        <v>93</v>
      </c>
      <c r="C103" s="1">
        <v>173865000</v>
      </c>
      <c r="D103" s="1">
        <v>135397000</v>
      </c>
      <c r="E103" s="1">
        <v>270124000</v>
      </c>
      <c r="F103" s="1">
        <v>275000000</v>
      </c>
      <c r="G103" s="1">
        <v>4979000000</v>
      </c>
      <c r="H103" s="1">
        <v>4617000000</v>
      </c>
      <c r="I103" s="1">
        <v>3867000000</v>
      </c>
      <c r="J103" s="1">
        <v>2127000000</v>
      </c>
      <c r="K103" s="1">
        <v>2074000000</v>
      </c>
      <c r="L103" s="1">
        <v>2186000000</v>
      </c>
      <c r="M103" s="1">
        <v>1971000000</v>
      </c>
      <c r="N103" s="1">
        <v>3518000000</v>
      </c>
      <c r="O103" s="1">
        <v>5619000000</v>
      </c>
      <c r="P103" s="1">
        <v>9874000000</v>
      </c>
      <c r="Q103" s="1">
        <v>10977000000</v>
      </c>
      <c r="R103" s="1">
        <v>10832000000</v>
      </c>
      <c r="S103" s="1">
        <v>19171000000</v>
      </c>
      <c r="T103" s="1">
        <v>19799000000</v>
      </c>
      <c r="AA103" s="38" t="s">
        <v>144</v>
      </c>
      <c r="AB103" s="44">
        <f>AB99+AB101</f>
        <v>476731000000</v>
      </c>
    </row>
    <row r="104" spans="1:28" ht="19" x14ac:dyDescent="0.25">
      <c r="A104" s="7" t="s">
        <v>90</v>
      </c>
      <c r="B104" s="11" t="s">
        <v>93</v>
      </c>
      <c r="C104" s="11">
        <v>135397000</v>
      </c>
      <c r="D104" s="11">
        <v>270124000</v>
      </c>
      <c r="E104" s="11">
        <v>275379000</v>
      </c>
      <c r="F104" s="11">
        <v>4979000000</v>
      </c>
      <c r="G104" s="11">
        <v>4617000000</v>
      </c>
      <c r="H104" s="11">
        <v>3867000000</v>
      </c>
      <c r="I104" s="11">
        <v>2127000000</v>
      </c>
      <c r="J104" s="11">
        <v>2074000000</v>
      </c>
      <c r="K104" s="11">
        <v>2186000000</v>
      </c>
      <c r="L104" s="11">
        <v>1971000000</v>
      </c>
      <c r="M104" s="11">
        <v>3518000000</v>
      </c>
      <c r="N104" s="11">
        <v>5619000000</v>
      </c>
      <c r="O104" s="11">
        <v>9874000000</v>
      </c>
      <c r="P104" s="11">
        <v>8162000000</v>
      </c>
      <c r="Q104" s="11">
        <v>10832000000</v>
      </c>
      <c r="R104" s="11">
        <v>19171000000</v>
      </c>
      <c r="S104" s="11">
        <v>19799000000</v>
      </c>
      <c r="T104" s="11">
        <v>20377000000</v>
      </c>
      <c r="AA104" s="34" t="s">
        <v>145</v>
      </c>
      <c r="AB104" s="35"/>
    </row>
    <row r="105" spans="1:28" ht="20" x14ac:dyDescent="0.25">
      <c r="A105" s="14" t="s">
        <v>108</v>
      </c>
      <c r="B105" s="1"/>
      <c r="C105" s="15" t="e">
        <f>(C106/B106)-1</f>
        <v>#VALUE!</v>
      </c>
      <c r="D105" s="15">
        <f>(D106/C106)-1</f>
        <v>0.2024175203812244</v>
      </c>
      <c r="E105" s="15">
        <f>(E106/D106)-1</f>
        <v>0.16257238071566005</v>
      </c>
      <c r="F105" s="15">
        <f>(F106/E106)-1</f>
        <v>-0.77036387427818043</v>
      </c>
      <c r="G105" s="15">
        <f>(G106/F106)-1</f>
        <v>1.1724137931034484</v>
      </c>
      <c r="H105" s="15">
        <f t="shared" ref="H105:O105" si="23">(H106/G106)-1</f>
        <v>8.7222222222222214</v>
      </c>
      <c r="I105" s="15">
        <f t="shared" si="23"/>
        <v>0.4363265306122448</v>
      </c>
      <c r="J105" s="15">
        <f t="shared" si="23"/>
        <v>0.31656720659278204</v>
      </c>
      <c r="K105" s="15">
        <f t="shared" si="23"/>
        <v>-0.44938484783077914</v>
      </c>
      <c r="L105" s="15">
        <f t="shared" si="23"/>
        <v>1.6076048608388867</v>
      </c>
      <c r="M105" s="15">
        <f t="shared" si="23"/>
        <v>-7.2459410703547777E-2</v>
      </c>
      <c r="N105" s="15">
        <f t="shared" si="23"/>
        <v>-0.18136142625607776</v>
      </c>
      <c r="O105" s="15">
        <f t="shared" si="23"/>
        <v>0.68303306275984954</v>
      </c>
      <c r="P105" s="15">
        <f t="shared" ref="P105" si="24">(P106/O106)-1</f>
        <v>0.41101046935654639</v>
      </c>
      <c r="Q105" s="15">
        <f t="shared" ref="Q105" si="25">(Q106/P106)-1</f>
        <v>2.7511463109628487E-3</v>
      </c>
      <c r="R105" s="15">
        <f t="shared" ref="R105" si="26">(R106/Q106)-1</f>
        <v>-0.19321582973062856</v>
      </c>
      <c r="S105" s="15">
        <f t="shared" ref="S105" si="27">(S106/R106)-1</f>
        <v>0.49649629018961261</v>
      </c>
      <c r="T105" s="15">
        <f t="shared" ref="T105" si="28">(T106/S106)-1</f>
        <v>0.23116650599091026</v>
      </c>
      <c r="U105" s="15"/>
      <c r="V105" s="15"/>
      <c r="W105" s="15"/>
      <c r="X105" s="15"/>
      <c r="Y105" s="15"/>
      <c r="Z105" s="15"/>
      <c r="AA105" s="25" t="s">
        <v>109</v>
      </c>
      <c r="AB105" s="26">
        <f>(AB100*AB92)+(AB102*AB97)</f>
        <v>7.9744333453819982E-2</v>
      </c>
    </row>
    <row r="106" spans="1:28" ht="19" x14ac:dyDescent="0.25">
      <c r="A106" s="5" t="s">
        <v>91</v>
      </c>
      <c r="B106" s="1" t="s">
        <v>93</v>
      </c>
      <c r="C106" s="1">
        <v>361362000</v>
      </c>
      <c r="D106" s="1">
        <v>434508000</v>
      </c>
      <c r="E106" s="1">
        <v>505147000</v>
      </c>
      <c r="F106" s="1">
        <v>116000000</v>
      </c>
      <c r="G106" s="1">
        <v>252000000</v>
      </c>
      <c r="H106" s="1">
        <v>2450000000</v>
      </c>
      <c r="I106" s="1">
        <v>3519000000</v>
      </c>
      <c r="J106" s="1">
        <v>4633000000</v>
      </c>
      <c r="K106" s="1">
        <v>2551000000</v>
      </c>
      <c r="L106" s="1">
        <v>6652000000</v>
      </c>
      <c r="M106" s="1">
        <v>6170000000</v>
      </c>
      <c r="N106" s="1">
        <v>5051000000</v>
      </c>
      <c r="O106" s="1">
        <v>8501000000</v>
      </c>
      <c r="P106" s="1">
        <v>11995000000</v>
      </c>
      <c r="Q106" s="1">
        <v>12028000000</v>
      </c>
      <c r="R106" s="1">
        <v>9704000000</v>
      </c>
      <c r="S106" s="1">
        <v>14522000000</v>
      </c>
      <c r="T106" s="1">
        <v>17879000000</v>
      </c>
      <c r="U106" s="45">
        <f>T106*(1+$AB$106)</f>
        <v>19894539961.569832</v>
      </c>
      <c r="V106" s="45">
        <f t="shared" ref="V106:Y106" si="29">U106*(1+$AB$106)</f>
        <v>22137296285.166897</v>
      </c>
      <c r="W106" s="45">
        <f t="shared" si="29"/>
        <v>24632883583.330399</v>
      </c>
      <c r="X106" s="45">
        <f t="shared" si="29"/>
        <v>27409804061.595394</v>
      </c>
      <c r="Y106" s="45">
        <f t="shared" si="29"/>
        <v>30499773043.358612</v>
      </c>
      <c r="Z106" s="46" t="s">
        <v>146</v>
      </c>
      <c r="AA106" s="47" t="s">
        <v>147</v>
      </c>
      <c r="AB106" s="48">
        <f>(SUM(U4:Y4)/5)</f>
        <v>0.11273225356954138</v>
      </c>
    </row>
    <row r="107" spans="1:28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46"/>
      <c r="V107" s="46"/>
      <c r="W107" s="46"/>
      <c r="X107" s="46"/>
      <c r="Y107" s="49">
        <f>Y106*(1+AB107)/(AB108-AB107)</f>
        <v>571059421078.0575</v>
      </c>
      <c r="Z107" s="50" t="s">
        <v>148</v>
      </c>
      <c r="AA107" s="51" t="s">
        <v>149</v>
      </c>
      <c r="AB107" s="52">
        <v>2.5000000000000001E-2</v>
      </c>
    </row>
    <row r="108" spans="1:28" ht="19" x14ac:dyDescent="0.25">
      <c r="U108" s="49">
        <f t="shared" ref="U108:W108" si="30">U107+U106</f>
        <v>19894539961.569832</v>
      </c>
      <c r="V108" s="49">
        <f t="shared" si="30"/>
        <v>22137296285.166897</v>
      </c>
      <c r="W108" s="49">
        <f t="shared" si="30"/>
        <v>24632883583.330399</v>
      </c>
      <c r="X108" s="49">
        <f>X107+X106</f>
        <v>27409804061.595394</v>
      </c>
      <c r="Y108" s="49">
        <f>Y107+Y106</f>
        <v>601559194121.41614</v>
      </c>
      <c r="Z108" s="50" t="s">
        <v>144</v>
      </c>
      <c r="AA108" s="53" t="s">
        <v>150</v>
      </c>
      <c r="AB108" s="54">
        <f>AB105</f>
        <v>7.9744333453819982E-2</v>
      </c>
    </row>
    <row r="109" spans="1:28" ht="19" x14ac:dyDescent="0.25">
      <c r="U109" s="55" t="s">
        <v>151</v>
      </c>
      <c r="V109" s="56"/>
    </row>
    <row r="110" spans="1:28" ht="20" x14ac:dyDescent="0.25">
      <c r="U110" s="57" t="s">
        <v>152</v>
      </c>
      <c r="V110" s="58">
        <f>NPV(AB108,U108,V108,W108,X108,Y108)</f>
        <v>487043788385.13867</v>
      </c>
    </row>
    <row r="111" spans="1:28" ht="20" x14ac:dyDescent="0.25">
      <c r="U111" s="57" t="s">
        <v>153</v>
      </c>
      <c r="V111" s="58">
        <f>T40</f>
        <v>18522000000</v>
      </c>
    </row>
    <row r="112" spans="1:28" ht="20" x14ac:dyDescent="0.25">
      <c r="U112" s="57" t="s">
        <v>140</v>
      </c>
      <c r="V112" s="58">
        <f>AB99</f>
        <v>22450000000</v>
      </c>
    </row>
    <row r="113" spans="21:22" ht="20" x14ac:dyDescent="0.25">
      <c r="U113" s="57" t="s">
        <v>154</v>
      </c>
      <c r="V113" s="58">
        <f>V110+V111-V112</f>
        <v>483115788385.13867</v>
      </c>
    </row>
    <row r="114" spans="21:22" ht="20" x14ac:dyDescent="0.25">
      <c r="U114" s="57" t="s">
        <v>155</v>
      </c>
      <c r="V114" s="59">
        <f>T34</f>
        <v>2188000000</v>
      </c>
    </row>
    <row r="115" spans="21:22" ht="20" x14ac:dyDescent="0.25">
      <c r="U115" s="60" t="s">
        <v>156</v>
      </c>
      <c r="V115" s="61">
        <f>V113/V114</f>
        <v>220.80246269887508</v>
      </c>
    </row>
    <row r="116" spans="21:22" ht="20" x14ac:dyDescent="0.25">
      <c r="U116" s="62" t="s">
        <v>157</v>
      </c>
      <c r="V116" s="63">
        <v>216.14</v>
      </c>
    </row>
    <row r="117" spans="21:22" ht="20" x14ac:dyDescent="0.25">
      <c r="U117" s="64" t="s">
        <v>158</v>
      </c>
      <c r="V117" s="65">
        <f>V115/V116-1</f>
        <v>2.1571493933908892E-2</v>
      </c>
    </row>
    <row r="118" spans="21:22" ht="20" x14ac:dyDescent="0.25">
      <c r="U118" s="64" t="s">
        <v>159</v>
      </c>
      <c r="V118" s="66" t="str">
        <f>IF(V115&gt;V116,"BUY","SELL")</f>
        <v>BUY</v>
      </c>
    </row>
  </sheetData>
  <mergeCells count="6">
    <mergeCell ref="AA83:AB83"/>
    <mergeCell ref="AA84:AB84"/>
    <mergeCell ref="AA93:AB93"/>
    <mergeCell ref="AA98:AB98"/>
    <mergeCell ref="AA104:AB104"/>
    <mergeCell ref="U109:V109"/>
  </mergeCells>
  <hyperlinks>
    <hyperlink ref="A1" r:id="rId1" tooltip="https://roic.ai/company/V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403161/000119312507270394/0001193125-07-270394-index.html" xr:uid="{00000000-0004-0000-0000-00000A000000}"/>
    <hyperlink ref="E74" r:id="rId9" tooltip="https://www.sec.gov/Archives/edgar/data/1403161/000119312507270394/0001193125-07-270394-index.html" xr:uid="{00000000-0004-0000-0000-00000B000000}"/>
    <hyperlink ref="F36" r:id="rId10" tooltip="https://www.sec.gov/Archives/edgar/data/1403161/000119312508240384/0001193125-08-240384-index.html" xr:uid="{00000000-0004-0000-0000-00000D000000}"/>
    <hyperlink ref="F74" r:id="rId11" tooltip="https://www.sec.gov/Archives/edgar/data/1403161/000119312508240384/0001193125-08-240384-index.html" xr:uid="{00000000-0004-0000-0000-00000E000000}"/>
    <hyperlink ref="G36" r:id="rId12" tooltip="https://www.sec.gov/Archives/edgar/data/1403161/000119312509239249/0001193125-09-239249-index.html" xr:uid="{00000000-0004-0000-0000-000010000000}"/>
    <hyperlink ref="G74" r:id="rId13" tooltip="https://www.sec.gov/Archives/edgar/data/1403161/000119312509239249/0001193125-09-239249-index.html" xr:uid="{00000000-0004-0000-0000-000011000000}"/>
    <hyperlink ref="H36" r:id="rId14" tooltip="https://www.sec.gov/Archives/edgar/data/1403161/000119312510265236/0001193125-10-265236-index.html" xr:uid="{00000000-0004-0000-0000-000013000000}"/>
    <hyperlink ref="H74" r:id="rId15" tooltip="https://www.sec.gov/Archives/edgar/data/1403161/000119312510265236/0001193125-10-265236-index.html" xr:uid="{00000000-0004-0000-0000-000014000000}"/>
    <hyperlink ref="I36" r:id="rId16" tooltip="https://www.sec.gov/Archives/edgar/data/1403161/000119312511315956/0001193125-11-315956-index.html" xr:uid="{00000000-0004-0000-0000-000016000000}"/>
    <hyperlink ref="I74" r:id="rId17" tooltip="https://www.sec.gov/Archives/edgar/data/1403161/000119312511315956/0001193125-11-315956-index.html" xr:uid="{00000000-0004-0000-0000-000017000000}"/>
    <hyperlink ref="J36" r:id="rId18" tooltip="https://www.sec.gov/Archives/edgar/data/1403161/000138410812000011/0001384108-12-000011-index.html" xr:uid="{00000000-0004-0000-0000-000019000000}"/>
    <hyperlink ref="J74" r:id="rId19" tooltip="https://www.sec.gov/Archives/edgar/data/1403161/000138410812000011/0001384108-12-000011-index.html" xr:uid="{00000000-0004-0000-0000-00001A000000}"/>
    <hyperlink ref="K36" r:id="rId20" tooltip="https://www.sec.gov/Archives/edgar/data/1403161/000140316113000011/0001403161-13-000011-index.html" xr:uid="{00000000-0004-0000-0000-00001C000000}"/>
    <hyperlink ref="K74" r:id="rId21" tooltip="https://www.sec.gov/Archives/edgar/data/1403161/000140316113000011/0001403161-13-000011-index.html" xr:uid="{00000000-0004-0000-0000-00001D000000}"/>
    <hyperlink ref="L36" r:id="rId22" tooltip="https://www.sec.gov/Archives/edgar/data/1403161/000140316114000017/0001403161-14-000017-index.html" xr:uid="{00000000-0004-0000-0000-00001F000000}"/>
    <hyperlink ref="L74" r:id="rId23" tooltip="https://www.sec.gov/Archives/edgar/data/1403161/000140316114000017/0001403161-14-000017-index.html" xr:uid="{00000000-0004-0000-0000-000020000000}"/>
    <hyperlink ref="M36" r:id="rId24" tooltip="https://www.sec.gov/Archives/edgar/data/1403161/000140316115000013/0001403161-15-000013-index.html" xr:uid="{00000000-0004-0000-0000-000022000000}"/>
    <hyperlink ref="M74" r:id="rId25" tooltip="https://www.sec.gov/Archives/edgar/data/1403161/000140316115000013/0001403161-15-000013-index.html" xr:uid="{00000000-0004-0000-0000-000023000000}"/>
    <hyperlink ref="N36" r:id="rId26" tooltip="https://www.sec.gov/Archives/edgar/data/1403161/000140316116000058/0001403161-16-000058-index.html" xr:uid="{00000000-0004-0000-0000-000025000000}"/>
    <hyperlink ref="N74" r:id="rId27" tooltip="https://www.sec.gov/Archives/edgar/data/1403161/000140316116000058/0001403161-16-000058-index.html" xr:uid="{00000000-0004-0000-0000-000026000000}"/>
    <hyperlink ref="O36" r:id="rId28" tooltip="https://www.sec.gov/Archives/edgar/data/1403161/000140316117000044/0001403161-17-000044-index.html" xr:uid="{00000000-0004-0000-0000-000028000000}"/>
    <hyperlink ref="O74" r:id="rId29" tooltip="https://www.sec.gov/Archives/edgar/data/1403161/000140316117000044/0001403161-17-000044-index.html" xr:uid="{00000000-0004-0000-0000-000029000000}"/>
    <hyperlink ref="P36" r:id="rId30" tooltip="https://www.sec.gov/Archives/edgar/data/1403161/000140316118000055/0001403161-18-000055-index.html" xr:uid="{00000000-0004-0000-0000-00002B000000}"/>
    <hyperlink ref="P74" r:id="rId31" tooltip="https://www.sec.gov/Archives/edgar/data/1403161/000140316118000055/0001403161-18-000055-index.html" xr:uid="{00000000-0004-0000-0000-00002C000000}"/>
    <hyperlink ref="Q36" r:id="rId32" tooltip="https://www.sec.gov/Archives/edgar/data/1403161/000140316119000050/0001403161-19-000050-index.html" xr:uid="{00000000-0004-0000-0000-00002E000000}"/>
    <hyperlink ref="Q74" r:id="rId33" tooltip="https://www.sec.gov/Archives/edgar/data/1403161/000140316119000050/0001403161-19-000050-index.html" xr:uid="{00000000-0004-0000-0000-00002F000000}"/>
    <hyperlink ref="R36" r:id="rId34" tooltip="https://www.sec.gov/Archives/edgar/data/1403161/000140316120000070/0001403161-20-000070-index.htm" xr:uid="{00000000-0004-0000-0000-000031000000}"/>
    <hyperlink ref="R74" r:id="rId35" tooltip="https://www.sec.gov/Archives/edgar/data/1403161/000140316120000070/0001403161-20-000070-index.htm" xr:uid="{00000000-0004-0000-0000-000032000000}"/>
    <hyperlink ref="S36" r:id="rId36" tooltip="https://www.sec.gov/Archives/edgar/data/1403161/000140316121000060/0001403161-21-000060-index.htm" xr:uid="{00000000-0004-0000-0000-000034000000}"/>
    <hyperlink ref="S74" r:id="rId37" tooltip="https://www.sec.gov/Archives/edgar/data/1403161/000140316121000060/0001403161-21-000060-index.htm" xr:uid="{00000000-0004-0000-0000-000035000000}"/>
    <hyperlink ref="T36" r:id="rId38" tooltip="https://www.sec.gov/Archives/edgar/data/1403161/000140316122000081/0001403161-22-000081-index.htm" xr:uid="{00000000-0004-0000-0000-000037000000}"/>
    <hyperlink ref="T74" r:id="rId39" tooltip="https://www.sec.gov/Archives/edgar/data/1403161/000140316122000081/0001403161-22-000081-index.htm" xr:uid="{00000000-0004-0000-0000-000038000000}"/>
    <hyperlink ref="U1" r:id="rId40" display="https://finbox.com/NYSE:V/explorer/revenue_proj" xr:uid="{8B489DD0-81E2-324F-A099-71AE7B91685A}"/>
  </hyperlinks>
  <pageMargins left="0.7" right="0.7" top="0.75" bottom="0.75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2023-01-31T14:52:36Z</dcterms:created>
  <dcterms:modified xsi:type="dcterms:W3CDTF">2023-03-12T04:44:12Z</dcterms:modified>
</cp:coreProperties>
</file>