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DB2790BA-0AD4-804C-AB11-D782D833CDC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Z106" i="1"/>
  <c r="AA106" i="1" s="1"/>
  <c r="AB106" i="1" s="1"/>
  <c r="AC106" i="1" s="1"/>
  <c r="Y106" i="1"/>
  <c r="AF101" i="1" a="1"/>
  <c r="AF101" i="1" s="1"/>
  <c r="AF95" i="1" a="1"/>
  <c r="AF95" i="1" s="1"/>
  <c r="AF97" i="1" s="1"/>
  <c r="Z111" i="1"/>
  <c r="Y108" i="1"/>
  <c r="AF90" i="1"/>
  <c r="AF89" i="1"/>
  <c r="AF91" i="1" s="1"/>
  <c r="AF87" i="1"/>
  <c r="AF86" i="1"/>
  <c r="AF99" i="1" s="1"/>
  <c r="AF85" i="1"/>
  <c r="AF88" i="1" s="1"/>
  <c r="AD19" i="1"/>
  <c r="AD16" i="1"/>
  <c r="Z114" i="1" s="1"/>
  <c r="AG13" i="1"/>
  <c r="AF13" i="1"/>
  <c r="AE13" i="1"/>
  <c r="AD13" i="1"/>
  <c r="AG10" i="1"/>
  <c r="AF10" i="1"/>
  <c r="AE10" i="1"/>
  <c r="AD10" i="1"/>
  <c r="AG7" i="1"/>
  <c r="AF7" i="1"/>
  <c r="AE7" i="1"/>
  <c r="AD7" i="1"/>
  <c r="AG4" i="1"/>
  <c r="AF4" i="1"/>
  <c r="AE4" i="1"/>
  <c r="AD4" i="1"/>
  <c r="AC4" i="1"/>
  <c r="AB4" i="1"/>
  <c r="AA4" i="1"/>
  <c r="Z4" i="1"/>
  <c r="Y4" i="1"/>
  <c r="X105" i="1"/>
  <c r="X89" i="1"/>
  <c r="X80" i="1"/>
  <c r="X35" i="1"/>
  <c r="X29" i="1"/>
  <c r="X20" i="1"/>
  <c r="X13" i="1"/>
  <c r="X9"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F106" i="1" l="1"/>
  <c r="AF92" i="1"/>
  <c r="AF16" i="1"/>
  <c r="AG16" i="1"/>
  <c r="AE16" i="1"/>
  <c r="AF103" i="1"/>
  <c r="AF100" i="1" s="1"/>
  <c r="Z112" i="1"/>
  <c r="AF102" i="1" l="1"/>
  <c r="AF105" i="1" s="1"/>
  <c r="AF108" i="1" s="1"/>
  <c r="Z108" i="1"/>
  <c r="AA108" i="1" l="1"/>
  <c r="AC107" i="1" l="1"/>
  <c r="AC108" i="1" s="1"/>
  <c r="AB108" i="1"/>
  <c r="Z110" i="1" s="1"/>
  <c r="Z113" i="1" s="1"/>
  <c r="Z115" i="1" s="1"/>
  <c r="Z117" i="1" l="1"/>
  <c r="Z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<sst xmlns="http://schemas.openxmlformats.org/spreadsheetml/2006/main" count="682" uniqueCount="160">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</sst>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BRBY</a:t>
            </a:r>
          </a:p>
        </c:rich>
      </c:tx>
      <c:layout>
        <c:manualLayout>
          <c:xMode val="edge"/>
          <c:yMode val="edge"/>
          <c:x val="0.46413266998341618"/>
          <c:y val="1.8773835703437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136650082918738E-2"/>
          <c:y val="0.11388678083597895"/>
          <c:w val="0.86954560530679925"/>
          <c:h val="0.740474634349060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225700000</c:v>
                </c:pt>
                <c:pt idx="1">
                  <c:v>427800000</c:v>
                </c:pt>
                <c:pt idx="2">
                  <c:v>499200000</c:v>
                </c:pt>
                <c:pt idx="3">
                  <c:v>593600000</c:v>
                </c:pt>
                <c:pt idx="4">
                  <c:v>675800000</c:v>
                </c:pt>
                <c:pt idx="5">
                  <c:v>715500000</c:v>
                </c:pt>
                <c:pt idx="6">
                  <c:v>742900000</c:v>
                </c:pt>
                <c:pt idx="7">
                  <c:v>850300000</c:v>
                </c:pt>
                <c:pt idx="8">
                  <c:v>995400000</c:v>
                </c:pt>
                <c:pt idx="9">
                  <c:v>1201500000</c:v>
                </c:pt>
                <c:pt idx="10">
                  <c:v>1185100000</c:v>
                </c:pt>
                <c:pt idx="11">
                  <c:v>1501300000</c:v>
                </c:pt>
                <c:pt idx="12">
                  <c:v>1857200000</c:v>
                </c:pt>
                <c:pt idx="13">
                  <c:v>1998700000</c:v>
                </c:pt>
                <c:pt idx="14">
                  <c:v>2329800000</c:v>
                </c:pt>
                <c:pt idx="15">
                  <c:v>2523200000</c:v>
                </c:pt>
                <c:pt idx="16">
                  <c:v>2514700000</c:v>
                </c:pt>
                <c:pt idx="17">
                  <c:v>2766000000</c:v>
                </c:pt>
                <c:pt idx="18">
                  <c:v>2732800000</c:v>
                </c:pt>
                <c:pt idx="19">
                  <c:v>2720200000</c:v>
                </c:pt>
                <c:pt idx="20">
                  <c:v>2633100000</c:v>
                </c:pt>
                <c:pt idx="21">
                  <c:v>2343900000</c:v>
                </c:pt>
                <c:pt idx="22">
                  <c:v>2826000000</c:v>
                </c:pt>
              </c:numCache>
            </c:numRef>
          </c:val>
          <c:extLst>
            <c:ext xmlns:c16="http://schemas.microsoft.com/office/drawing/2014/chart" uri="{C3380CC4-5D6E-409C-BE32-E72D297353CC}">
              <c16:uniqueId val="{00000000-130C-1742-9525-AA128CA8AFD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31500000</c:v>
                </c:pt>
                <c:pt idx="1">
                  <c:v>94700000</c:v>
                </c:pt>
                <c:pt idx="2">
                  <c:v>104300000</c:v>
                </c:pt>
                <c:pt idx="3">
                  <c:v>109100000</c:v>
                </c:pt>
                <c:pt idx="4">
                  <c:v>166100000</c:v>
                </c:pt>
                <c:pt idx="5">
                  <c:v>191200000</c:v>
                </c:pt>
                <c:pt idx="6">
                  <c:v>183700000</c:v>
                </c:pt>
                <c:pt idx="7">
                  <c:v>190200000</c:v>
                </c:pt>
                <c:pt idx="8">
                  <c:v>239400000</c:v>
                </c:pt>
                <c:pt idx="9">
                  <c:v>45000000</c:v>
                </c:pt>
                <c:pt idx="10">
                  <c:v>197300000</c:v>
                </c:pt>
                <c:pt idx="11">
                  <c:v>359300000</c:v>
                </c:pt>
                <c:pt idx="12">
                  <c:v>455100000</c:v>
                </c:pt>
                <c:pt idx="13">
                  <c:v>459300000</c:v>
                </c:pt>
                <c:pt idx="14">
                  <c:v>574800000</c:v>
                </c:pt>
                <c:pt idx="15">
                  <c:v>580200000</c:v>
                </c:pt>
                <c:pt idx="16">
                  <c:v>559100000</c:v>
                </c:pt>
                <c:pt idx="17">
                  <c:v>546400000</c:v>
                </c:pt>
                <c:pt idx="18">
                  <c:v>545100000</c:v>
                </c:pt>
                <c:pt idx="19">
                  <c:v>557200000</c:v>
                </c:pt>
                <c:pt idx="20">
                  <c:v>524900000</c:v>
                </c:pt>
                <c:pt idx="21">
                  <c:v>796500000</c:v>
                </c:pt>
                <c:pt idx="22">
                  <c:v>854000000</c:v>
                </c:pt>
              </c:numCache>
            </c:numRef>
          </c:val>
          <c:extLst>
            <c:ext xmlns:c16="http://schemas.microsoft.com/office/drawing/2014/chart" uri="{C3380CC4-5D6E-409C-BE32-E72D297353CC}">
              <c16:uniqueId val="{00000001-130C-1742-9525-AA128CA8AFD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-4700000</c:v>
                </c:pt>
                <c:pt idx="1">
                  <c:v>21900000</c:v>
                </c:pt>
                <c:pt idx="2">
                  <c:v>31700000</c:v>
                </c:pt>
                <c:pt idx="3">
                  <c:v>-843300000</c:v>
                </c:pt>
                <c:pt idx="4">
                  <c:v>92200000</c:v>
                </c:pt>
                <c:pt idx="5">
                  <c:v>88100000</c:v>
                </c:pt>
                <c:pt idx="6">
                  <c:v>74100000</c:v>
                </c:pt>
                <c:pt idx="7">
                  <c:v>79500000</c:v>
                </c:pt>
                <c:pt idx="8">
                  <c:v>-3100000</c:v>
                </c:pt>
                <c:pt idx="9">
                  <c:v>119900000</c:v>
                </c:pt>
                <c:pt idx="10">
                  <c:v>299400000</c:v>
                </c:pt>
                <c:pt idx="11">
                  <c:v>154800000</c:v>
                </c:pt>
                <c:pt idx="12">
                  <c:v>217900000</c:v>
                </c:pt>
                <c:pt idx="13">
                  <c:v>249000000</c:v>
                </c:pt>
                <c:pt idx="14">
                  <c:v>271200000</c:v>
                </c:pt>
                <c:pt idx="15">
                  <c:v>299200000</c:v>
                </c:pt>
                <c:pt idx="16">
                  <c:v>273300000</c:v>
                </c:pt>
                <c:pt idx="17">
                  <c:v>456600000</c:v>
                </c:pt>
                <c:pt idx="18">
                  <c:v>572400000</c:v>
                </c:pt>
                <c:pt idx="19">
                  <c:v>300800000</c:v>
                </c:pt>
                <c:pt idx="20">
                  <c:v>301400000</c:v>
                </c:pt>
                <c:pt idx="21">
                  <c:v>473700000</c:v>
                </c:pt>
                <c:pt idx="22">
                  <c:v>534000000</c:v>
                </c:pt>
              </c:numCache>
            </c:numRef>
          </c:val>
          <c:extLst>
            <c:ext xmlns:c16="http://schemas.microsoft.com/office/drawing/2014/chart" uri="{C3380CC4-5D6E-409C-BE32-E72D297353CC}">
              <c16:uniqueId val="{00000002-130C-1742-9525-AA128CA8AFD9}"/>
            </c:ext>
          </c:extLst>
        </c:ser>
        <c:dLbls>
          <c:showLegendKey val="0"/>
          <c:showVal val="0"/>
          <c:showCatName val="0"/>
          <c:showSerName val="0"/>
          <c:showPercent val="0"/>
          <c:showBubbleSize val="0"/>
        </c:dLbls>
        <c:gapWidth val="100"/>
        <c:overlap val="-24"/>
        <c:axId val="554884096"/>
        <c:axId val="554886368"/>
      </c:barChart>
      <c:catAx>
        <c:axId val="5548840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4886368"/>
        <c:crosses val="autoZero"/>
        <c:auto val="1"/>
        <c:lblAlgn val="ctr"/>
        <c:lblOffset val="100"/>
        <c:noMultiLvlLbl val="0"/>
      </c:catAx>
      <c:valAx>
        <c:axId val="55488636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4884096"/>
        <c:crosses val="autoZero"/>
        <c:crossBetween val="between"/>
      </c:valAx>
      <c:spPr>
        <a:noFill/>
        <a:ln>
          <a:noFill/>
        </a:ln>
        <a:effectLst/>
      </c:spPr>
    </c:plotArea>
    <c:legend>
      <c:legendPos val="b"/>
      <c:layout>
        <c:manualLayout>
          <c:xMode val="edge"/>
          <c:yMode val="edge"/>
          <c:x val="0.34797048876353143"/>
          <c:y val="0.92373480330988633"/>
          <c:w val="0.30405891800838331"/>
          <c:h val="4.81044431349570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31749</xdr:colOff>
      <xdr:row>108</xdr:row>
      <xdr:rowOff>17462</xdr:rowOff>
    </xdr:from>
    <xdr:to>
      <xdr:col>31</xdr:col>
      <xdr:colOff>1587499</xdr:colOff>
      <xdr:row>132</xdr:row>
      <xdr:rowOff>15874</xdr:rowOff>
    </xdr:to>
    <xdr:graphicFrame macro="">
      <xdr:nvGraphicFramePr>
        <xdr:cNvPr id="2" name="Chart 1">
          <a:extLst>
            <a:ext uri="{FF2B5EF4-FFF2-40B4-BE49-F238E27FC236}">
              <a16:creationId xmlns:a16="http://schemas.microsoft.com/office/drawing/2014/main" id="{486A3336-B546-E55C-BF45-6FB915A34B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https://www.bing.com/financeapi/forcetrigger?t=af56kr&amp;q=XFRA%3aBB2&amp;form=skydnc</v>
    <v>Learn more on Bing</v>
  </rv>
  <rv s="1">
    <v>0</v>
    <v>BURBERRY GROUP PLC (XFRA:BB2)</v>
    <v>2</v>
    <v>3</v>
    <v>Finance</v>
    <v>4</v>
    <v>en-US</v>
    <v>af56kr</v>
    <v>268435456</v>
    <v>1</v>
    <v>Powered by Refinitiv</v>
    <v>30.6</v>
    <v>11.005000000000001</v>
    <v>1.6483000000000001</v>
    <v>-0.65</v>
    <v>-2.1558999999999998E-2</v>
    <v>EUR</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9293</v>
    <v>Deutsche Boerse AG</v>
    <v>XFRA</v>
    <v>XFRA</v>
    <v>Horseferry House, Horseferry Road, Westminster, LONDON, UNITED KINGDOM-NA, SW1P 2AW GB</v>
    <v>29.5</v>
    <v>Specialty Retailers</v>
    <v>Stock</v>
    <v>45055.836805555555</v>
    <v>0</v>
    <v>29.35</v>
    <v>9618054000</v>
    <v>BURBERRY GROUP PLC</v>
    <v>BURBERRY GROUP PLC</v>
    <v>29.35</v>
    <v>24.03</v>
    <v>30.15</v>
    <v>29.5</v>
    <v>378216800</v>
    <v>BB2</v>
    <v>BURBERRY GROUP PLC (XFRA:BB2)</v>
    <v>300</v>
    <v>931890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4">
      <rpv i="0">_([$€-x-euro2] * #,##0.00_);_([$€-x-euro2] * (#,##0.00);_([$€-x-euro2] * "-"??_);_(@_)</rpv>
    </rSty>
    <rSty dxfid="5">
      <rpv i="0">#,##0.00</rpv>
    </rSty>
    <rSty>
      <rpv i="1">1</rpv>
    </rSty>
    <rSty dxfid="3">
      <rpv i="0">#,##0</rpv>
    </rSty>
    <rSty dxfid="2"/>
    <rSty dxfid="4">
      <rpv i="0">_([$£-en-GB]* #,##0_);_([$£-en-GB]* (#,##0);_([$£-en-GB]* "-"_);_(@_)</rpv>
    </rSty>
    <rSty dxfid="1"/>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ind-and-update.company-information.service.gov.uk/search/companies?q=Burberry+Group+plc" TargetMode="External"/><Relationship Id="rId18" Type="http://schemas.openxmlformats.org/officeDocument/2006/relationships/hyperlink" Target="https://find-and-update.company-information.service.gov.uk/search/companies?q=Burberry+Group+plc" TargetMode="External"/><Relationship Id="rId26" Type="http://schemas.openxmlformats.org/officeDocument/2006/relationships/hyperlink" Target="https://find-and-update.company-information.service.gov.uk/search/companies?q=Burberry+Group+plc" TargetMode="External"/><Relationship Id="rId39" Type="http://schemas.openxmlformats.org/officeDocument/2006/relationships/hyperlink" Target="https://find-and-update.company-information.service.gov.uk/search/companies?q=Burberry+Group+plc" TargetMode="External"/><Relationship Id="rId21" Type="http://schemas.openxmlformats.org/officeDocument/2006/relationships/hyperlink" Target="https://find-and-update.company-information.service.gov.uk/search/companies?q=Burberry+Group+plc" TargetMode="External"/><Relationship Id="rId34" Type="http://schemas.openxmlformats.org/officeDocument/2006/relationships/hyperlink" Target="https://find-and-update.company-information.service.gov.uk/search/companies?q=Burberry+Group+plc" TargetMode="External"/><Relationship Id="rId42" Type="http://schemas.openxmlformats.org/officeDocument/2006/relationships/hyperlink" Target="https://find-and-update.company-information.service.gov.uk/search/companies?q=Burberry+Group+plc" TargetMode="External"/><Relationship Id="rId47" Type="http://schemas.openxmlformats.org/officeDocument/2006/relationships/hyperlink" Target="https://find-and-update.company-information.service.gov.uk/search/companies?q=Burberry+Group+plc" TargetMode="External"/><Relationship Id="rId7" Type="http://schemas.openxmlformats.org/officeDocument/2006/relationships/hyperlink" Target="https://find-and-update.company-information.service.gov.uk/search/companies?q=Burberry+Group+plc" TargetMode="External"/><Relationship Id="rId2" Type="http://schemas.openxmlformats.org/officeDocument/2006/relationships/hyperlink" Target="https://find-and-update.company-information.service.gov.uk/search/companies?q=Burberry+Group+plc" TargetMode="External"/><Relationship Id="rId16" Type="http://schemas.openxmlformats.org/officeDocument/2006/relationships/hyperlink" Target="https://find-and-update.company-information.service.gov.uk/search/companies?q=Burberry+Group+plc" TargetMode="External"/><Relationship Id="rId29" Type="http://schemas.openxmlformats.org/officeDocument/2006/relationships/hyperlink" Target="https://find-and-update.company-information.service.gov.uk/search/companies?q=Burberry+Group+plc" TargetMode="External"/><Relationship Id="rId11" Type="http://schemas.openxmlformats.org/officeDocument/2006/relationships/hyperlink" Target="https://find-and-update.company-information.service.gov.uk/search/companies?q=Burberry+Group+plc" TargetMode="External"/><Relationship Id="rId24" Type="http://schemas.openxmlformats.org/officeDocument/2006/relationships/hyperlink" Target="https://find-and-update.company-information.service.gov.uk/search/companies?q=Burberry+Group+plc" TargetMode="External"/><Relationship Id="rId32" Type="http://schemas.openxmlformats.org/officeDocument/2006/relationships/hyperlink" Target="https://find-and-update.company-information.service.gov.uk/search/companies?q=Burberry+Group+plc" TargetMode="External"/><Relationship Id="rId37" Type="http://schemas.openxmlformats.org/officeDocument/2006/relationships/hyperlink" Target="https://find-and-update.company-information.service.gov.uk/search/companies?q=Burberry+Group+plc" TargetMode="External"/><Relationship Id="rId40" Type="http://schemas.openxmlformats.org/officeDocument/2006/relationships/hyperlink" Target="https://find-and-update.company-information.service.gov.uk/search/companies?q=Burberry+Group+plc" TargetMode="External"/><Relationship Id="rId45" Type="http://schemas.openxmlformats.org/officeDocument/2006/relationships/hyperlink" Target="https://find-and-update.company-information.service.gov.uk/search/companies?q=Burberry+Group+plc" TargetMode="External"/><Relationship Id="rId5" Type="http://schemas.openxmlformats.org/officeDocument/2006/relationships/hyperlink" Target="https://find-and-update.company-information.service.gov.uk/search/companies?q=Burberry+Group+plc" TargetMode="External"/><Relationship Id="rId15" Type="http://schemas.openxmlformats.org/officeDocument/2006/relationships/hyperlink" Target="https://find-and-update.company-information.service.gov.uk/search/companies?q=Burberry+Group+plc" TargetMode="External"/><Relationship Id="rId23" Type="http://schemas.openxmlformats.org/officeDocument/2006/relationships/hyperlink" Target="https://find-and-update.company-information.service.gov.uk/search/companies?q=Burberry+Group+plc" TargetMode="External"/><Relationship Id="rId28" Type="http://schemas.openxmlformats.org/officeDocument/2006/relationships/hyperlink" Target="https://find-and-update.company-information.service.gov.uk/search/companies?q=Burberry+Group+plc" TargetMode="External"/><Relationship Id="rId36" Type="http://schemas.openxmlformats.org/officeDocument/2006/relationships/hyperlink" Target="https://find-and-update.company-information.service.gov.uk/search/companies?q=Burberry+Group+plc" TargetMode="External"/><Relationship Id="rId49" Type="http://schemas.openxmlformats.org/officeDocument/2006/relationships/drawing" Target="../drawings/drawing1.xml"/><Relationship Id="rId10" Type="http://schemas.openxmlformats.org/officeDocument/2006/relationships/hyperlink" Target="https://find-and-update.company-information.service.gov.uk/search/companies?q=Burberry+Group+plc" TargetMode="External"/><Relationship Id="rId19" Type="http://schemas.openxmlformats.org/officeDocument/2006/relationships/hyperlink" Target="https://find-and-update.company-information.service.gov.uk/search/companies?q=Burberry+Group+plc" TargetMode="External"/><Relationship Id="rId31" Type="http://schemas.openxmlformats.org/officeDocument/2006/relationships/hyperlink" Target="https://find-and-update.company-information.service.gov.uk/search/companies?q=Burberry+Group+plc" TargetMode="External"/><Relationship Id="rId44" Type="http://schemas.openxmlformats.org/officeDocument/2006/relationships/hyperlink" Target="https://find-and-update.company-information.service.gov.uk/search/companies?q=Burberry+Group+plc" TargetMode="External"/><Relationship Id="rId4" Type="http://schemas.openxmlformats.org/officeDocument/2006/relationships/hyperlink" Target="https://find-and-update.company-information.service.gov.uk/search/companies?q=Burberry+Group+plc" TargetMode="External"/><Relationship Id="rId9" Type="http://schemas.openxmlformats.org/officeDocument/2006/relationships/hyperlink" Target="https://find-and-update.company-information.service.gov.uk/search/companies?q=Burberry+Group+plc" TargetMode="External"/><Relationship Id="rId14" Type="http://schemas.openxmlformats.org/officeDocument/2006/relationships/hyperlink" Target="https://find-and-update.company-information.service.gov.uk/search/companies?q=Burberry+Group+plc" TargetMode="External"/><Relationship Id="rId22" Type="http://schemas.openxmlformats.org/officeDocument/2006/relationships/hyperlink" Target="https://find-and-update.company-information.service.gov.uk/search/companies?q=Burberry+Group+plc" TargetMode="External"/><Relationship Id="rId27" Type="http://schemas.openxmlformats.org/officeDocument/2006/relationships/hyperlink" Target="https://find-and-update.company-information.service.gov.uk/search/companies?q=Burberry+Group+plc" TargetMode="External"/><Relationship Id="rId30" Type="http://schemas.openxmlformats.org/officeDocument/2006/relationships/hyperlink" Target="https://find-and-update.company-information.service.gov.uk/search/companies?q=Burberry+Group+plc" TargetMode="External"/><Relationship Id="rId35" Type="http://schemas.openxmlformats.org/officeDocument/2006/relationships/hyperlink" Target="https://find-and-update.company-information.service.gov.uk/search/companies?q=Burberry+Group+plc" TargetMode="External"/><Relationship Id="rId43" Type="http://schemas.openxmlformats.org/officeDocument/2006/relationships/hyperlink" Target="https://find-and-update.company-information.service.gov.uk/search/companies?q=Burberry+Group+plc" TargetMode="External"/><Relationship Id="rId48" Type="http://schemas.openxmlformats.org/officeDocument/2006/relationships/hyperlink" Target="https://finbox.com/DB:BB2/explorer/revenue_proj/" TargetMode="External"/><Relationship Id="rId8" Type="http://schemas.openxmlformats.org/officeDocument/2006/relationships/hyperlink" Target="https://find-and-update.company-information.service.gov.uk/search/companies?q=Burberry+Group+plc" TargetMode="External"/><Relationship Id="rId3" Type="http://schemas.openxmlformats.org/officeDocument/2006/relationships/hyperlink" Target="https://find-and-update.company-information.service.gov.uk/search/companies?q=Burberry+Group+plc" TargetMode="External"/><Relationship Id="rId12" Type="http://schemas.openxmlformats.org/officeDocument/2006/relationships/hyperlink" Target="https://find-and-update.company-information.service.gov.uk/search/companies?q=Burberry+Group+plc" TargetMode="External"/><Relationship Id="rId17" Type="http://schemas.openxmlformats.org/officeDocument/2006/relationships/hyperlink" Target="https://find-and-update.company-information.service.gov.uk/search/companies?q=Burberry+Group+plc" TargetMode="External"/><Relationship Id="rId25" Type="http://schemas.openxmlformats.org/officeDocument/2006/relationships/hyperlink" Target="https://find-and-update.company-information.service.gov.uk/search/companies?q=Burberry+Group+plc" TargetMode="External"/><Relationship Id="rId33" Type="http://schemas.openxmlformats.org/officeDocument/2006/relationships/hyperlink" Target="https://find-and-update.company-information.service.gov.uk/search/companies?q=Burberry+Group+plc" TargetMode="External"/><Relationship Id="rId38" Type="http://schemas.openxmlformats.org/officeDocument/2006/relationships/hyperlink" Target="https://find-and-update.company-information.service.gov.uk/search/companies?q=Burberry+Group+plc" TargetMode="External"/><Relationship Id="rId46" Type="http://schemas.openxmlformats.org/officeDocument/2006/relationships/hyperlink" Target="https://find-and-update.company-information.service.gov.uk/search/companies?q=Burberry+Group+plc" TargetMode="External"/><Relationship Id="rId20" Type="http://schemas.openxmlformats.org/officeDocument/2006/relationships/hyperlink" Target="https://find-and-update.company-information.service.gov.uk/search/companies?q=Burberry+Group+plc" TargetMode="External"/><Relationship Id="rId41" Type="http://schemas.openxmlformats.org/officeDocument/2006/relationships/hyperlink" Target="https://find-and-update.company-information.service.gov.uk/search/companies?q=Burberry+Group+plc" TargetMode="External"/><Relationship Id="rId1" Type="http://schemas.openxmlformats.org/officeDocument/2006/relationships/hyperlink" Target="https://roic.ai/company/BRBY.L" TargetMode="External"/><Relationship Id="rId6" Type="http://schemas.openxmlformats.org/officeDocument/2006/relationships/hyperlink" Target="https://find-and-update.company-information.service.gov.uk/search/companies?q=Burberry+Group+p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V70" activePane="bottomRight" state="frozen"/>
      <selection pane="topRight"/>
      <selection pane="bottomLeft"/>
      <selection pane="bottomRight" activeCell="AB81" sqref="AB81"/>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225700000</v>
      </c>
      <c r="C3" s="1">
        <v>427800000</v>
      </c>
      <c r="D3" s="1">
        <v>499200000</v>
      </c>
      <c r="E3" s="1">
        <v>593600000</v>
      </c>
      <c r="F3" s="1">
        <v>675800000</v>
      </c>
      <c r="G3" s="1">
        <v>715500000</v>
      </c>
      <c r="H3" s="1">
        <v>742900000</v>
      </c>
      <c r="I3" s="1">
        <v>850300000</v>
      </c>
      <c r="J3" s="1">
        <v>995400000</v>
      </c>
      <c r="K3" s="1">
        <v>1201500000</v>
      </c>
      <c r="L3" s="1">
        <v>1185100000</v>
      </c>
      <c r="M3" s="1">
        <v>1501300000</v>
      </c>
      <c r="N3" s="1">
        <v>1857200000</v>
      </c>
      <c r="O3" s="1">
        <v>1998700000</v>
      </c>
      <c r="P3" s="1">
        <v>2329800000</v>
      </c>
      <c r="Q3" s="1">
        <v>2523200000</v>
      </c>
      <c r="R3" s="1">
        <v>2514700000</v>
      </c>
      <c r="S3" s="1">
        <v>2766000000</v>
      </c>
      <c r="T3" s="1">
        <v>2732800000</v>
      </c>
      <c r="U3" s="1">
        <v>2720200000</v>
      </c>
      <c r="V3" s="1">
        <v>2633100000</v>
      </c>
      <c r="W3" s="1">
        <v>2343900000</v>
      </c>
      <c r="X3" s="1">
        <v>2826000000</v>
      </c>
      <c r="Y3" s="28">
        <v>3529000000</v>
      </c>
      <c r="Z3" s="28">
        <v>3765000000</v>
      </c>
      <c r="AA3" s="28">
        <v>4032000000</v>
      </c>
      <c r="AB3" s="28">
        <v>4303000000</v>
      </c>
      <c r="AC3" s="28">
        <v>4308000000</v>
      </c>
      <c r="AD3" s="18" t="s">
        <v>109</v>
      </c>
      <c r="AE3" s="19" t="s">
        <v>110</v>
      </c>
      <c r="AF3" s="19" t="s">
        <v>111</v>
      </c>
      <c r="AG3" s="19" t="s">
        <v>112</v>
      </c>
    </row>
    <row r="4" spans="1:33" ht="19" x14ac:dyDescent="0.25">
      <c r="A4" s="14" t="s">
        <v>94</v>
      </c>
      <c r="B4" s="1"/>
      <c r="C4" s="15">
        <f>(C3/B3)-1</f>
        <v>0.89543642002658386</v>
      </c>
      <c r="D4" s="15">
        <f>(D3/C3)-1</f>
        <v>0.16690042075736322</v>
      </c>
      <c r="E4" s="15">
        <f>(E3/D3)-1</f>
        <v>0.1891025641025641</v>
      </c>
      <c r="F4" s="15">
        <f t="shared" ref="F4:AC4" si="0">(F3/E3)-1</f>
        <v>0.13847708894878696</v>
      </c>
      <c r="G4" s="15">
        <f t="shared" si="0"/>
        <v>5.8745190884877285E-2</v>
      </c>
      <c r="H4" s="16">
        <f t="shared" si="0"/>
        <v>3.8294898672257105E-2</v>
      </c>
      <c r="I4" s="16">
        <f t="shared" si="0"/>
        <v>0.14456858258177419</v>
      </c>
      <c r="J4" s="16">
        <f t="shared" si="0"/>
        <v>0.17064565447489111</v>
      </c>
      <c r="K4" s="16">
        <f t="shared" si="0"/>
        <v>0.20705244122965638</v>
      </c>
      <c r="L4" s="16">
        <f t="shared" si="0"/>
        <v>-1.3649604660840642E-2</v>
      </c>
      <c r="M4" s="16">
        <f t="shared" si="0"/>
        <v>0.26681292717914107</v>
      </c>
      <c r="N4" s="16">
        <f t="shared" si="0"/>
        <v>0.23706121361486709</v>
      </c>
      <c r="O4" s="16">
        <f t="shared" si="0"/>
        <v>7.618996338574191E-2</v>
      </c>
      <c r="P4" s="16">
        <f t="shared" si="0"/>
        <v>0.16565767749036864</v>
      </c>
      <c r="Q4" s="16">
        <f t="shared" si="0"/>
        <v>8.3011417289037714E-2</v>
      </c>
      <c r="R4" s="16">
        <f t="shared" si="0"/>
        <v>-3.3687381103361114E-3</v>
      </c>
      <c r="S4" s="16">
        <f t="shared" si="0"/>
        <v>9.9932397502684234E-2</v>
      </c>
      <c r="T4" s="16">
        <f t="shared" si="0"/>
        <v>-1.2002892263195952E-2</v>
      </c>
      <c r="U4" s="16">
        <f t="shared" si="0"/>
        <v>-4.6106557377049162E-3</v>
      </c>
      <c r="V4" s="16">
        <f t="shared" si="0"/>
        <v>-3.2019704433497553E-2</v>
      </c>
      <c r="W4" s="16">
        <f t="shared" si="0"/>
        <v>-0.1098325168052865</v>
      </c>
      <c r="X4" s="16">
        <f t="shared" si="0"/>
        <v>0.20568283629847683</v>
      </c>
      <c r="Y4" s="16">
        <f t="shared" si="0"/>
        <v>0.24876150035385702</v>
      </c>
      <c r="Z4" s="16">
        <f t="shared" si="0"/>
        <v>6.6874468688013611E-2</v>
      </c>
      <c r="AA4" s="16">
        <f t="shared" si="0"/>
        <v>7.0916334661354608E-2</v>
      </c>
      <c r="AB4" s="16">
        <f t="shared" si="0"/>
        <v>6.7212301587301626E-2</v>
      </c>
      <c r="AC4" s="16">
        <f t="shared" si="0"/>
        <v>1.161980013943742E-3</v>
      </c>
      <c r="AD4" s="17">
        <f>(X4+W4+V4)/3</f>
        <v>2.1276871686564263E-2</v>
      </c>
      <c r="AE4" s="17">
        <f>(X20+W20+V20)/3</f>
        <v>0.17721810439852001</v>
      </c>
      <c r="AF4" s="17">
        <f>(X29+W29+V29)/3</f>
        <v>0.49993717735813892</v>
      </c>
      <c r="AG4" s="17">
        <f>(X105+W105+V105)/3</f>
        <v>0.23365199945860859</v>
      </c>
    </row>
    <row r="5" spans="1:33" ht="19" x14ac:dyDescent="0.25">
      <c r="A5" s="5" t="s">
        <v>2</v>
      </c>
      <c r="B5" s="1" t="s">
        <v>92</v>
      </c>
      <c r="C5" s="1" t="s">
        <v>92</v>
      </c>
      <c r="D5" s="1">
        <v>248100000</v>
      </c>
      <c r="E5" s="1">
        <v>261300000</v>
      </c>
      <c r="F5" s="1">
        <v>284200000</v>
      </c>
      <c r="G5" s="1">
        <v>291300000</v>
      </c>
      <c r="H5" s="1">
        <v>296800000</v>
      </c>
      <c r="I5" s="1">
        <v>329000000</v>
      </c>
      <c r="J5" s="1">
        <v>377700000</v>
      </c>
      <c r="K5" s="1">
        <v>535700000</v>
      </c>
      <c r="L5" s="1">
        <v>423900000</v>
      </c>
      <c r="M5" s="1">
        <v>491600000</v>
      </c>
      <c r="N5" s="1">
        <v>558300000</v>
      </c>
      <c r="O5" s="1">
        <v>556700000</v>
      </c>
      <c r="P5" s="1">
        <v>671300000</v>
      </c>
      <c r="Q5" s="1">
        <v>757700000</v>
      </c>
      <c r="R5" s="1">
        <v>752000000</v>
      </c>
      <c r="S5" s="1">
        <v>832900000</v>
      </c>
      <c r="T5" s="1">
        <v>835400000</v>
      </c>
      <c r="U5" s="1">
        <v>859400000</v>
      </c>
      <c r="V5" s="1">
        <v>927600000</v>
      </c>
      <c r="W5" s="1">
        <v>681400000</v>
      </c>
      <c r="X5" s="1">
        <v>815000000</v>
      </c>
    </row>
    <row r="6" spans="1:33" ht="20" x14ac:dyDescent="0.25">
      <c r="A6" s="6" t="s">
        <v>3</v>
      </c>
      <c r="B6" s="10">
        <v>225700000</v>
      </c>
      <c r="C6" s="10">
        <v>427800000</v>
      </c>
      <c r="D6" s="10">
        <v>251100000</v>
      </c>
      <c r="E6" s="10">
        <v>332300000</v>
      </c>
      <c r="F6" s="10">
        <v>391600000</v>
      </c>
      <c r="G6" s="10">
        <v>424200000</v>
      </c>
      <c r="H6" s="10">
        <v>446100000</v>
      </c>
      <c r="I6" s="10">
        <v>521300000</v>
      </c>
      <c r="J6" s="10">
        <v>617700000</v>
      </c>
      <c r="K6" s="10">
        <v>665800000</v>
      </c>
      <c r="L6" s="10">
        <v>761200000</v>
      </c>
      <c r="M6" s="10">
        <v>1009700000</v>
      </c>
      <c r="N6" s="10">
        <v>1298900000</v>
      </c>
      <c r="O6" s="10">
        <v>1442000000</v>
      </c>
      <c r="P6" s="10">
        <v>1658500000</v>
      </c>
      <c r="Q6" s="10">
        <v>1765500000</v>
      </c>
      <c r="R6" s="10">
        <v>1762700000</v>
      </c>
      <c r="S6" s="10">
        <v>1933100000</v>
      </c>
      <c r="T6" s="10">
        <v>1897400000</v>
      </c>
      <c r="U6" s="10">
        <v>1860800000</v>
      </c>
      <c r="V6" s="10">
        <v>1705500000</v>
      </c>
      <c r="W6" s="10">
        <v>1662500000</v>
      </c>
      <c r="X6" s="10">
        <v>2011000000</v>
      </c>
      <c r="AD6" s="18" t="s">
        <v>113</v>
      </c>
      <c r="AE6" s="19" t="s">
        <v>114</v>
      </c>
      <c r="AF6" s="19" t="s">
        <v>115</v>
      </c>
      <c r="AG6" s="19" t="s">
        <v>116</v>
      </c>
    </row>
    <row r="7" spans="1:33" ht="19" x14ac:dyDescent="0.25">
      <c r="A7" s="5" t="s">
        <v>4</v>
      </c>
      <c r="B7" s="2">
        <v>1</v>
      </c>
      <c r="C7" s="2">
        <v>1</v>
      </c>
      <c r="D7" s="2">
        <v>0.503</v>
      </c>
      <c r="E7" s="2">
        <v>0.55979999999999996</v>
      </c>
      <c r="F7" s="2">
        <v>0.57950000000000002</v>
      </c>
      <c r="G7" s="2">
        <v>0.59289999999999998</v>
      </c>
      <c r="H7" s="2">
        <v>0.60050000000000003</v>
      </c>
      <c r="I7" s="2">
        <v>0.61309999999999998</v>
      </c>
      <c r="J7" s="2">
        <v>0.62060000000000004</v>
      </c>
      <c r="K7" s="2">
        <v>0.55410000000000004</v>
      </c>
      <c r="L7" s="2">
        <v>0.64229999999999998</v>
      </c>
      <c r="M7" s="2">
        <v>0.67259999999999998</v>
      </c>
      <c r="N7" s="2">
        <v>0.69940000000000002</v>
      </c>
      <c r="O7" s="2">
        <v>0.72150000000000003</v>
      </c>
      <c r="P7" s="2">
        <v>0.71189999999999998</v>
      </c>
      <c r="Q7" s="2">
        <v>0.69969999999999999</v>
      </c>
      <c r="R7" s="2">
        <v>0.70099999999999996</v>
      </c>
      <c r="S7" s="2">
        <v>0.69889999999999997</v>
      </c>
      <c r="T7" s="2">
        <v>0.69430000000000003</v>
      </c>
      <c r="U7" s="2">
        <v>0.68410000000000004</v>
      </c>
      <c r="V7" s="2">
        <v>0.64770000000000005</v>
      </c>
      <c r="W7" s="2">
        <v>0.70930000000000004</v>
      </c>
      <c r="X7" s="2">
        <v>0.71160000000000001</v>
      </c>
      <c r="AD7" s="17">
        <f>X7</f>
        <v>0.71160000000000001</v>
      </c>
      <c r="AE7" s="20">
        <f>X21</f>
        <v>0.30220000000000002</v>
      </c>
      <c r="AF7" s="20">
        <f>X30</f>
        <v>0.1401</v>
      </c>
      <c r="AG7" s="20">
        <f>X106/X3</f>
        <v>0.18895966029723993</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19"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AD9" s="18" t="s">
        <v>96</v>
      </c>
      <c r="AE9" s="19" t="s">
        <v>97</v>
      </c>
      <c r="AF9" s="19" t="s">
        <v>98</v>
      </c>
      <c r="AG9" s="19" t="s">
        <v>99</v>
      </c>
    </row>
    <row r="10" spans="1:33" ht="19" x14ac:dyDescent="0.25">
      <c r="A10" s="5" t="s">
        <v>6</v>
      </c>
      <c r="B10" s="1" t="s">
        <v>92</v>
      </c>
      <c r="C10" s="1" t="s">
        <v>92</v>
      </c>
      <c r="D10" s="1" t="s">
        <v>92</v>
      </c>
      <c r="E10" s="1">
        <v>237600000</v>
      </c>
      <c r="F10" s="1" t="s">
        <v>92</v>
      </c>
      <c r="G10" s="1">
        <v>-20400000</v>
      </c>
      <c r="H10" s="1">
        <v>-123500000</v>
      </c>
      <c r="I10" s="1">
        <v>-29100000</v>
      </c>
      <c r="J10" s="1">
        <v>26600000</v>
      </c>
      <c r="K10" s="1">
        <v>-127500000</v>
      </c>
      <c r="L10" s="1">
        <v>-118400000</v>
      </c>
      <c r="M10" s="1">
        <v>-140500000</v>
      </c>
      <c r="N10" s="1">
        <v>-249700000</v>
      </c>
      <c r="O10" s="1">
        <v>410300000</v>
      </c>
      <c r="P10" s="1">
        <v>524600000</v>
      </c>
      <c r="Q10" s="1">
        <v>547400000</v>
      </c>
      <c r="R10" s="1">
        <v>528200000</v>
      </c>
      <c r="S10" s="1">
        <v>560900000</v>
      </c>
      <c r="T10" s="1">
        <v>568900000</v>
      </c>
      <c r="U10" s="1">
        <v>558900000</v>
      </c>
      <c r="V10" s="1">
        <v>499100000</v>
      </c>
      <c r="W10" s="1">
        <v>317300000</v>
      </c>
      <c r="X10" s="1">
        <v>377000000</v>
      </c>
      <c r="AD10" s="17">
        <f>X9</f>
        <v>0</v>
      </c>
      <c r="AE10" s="20">
        <f>X13</f>
        <v>0.52724699221514504</v>
      </c>
      <c r="AF10" s="20">
        <f>X80</f>
        <v>5.661712668082095E-3</v>
      </c>
      <c r="AG10" s="20">
        <f>X89</f>
        <v>4.529370134465676E-2</v>
      </c>
    </row>
    <row r="11" spans="1:33" ht="19" x14ac:dyDescent="0.25">
      <c r="A11" s="5" t="s">
        <v>7</v>
      </c>
      <c r="B11" s="1" t="s">
        <v>92</v>
      </c>
      <c r="C11" s="1" t="s">
        <v>92</v>
      </c>
      <c r="D11" s="1" t="s">
        <v>92</v>
      </c>
      <c r="E11" s="1" t="s">
        <v>92</v>
      </c>
      <c r="F11" s="1" t="s">
        <v>92</v>
      </c>
      <c r="G11" s="1">
        <v>111000000</v>
      </c>
      <c r="H11" s="1">
        <v>125900000</v>
      </c>
      <c r="I11" s="1">
        <v>146500000</v>
      </c>
      <c r="J11" s="1">
        <v>177700000</v>
      </c>
      <c r="K11" s="1">
        <v>236900000</v>
      </c>
      <c r="L11" s="1">
        <v>283800000</v>
      </c>
      <c r="M11" s="1">
        <v>327200000</v>
      </c>
      <c r="N11" s="1">
        <v>459400000</v>
      </c>
      <c r="O11" s="1">
        <v>604200000</v>
      </c>
      <c r="P11" s="1">
        <v>673600000</v>
      </c>
      <c r="Q11" s="1">
        <v>762900000</v>
      </c>
      <c r="R11" s="1">
        <v>816700000</v>
      </c>
      <c r="S11" s="1">
        <v>913500000</v>
      </c>
      <c r="T11" s="1">
        <v>861900000</v>
      </c>
      <c r="U11" s="1">
        <v>863800000</v>
      </c>
      <c r="V11" s="1">
        <v>841600000</v>
      </c>
      <c r="W11" s="1">
        <v>942600000</v>
      </c>
      <c r="X11" s="1">
        <v>1113000000</v>
      </c>
    </row>
    <row r="12" spans="1:33" ht="20" x14ac:dyDescent="0.25">
      <c r="A12" s="5" t="s">
        <v>8</v>
      </c>
      <c r="B12" s="1" t="s">
        <v>92</v>
      </c>
      <c r="C12" s="1" t="s">
        <v>92</v>
      </c>
      <c r="D12" s="1" t="s">
        <v>92</v>
      </c>
      <c r="E12" s="1">
        <v>237600000</v>
      </c>
      <c r="F12" s="1" t="s">
        <v>92</v>
      </c>
      <c r="G12" s="1">
        <v>90600000</v>
      </c>
      <c r="H12" s="1">
        <v>2400000</v>
      </c>
      <c r="I12" s="1">
        <v>117400000</v>
      </c>
      <c r="J12" s="1">
        <v>204300000</v>
      </c>
      <c r="K12" s="1">
        <v>109400000</v>
      </c>
      <c r="L12" s="1">
        <v>165400000</v>
      </c>
      <c r="M12" s="1">
        <v>186700000</v>
      </c>
      <c r="N12" s="1">
        <v>209700000</v>
      </c>
      <c r="O12" s="1">
        <v>1014500000</v>
      </c>
      <c r="P12" s="1">
        <v>1198200000</v>
      </c>
      <c r="Q12" s="1">
        <v>1310300000</v>
      </c>
      <c r="R12" s="1">
        <v>1344900000</v>
      </c>
      <c r="S12" s="1">
        <v>1474400000</v>
      </c>
      <c r="T12" s="1">
        <v>1430800000</v>
      </c>
      <c r="U12" s="1">
        <v>1422700000</v>
      </c>
      <c r="V12" s="1">
        <v>1340700000</v>
      </c>
      <c r="W12" s="1">
        <v>1259900000</v>
      </c>
      <c r="X12" s="1">
        <v>1490000000</v>
      </c>
      <c r="AD12" s="18" t="s">
        <v>117</v>
      </c>
      <c r="AE12" s="19" t="s">
        <v>118</v>
      </c>
      <c r="AF12" s="19" t="s">
        <v>119</v>
      </c>
      <c r="AG12" s="19" t="s">
        <v>120</v>
      </c>
    </row>
    <row r="13" spans="1:33" ht="19" x14ac:dyDescent="0.25">
      <c r="A13" s="14" t="s">
        <v>100</v>
      </c>
      <c r="B13" s="15" t="e">
        <f>B12/B3</f>
        <v>#VALUE!</v>
      </c>
      <c r="C13" s="15" t="e">
        <f t="shared" ref="C13:X13" si="2">C12/C3</f>
        <v>#VALUE!</v>
      </c>
      <c r="D13" s="15" t="e">
        <f t="shared" si="2"/>
        <v>#VALUE!</v>
      </c>
      <c r="E13" s="15">
        <f t="shared" si="2"/>
        <v>0.40026954177897572</v>
      </c>
      <c r="F13" s="15" t="e">
        <f t="shared" si="2"/>
        <v>#VALUE!</v>
      </c>
      <c r="G13" s="15">
        <f t="shared" si="2"/>
        <v>0.12662473794549267</v>
      </c>
      <c r="H13" s="15">
        <f t="shared" si="2"/>
        <v>3.2305828509893659E-3</v>
      </c>
      <c r="I13" s="15">
        <f t="shared" si="2"/>
        <v>0.13806891685287545</v>
      </c>
      <c r="J13" s="15">
        <f t="shared" si="2"/>
        <v>0.20524412296564196</v>
      </c>
      <c r="K13" s="15">
        <f t="shared" si="2"/>
        <v>9.1052850603412408E-2</v>
      </c>
      <c r="L13" s="15">
        <f t="shared" si="2"/>
        <v>0.13956628132647034</v>
      </c>
      <c r="M13" s="15">
        <f t="shared" si="2"/>
        <v>0.12435888896289882</v>
      </c>
      <c r="N13" s="15">
        <f t="shared" si="2"/>
        <v>0.11291191040275683</v>
      </c>
      <c r="O13" s="15">
        <f t="shared" si="2"/>
        <v>0.50757992695251919</v>
      </c>
      <c r="P13" s="15">
        <f t="shared" si="2"/>
        <v>0.51429307236672672</v>
      </c>
      <c r="Q13" s="15">
        <f t="shared" si="2"/>
        <v>0.51930088776157257</v>
      </c>
      <c r="R13" s="15">
        <f t="shared" si="2"/>
        <v>0.5348152861176283</v>
      </c>
      <c r="S13" s="15">
        <f t="shared" si="2"/>
        <v>0.53304410701373828</v>
      </c>
      <c r="T13" s="15">
        <f t="shared" si="2"/>
        <v>0.52356557377049184</v>
      </c>
      <c r="U13" s="15">
        <f t="shared" si="2"/>
        <v>0.52301301374898901</v>
      </c>
      <c r="V13" s="15">
        <f t="shared" si="2"/>
        <v>0.50917169875811785</v>
      </c>
      <c r="W13" s="15">
        <f t="shared" si="2"/>
        <v>0.53752293186569389</v>
      </c>
      <c r="X13" s="15">
        <f t="shared" si="2"/>
        <v>0.52724699221514504</v>
      </c>
      <c r="AD13" s="17">
        <f>X28/X72</f>
        <v>0.24550526968381897</v>
      </c>
      <c r="AE13" s="20">
        <f>X28/X54</f>
        <v>0.10711387611576954</v>
      </c>
      <c r="AF13" s="20">
        <f>X22/(X72+X56+X61)</f>
        <v>0.18015925680159256</v>
      </c>
      <c r="AG13" s="21">
        <f>X67/X72</f>
        <v>1.2895226286422814</v>
      </c>
    </row>
    <row r="14" spans="1:33" ht="19" x14ac:dyDescent="0.25">
      <c r="A14" s="5" t="s">
        <v>9</v>
      </c>
      <c r="B14" s="1">
        <v>205600000</v>
      </c>
      <c r="C14" s="1">
        <v>358800000</v>
      </c>
      <c r="D14" s="1">
        <v>156600000</v>
      </c>
      <c r="E14" s="1">
        <v>-24700000</v>
      </c>
      <c r="F14" s="1">
        <v>248900000</v>
      </c>
      <c r="G14" s="1">
        <v>172000000</v>
      </c>
      <c r="H14" s="1">
        <v>279500000</v>
      </c>
      <c r="I14" s="1">
        <v>219500000</v>
      </c>
      <c r="J14" s="1">
        <v>229900000</v>
      </c>
      <c r="K14" s="1">
        <v>383500000</v>
      </c>
      <c r="L14" s="1">
        <v>368300000</v>
      </c>
      <c r="M14" s="1">
        <v>523400000</v>
      </c>
      <c r="N14" s="1">
        <v>703500000</v>
      </c>
      <c r="O14" s="1" t="s">
        <v>92</v>
      </c>
      <c r="P14" s="1">
        <v>14900000</v>
      </c>
      <c r="Q14" s="1">
        <v>14900000</v>
      </c>
      <c r="R14" s="1">
        <v>14900000</v>
      </c>
      <c r="S14" s="1" t="s">
        <v>92</v>
      </c>
      <c r="T14" s="1" t="s">
        <v>92</v>
      </c>
      <c r="U14" s="1" t="s">
        <v>92</v>
      </c>
      <c r="V14" s="1" t="s">
        <v>92</v>
      </c>
      <c r="W14" s="1">
        <v>-15600000</v>
      </c>
      <c r="X14" s="1">
        <v>-18000000</v>
      </c>
    </row>
    <row r="15" spans="1:33" ht="20" x14ac:dyDescent="0.25">
      <c r="A15" s="5" t="s">
        <v>10</v>
      </c>
      <c r="B15" s="1">
        <v>205600000</v>
      </c>
      <c r="C15" s="1">
        <v>358800000</v>
      </c>
      <c r="D15" s="1">
        <v>156600000</v>
      </c>
      <c r="E15" s="1">
        <v>212900000</v>
      </c>
      <c r="F15" s="1">
        <v>248900000</v>
      </c>
      <c r="G15" s="1">
        <v>262600000</v>
      </c>
      <c r="H15" s="1">
        <v>281900000</v>
      </c>
      <c r="I15" s="1">
        <v>336900000</v>
      </c>
      <c r="J15" s="1">
        <v>434200000</v>
      </c>
      <c r="K15" s="1">
        <v>492900000</v>
      </c>
      <c r="L15" s="1">
        <v>533700000</v>
      </c>
      <c r="M15" s="1">
        <v>710100000</v>
      </c>
      <c r="N15" s="1">
        <v>913200000</v>
      </c>
      <c r="O15" s="1">
        <v>1014500000</v>
      </c>
      <c r="P15" s="1">
        <v>1213100000</v>
      </c>
      <c r="Q15" s="1">
        <v>1325200000</v>
      </c>
      <c r="R15" s="1">
        <v>1359800000</v>
      </c>
      <c r="S15" s="1">
        <v>1474400000</v>
      </c>
      <c r="T15" s="1">
        <v>1430800000</v>
      </c>
      <c r="U15" s="1">
        <v>1422700000</v>
      </c>
      <c r="V15" s="1">
        <v>1340700000</v>
      </c>
      <c r="W15" s="1">
        <v>1244300000</v>
      </c>
      <c r="X15" s="1">
        <v>1472000000</v>
      </c>
      <c r="AD15" s="18" t="s">
        <v>121</v>
      </c>
      <c r="AE15" s="19" t="s">
        <v>122</v>
      </c>
      <c r="AF15" s="19" t="s">
        <v>123</v>
      </c>
      <c r="AG15" s="19" t="s">
        <v>124</v>
      </c>
    </row>
    <row r="16" spans="1:33" ht="19" x14ac:dyDescent="0.25">
      <c r="A16" s="5" t="s">
        <v>11</v>
      </c>
      <c r="B16" s="1">
        <v>205600000</v>
      </c>
      <c r="C16" s="1">
        <v>358800000</v>
      </c>
      <c r="D16" s="1">
        <v>404700000</v>
      </c>
      <c r="E16" s="1">
        <v>474200000</v>
      </c>
      <c r="F16" s="1">
        <v>533100000</v>
      </c>
      <c r="G16" s="1">
        <v>553900000</v>
      </c>
      <c r="H16" s="1">
        <v>578700000</v>
      </c>
      <c r="I16" s="1">
        <v>665900000</v>
      </c>
      <c r="J16" s="1">
        <v>811900000</v>
      </c>
      <c r="K16" s="1">
        <v>1028600000</v>
      </c>
      <c r="L16" s="1">
        <v>957600000</v>
      </c>
      <c r="M16" s="1">
        <v>1201700000</v>
      </c>
      <c r="N16" s="1">
        <v>1471500000</v>
      </c>
      <c r="O16" s="1">
        <v>1571200000</v>
      </c>
      <c r="P16" s="1">
        <v>1884400000</v>
      </c>
      <c r="Q16" s="1">
        <v>2082900000</v>
      </c>
      <c r="R16" s="1">
        <v>2111800000</v>
      </c>
      <c r="S16" s="1">
        <v>2307300000</v>
      </c>
      <c r="T16" s="1">
        <v>2266200000</v>
      </c>
      <c r="U16" s="1">
        <v>2282100000</v>
      </c>
      <c r="V16" s="1">
        <v>2268300000</v>
      </c>
      <c r="W16" s="1">
        <v>1925700000</v>
      </c>
      <c r="X16" s="1">
        <v>2287000000</v>
      </c>
      <c r="AD16" s="29">
        <f>(X35+W35+V35+U35+T35)/5</f>
        <v>-1.7295833386516284E-2</v>
      </c>
      <c r="AE16" s="30">
        <f>AF101/X3</f>
        <v>3.4034161358811041</v>
      </c>
      <c r="AF16" s="30">
        <f>AF101/X28</f>
        <v>24.28801515151515</v>
      </c>
      <c r="AG16" s="31">
        <f>AF101/X106</f>
        <v>18.011337078651685</v>
      </c>
    </row>
    <row r="17" spans="1:30" ht="19" x14ac:dyDescent="0.25">
      <c r="A17" s="5" t="s">
        <v>12</v>
      </c>
      <c r="B17" s="1">
        <v>3900000</v>
      </c>
      <c r="C17" s="1">
        <v>3100000</v>
      </c>
      <c r="D17" s="1">
        <v>5500000</v>
      </c>
      <c r="E17" s="1">
        <v>5000000</v>
      </c>
      <c r="F17" s="1">
        <v>100000</v>
      </c>
      <c r="G17" s="1">
        <v>600000</v>
      </c>
      <c r="H17" s="1">
        <v>1800000</v>
      </c>
      <c r="I17" s="1">
        <v>6200000</v>
      </c>
      <c r="J17" s="1">
        <v>11000000</v>
      </c>
      <c r="K17" s="1">
        <v>12400000</v>
      </c>
      <c r="L17" s="1">
        <v>4800000</v>
      </c>
      <c r="M17" s="1">
        <v>5100000</v>
      </c>
      <c r="N17" s="1">
        <v>3600000</v>
      </c>
      <c r="O17" s="1">
        <v>2300000</v>
      </c>
      <c r="P17" s="1">
        <v>1600000</v>
      </c>
      <c r="Q17" s="1">
        <v>1800000</v>
      </c>
      <c r="R17" s="1">
        <v>1500000</v>
      </c>
      <c r="S17" s="1">
        <v>1000000</v>
      </c>
      <c r="T17" s="1">
        <v>1300000</v>
      </c>
      <c r="U17" s="1">
        <v>600000</v>
      </c>
      <c r="V17" s="1">
        <v>25500000</v>
      </c>
      <c r="W17" s="1">
        <v>29800000</v>
      </c>
      <c r="X17" s="1">
        <v>31000000</v>
      </c>
    </row>
    <row r="18" spans="1:30" ht="20" x14ac:dyDescent="0.25">
      <c r="A18" s="5" t="s">
        <v>13</v>
      </c>
      <c r="B18" s="1">
        <v>5600000</v>
      </c>
      <c r="C18" s="1">
        <v>11100000</v>
      </c>
      <c r="D18" s="1">
        <v>14000000</v>
      </c>
      <c r="E18" s="1">
        <v>19000000</v>
      </c>
      <c r="F18" s="1">
        <v>25700000</v>
      </c>
      <c r="G18" s="1">
        <v>24400000</v>
      </c>
      <c r="H18" s="1">
        <v>24900000</v>
      </c>
      <c r="I18" s="1">
        <v>27700000</v>
      </c>
      <c r="J18" s="1">
        <v>32700000</v>
      </c>
      <c r="K18" s="1">
        <v>49600000</v>
      </c>
      <c r="L18" s="1">
        <v>52300000</v>
      </c>
      <c r="M18" s="1">
        <v>62600000</v>
      </c>
      <c r="N18" s="1">
        <v>87600000</v>
      </c>
      <c r="O18" s="1">
        <v>111200000</v>
      </c>
      <c r="P18" s="1">
        <v>138600000</v>
      </c>
      <c r="Q18" s="1">
        <v>138600000</v>
      </c>
      <c r="R18" s="1">
        <v>147100000</v>
      </c>
      <c r="S18" s="1">
        <v>151500000</v>
      </c>
      <c r="T18" s="1">
        <v>131300000</v>
      </c>
      <c r="U18" s="1">
        <v>115800000</v>
      </c>
      <c r="V18" s="1">
        <v>330800000</v>
      </c>
      <c r="W18" s="1">
        <v>276700000</v>
      </c>
      <c r="X18" s="1">
        <v>313000000</v>
      </c>
      <c r="AD18" s="18" t="s">
        <v>125</v>
      </c>
    </row>
    <row r="19" spans="1:30" ht="19" x14ac:dyDescent="0.25">
      <c r="A19" s="6" t="s">
        <v>14</v>
      </c>
      <c r="B19" s="10">
        <v>31500000</v>
      </c>
      <c r="C19" s="10">
        <v>94700000</v>
      </c>
      <c r="D19" s="10">
        <v>104300000</v>
      </c>
      <c r="E19" s="10">
        <v>109100000</v>
      </c>
      <c r="F19" s="10">
        <v>166100000</v>
      </c>
      <c r="G19" s="10">
        <v>191200000</v>
      </c>
      <c r="H19" s="10">
        <v>183700000</v>
      </c>
      <c r="I19" s="10">
        <v>190200000</v>
      </c>
      <c r="J19" s="10">
        <v>239400000</v>
      </c>
      <c r="K19" s="10">
        <v>45000000</v>
      </c>
      <c r="L19" s="10">
        <v>197300000</v>
      </c>
      <c r="M19" s="10">
        <v>359300000</v>
      </c>
      <c r="N19" s="10">
        <v>455100000</v>
      </c>
      <c r="O19" s="10">
        <v>459300000</v>
      </c>
      <c r="P19" s="10">
        <v>574800000</v>
      </c>
      <c r="Q19" s="10">
        <v>580200000</v>
      </c>
      <c r="R19" s="10">
        <v>559100000</v>
      </c>
      <c r="S19" s="10">
        <v>546400000</v>
      </c>
      <c r="T19" s="10">
        <v>545100000</v>
      </c>
      <c r="U19" s="10">
        <v>557200000</v>
      </c>
      <c r="V19" s="10">
        <v>524900000</v>
      </c>
      <c r="W19" s="10">
        <v>796500000</v>
      </c>
      <c r="X19" s="10">
        <v>854000000</v>
      </c>
      <c r="AD19" s="32">
        <f>X40-X56-X61</f>
        <v>-179000000</v>
      </c>
    </row>
    <row r="20" spans="1:30" ht="19" customHeight="1" x14ac:dyDescent="0.25">
      <c r="A20" s="14" t="s">
        <v>101</v>
      </c>
      <c r="B20" s="1"/>
      <c r="C20" s="15">
        <f>(C19/B19)-1</f>
        <v>2.0063492063492063</v>
      </c>
      <c r="D20" s="15">
        <f>(D19/C19)-1</f>
        <v>0.10137275607180563</v>
      </c>
      <c r="E20" s="15">
        <f>(E19/D19)-1</f>
        <v>4.6021093000958802E-2</v>
      </c>
      <c r="F20" s="15">
        <f t="shared" ref="F20:X20" si="3">(F19/E19)-1</f>
        <v>0.5224564619615033</v>
      </c>
      <c r="G20" s="15">
        <f t="shared" si="3"/>
        <v>0.15111378687537624</v>
      </c>
      <c r="H20" s="15">
        <f t="shared" si="3"/>
        <v>-3.9225941422594168E-2</v>
      </c>
      <c r="I20" s="15">
        <f t="shared" si="3"/>
        <v>3.5383777898748026E-2</v>
      </c>
      <c r="J20" s="15">
        <f t="shared" si="3"/>
        <v>0.25867507886435326</v>
      </c>
      <c r="K20" s="15">
        <f t="shared" si="3"/>
        <v>-0.81203007518796988</v>
      </c>
      <c r="L20" s="15">
        <f t="shared" si="3"/>
        <v>3.3844444444444441</v>
      </c>
      <c r="M20" s="15">
        <f t="shared" si="3"/>
        <v>0.8210846426761278</v>
      </c>
      <c r="N20" s="15">
        <f t="shared" si="3"/>
        <v>0.26662955747286388</v>
      </c>
      <c r="O20" s="15">
        <f t="shared" si="3"/>
        <v>9.2287409360580774E-3</v>
      </c>
      <c r="P20" s="15">
        <f t="shared" si="3"/>
        <v>0.25146962769431735</v>
      </c>
      <c r="Q20" s="15">
        <f t="shared" si="3"/>
        <v>9.394572025052117E-3</v>
      </c>
      <c r="R20" s="15">
        <f t="shared" si="3"/>
        <v>-3.6366770079283017E-2</v>
      </c>
      <c r="S20" s="15">
        <f t="shared" si="3"/>
        <v>-2.2715077803612926E-2</v>
      </c>
      <c r="T20" s="15">
        <f t="shared" si="3"/>
        <v>-2.3792093704245731E-3</v>
      </c>
      <c r="U20" s="15">
        <f t="shared" si="3"/>
        <v>2.2197761878554489E-2</v>
      </c>
      <c r="V20" s="15">
        <f t="shared" si="3"/>
        <v>-5.7968413496051641E-2</v>
      </c>
      <c r="W20" s="15">
        <f t="shared" si="3"/>
        <v>0.51743189178891225</v>
      </c>
      <c r="X20" s="15">
        <f t="shared" si="3"/>
        <v>7.2190834902699397E-2</v>
      </c>
    </row>
    <row r="21" spans="1:30" ht="19" x14ac:dyDescent="0.25">
      <c r="A21" s="5" t="s">
        <v>15</v>
      </c>
      <c r="B21" s="2">
        <v>0.1396</v>
      </c>
      <c r="C21" s="2">
        <v>0.22140000000000001</v>
      </c>
      <c r="D21" s="2">
        <v>0.2089</v>
      </c>
      <c r="E21" s="2">
        <v>0.18379999999999999</v>
      </c>
      <c r="F21" s="2">
        <v>0.24579999999999999</v>
      </c>
      <c r="G21" s="2">
        <v>0.26719999999999999</v>
      </c>
      <c r="H21" s="2">
        <v>0.24729999999999999</v>
      </c>
      <c r="I21" s="2">
        <v>0.22370000000000001</v>
      </c>
      <c r="J21" s="2">
        <v>0.24049999999999999</v>
      </c>
      <c r="K21" s="2">
        <v>3.7499999999999999E-2</v>
      </c>
      <c r="L21" s="2">
        <v>0.16650000000000001</v>
      </c>
      <c r="M21" s="2">
        <v>0.23930000000000001</v>
      </c>
      <c r="N21" s="2">
        <v>0.245</v>
      </c>
      <c r="O21" s="2">
        <v>0.2298</v>
      </c>
      <c r="P21" s="2">
        <v>0.2467</v>
      </c>
      <c r="Q21" s="2">
        <v>0.22989999999999999</v>
      </c>
      <c r="R21" s="2">
        <v>0.2223</v>
      </c>
      <c r="S21" s="2">
        <v>0.19750000000000001</v>
      </c>
      <c r="T21" s="2">
        <v>0.19950000000000001</v>
      </c>
      <c r="U21" s="2">
        <v>0.20480000000000001</v>
      </c>
      <c r="V21" s="2">
        <v>0.1993</v>
      </c>
      <c r="W21" s="2">
        <v>0.33979999999999999</v>
      </c>
      <c r="X21" s="2">
        <v>0.30220000000000002</v>
      </c>
    </row>
    <row r="22" spans="1:30" ht="19" x14ac:dyDescent="0.25">
      <c r="A22" s="6" t="s">
        <v>16</v>
      </c>
      <c r="B22" s="10">
        <v>20100000</v>
      </c>
      <c r="C22" s="10">
        <v>69000000</v>
      </c>
      <c r="D22" s="10">
        <v>94500000</v>
      </c>
      <c r="E22" s="10">
        <v>119400000</v>
      </c>
      <c r="F22" s="10">
        <v>142700000</v>
      </c>
      <c r="G22" s="10">
        <v>161600000</v>
      </c>
      <c r="H22" s="10">
        <v>164200000</v>
      </c>
      <c r="I22" s="10">
        <v>184400000</v>
      </c>
      <c r="J22" s="10">
        <v>183500000</v>
      </c>
      <c r="K22" s="10">
        <v>172900000</v>
      </c>
      <c r="L22" s="10">
        <v>227500000</v>
      </c>
      <c r="M22" s="10">
        <v>299600000</v>
      </c>
      <c r="N22" s="10">
        <v>385700000</v>
      </c>
      <c r="O22" s="10">
        <v>427500000</v>
      </c>
      <c r="P22" s="10">
        <v>445400000</v>
      </c>
      <c r="Q22" s="10">
        <v>440300000</v>
      </c>
      <c r="R22" s="10">
        <v>402900000</v>
      </c>
      <c r="S22" s="10">
        <v>458700000</v>
      </c>
      <c r="T22" s="10">
        <v>466600000</v>
      </c>
      <c r="U22" s="10">
        <v>438100000</v>
      </c>
      <c r="V22" s="10">
        <v>364800000</v>
      </c>
      <c r="W22" s="10">
        <v>418200000</v>
      </c>
      <c r="X22" s="10">
        <v>543000000</v>
      </c>
    </row>
    <row r="23" spans="1:30" ht="19" x14ac:dyDescent="0.25">
      <c r="A23" s="5" t="s">
        <v>17</v>
      </c>
      <c r="B23" s="2">
        <v>8.9099999999999999E-2</v>
      </c>
      <c r="C23" s="2">
        <v>0.1613</v>
      </c>
      <c r="D23" s="2">
        <v>0.1893</v>
      </c>
      <c r="E23" s="2">
        <v>0.2011</v>
      </c>
      <c r="F23" s="2">
        <v>0.2112</v>
      </c>
      <c r="G23" s="2">
        <v>0.22589999999999999</v>
      </c>
      <c r="H23" s="2">
        <v>0.221</v>
      </c>
      <c r="I23" s="2">
        <v>0.21690000000000001</v>
      </c>
      <c r="J23" s="2">
        <v>0.18429999999999999</v>
      </c>
      <c r="K23" s="2">
        <v>0.1439</v>
      </c>
      <c r="L23" s="2">
        <v>0.192</v>
      </c>
      <c r="M23" s="2">
        <v>0.1996</v>
      </c>
      <c r="N23" s="2">
        <v>0.2077</v>
      </c>
      <c r="O23" s="2">
        <v>0.21390000000000001</v>
      </c>
      <c r="P23" s="2">
        <v>0.19120000000000001</v>
      </c>
      <c r="Q23" s="2">
        <v>0.17449999999999999</v>
      </c>
      <c r="R23" s="2">
        <v>0.16020000000000001</v>
      </c>
      <c r="S23" s="2">
        <v>0.1658</v>
      </c>
      <c r="T23" s="2">
        <v>0.17069999999999999</v>
      </c>
      <c r="U23" s="2">
        <v>0.16109999999999999</v>
      </c>
      <c r="V23" s="2">
        <v>0.13850000000000001</v>
      </c>
      <c r="W23" s="2">
        <v>0.1784</v>
      </c>
      <c r="X23" s="2">
        <v>0.19209999999999999</v>
      </c>
    </row>
    <row r="24" spans="1:30" ht="19" x14ac:dyDescent="0.25">
      <c r="A24" s="5" t="s">
        <v>18</v>
      </c>
      <c r="B24" s="1">
        <v>1900000</v>
      </c>
      <c r="C24" s="1">
        <v>11500000</v>
      </c>
      <c r="D24" s="1">
        <v>-9700000</v>
      </c>
      <c r="E24" s="1">
        <v>-34300000</v>
      </c>
      <c r="F24" s="1">
        <v>-2400000</v>
      </c>
      <c r="G24" s="1">
        <v>4600000</v>
      </c>
      <c r="H24" s="1">
        <v>-7200000</v>
      </c>
      <c r="I24" s="1">
        <v>-28100000</v>
      </c>
      <c r="J24" s="1">
        <v>12200000</v>
      </c>
      <c r="K24" s="1">
        <v>-189000000</v>
      </c>
      <c r="L24" s="1">
        <v>-16100000</v>
      </c>
      <c r="M24" s="1">
        <v>-3900000</v>
      </c>
      <c r="N24" s="1">
        <v>-19700000</v>
      </c>
      <c r="O24" s="1">
        <v>-76800000</v>
      </c>
      <c r="P24" s="1">
        <v>-1000000</v>
      </c>
      <c r="Q24" s="1">
        <v>4300000</v>
      </c>
      <c r="R24" s="1">
        <v>12700000</v>
      </c>
      <c r="S24" s="1">
        <v>-63900000</v>
      </c>
      <c r="T24" s="1">
        <v>-54000000</v>
      </c>
      <c r="U24" s="1">
        <v>2500000</v>
      </c>
      <c r="V24" s="1">
        <v>-196300000</v>
      </c>
      <c r="W24" s="1">
        <v>72000000</v>
      </c>
      <c r="X24" s="1">
        <v>-32000000</v>
      </c>
    </row>
    <row r="25" spans="1:30" ht="19" x14ac:dyDescent="0.25">
      <c r="A25" s="6" t="s">
        <v>19</v>
      </c>
      <c r="B25" s="10">
        <v>22000000</v>
      </c>
      <c r="C25" s="10">
        <v>80500000</v>
      </c>
      <c r="D25" s="10">
        <v>84800000</v>
      </c>
      <c r="E25" s="10">
        <v>85100000</v>
      </c>
      <c r="F25" s="10">
        <v>140300000</v>
      </c>
      <c r="G25" s="10">
        <v>166200000</v>
      </c>
      <c r="H25" s="10">
        <v>157000000</v>
      </c>
      <c r="I25" s="10">
        <v>156300000</v>
      </c>
      <c r="J25" s="10">
        <v>195700000</v>
      </c>
      <c r="K25" s="10">
        <v>-16100000</v>
      </c>
      <c r="L25" s="10">
        <v>211400000</v>
      </c>
      <c r="M25" s="10">
        <v>295700000</v>
      </c>
      <c r="N25" s="10">
        <v>366000000</v>
      </c>
      <c r="O25" s="10">
        <v>350700000</v>
      </c>
      <c r="P25" s="10">
        <v>444400000</v>
      </c>
      <c r="Q25" s="10">
        <v>444600000</v>
      </c>
      <c r="R25" s="10">
        <v>415600000</v>
      </c>
      <c r="S25" s="10">
        <v>394800000</v>
      </c>
      <c r="T25" s="10">
        <v>412600000</v>
      </c>
      <c r="U25" s="10">
        <v>440600000</v>
      </c>
      <c r="V25" s="10">
        <v>168500000</v>
      </c>
      <c r="W25" s="10">
        <v>490200000</v>
      </c>
      <c r="X25" s="10">
        <v>511000000</v>
      </c>
    </row>
    <row r="26" spans="1:30" ht="19" x14ac:dyDescent="0.25">
      <c r="A26" s="5" t="s">
        <v>20</v>
      </c>
      <c r="B26" s="2">
        <v>9.7500000000000003E-2</v>
      </c>
      <c r="C26" s="2">
        <v>0.18820000000000001</v>
      </c>
      <c r="D26" s="2">
        <v>0.1699</v>
      </c>
      <c r="E26" s="2">
        <v>0.1434</v>
      </c>
      <c r="F26" s="2">
        <v>0.20760000000000001</v>
      </c>
      <c r="G26" s="2">
        <v>0.23230000000000001</v>
      </c>
      <c r="H26" s="2">
        <v>0.21129999999999999</v>
      </c>
      <c r="I26" s="2">
        <v>0.18379999999999999</v>
      </c>
      <c r="J26" s="2">
        <v>0.1966</v>
      </c>
      <c r="K26" s="2">
        <v>-1.34E-2</v>
      </c>
      <c r="L26" s="2">
        <v>0.1784</v>
      </c>
      <c r="M26" s="2">
        <v>0.19700000000000001</v>
      </c>
      <c r="N26" s="2">
        <v>0.1971</v>
      </c>
      <c r="O26" s="2">
        <v>0.17549999999999999</v>
      </c>
      <c r="P26" s="2">
        <v>0.19070000000000001</v>
      </c>
      <c r="Q26" s="2">
        <v>0.1762</v>
      </c>
      <c r="R26" s="2">
        <v>0.1653</v>
      </c>
      <c r="S26" s="2">
        <v>0.14269999999999999</v>
      </c>
      <c r="T26" s="2">
        <v>0.151</v>
      </c>
      <c r="U26" s="2">
        <v>0.16200000000000001</v>
      </c>
      <c r="V26" s="2">
        <v>6.4000000000000001E-2</v>
      </c>
      <c r="W26" s="2">
        <v>0.20910000000000001</v>
      </c>
      <c r="X26" s="2">
        <v>0.18079999999999999</v>
      </c>
    </row>
    <row r="27" spans="1:30" ht="19" x14ac:dyDescent="0.25">
      <c r="A27" s="5" t="s">
        <v>21</v>
      </c>
      <c r="B27" s="1">
        <v>6600000</v>
      </c>
      <c r="C27" s="1">
        <v>26100000</v>
      </c>
      <c r="D27" s="1">
        <v>28300000</v>
      </c>
      <c r="E27" s="1">
        <v>32900000</v>
      </c>
      <c r="F27" s="1">
        <v>47300000</v>
      </c>
      <c r="G27" s="1">
        <v>54300000</v>
      </c>
      <c r="H27" s="1">
        <v>50600000</v>
      </c>
      <c r="I27" s="1">
        <v>46100000</v>
      </c>
      <c r="J27" s="1">
        <v>60500000</v>
      </c>
      <c r="K27" s="1">
        <v>-11000000</v>
      </c>
      <c r="L27" s="1">
        <v>58800000</v>
      </c>
      <c r="M27" s="1">
        <v>83200000</v>
      </c>
      <c r="N27" s="1">
        <v>100600000</v>
      </c>
      <c r="O27" s="1">
        <v>91500000</v>
      </c>
      <c r="P27" s="1">
        <v>112100000</v>
      </c>
      <c r="Q27" s="1">
        <v>103500000</v>
      </c>
      <c r="R27" s="1">
        <v>101000000</v>
      </c>
      <c r="S27" s="1">
        <v>107100000</v>
      </c>
      <c r="T27" s="1">
        <v>119000000</v>
      </c>
      <c r="U27" s="1">
        <v>101500000</v>
      </c>
      <c r="V27" s="1">
        <v>46900000</v>
      </c>
      <c r="W27" s="1">
        <v>114300000</v>
      </c>
      <c r="X27" s="1">
        <v>114000000</v>
      </c>
    </row>
    <row r="28" spans="1:30" ht="20" thickBot="1" x14ac:dyDescent="0.3">
      <c r="A28" s="7" t="s">
        <v>22</v>
      </c>
      <c r="B28" s="11">
        <v>15400000</v>
      </c>
      <c r="C28" s="11">
        <v>54400000</v>
      </c>
      <c r="D28" s="11">
        <v>56500000</v>
      </c>
      <c r="E28" s="11">
        <v>52200000</v>
      </c>
      <c r="F28" s="11">
        <v>93000000</v>
      </c>
      <c r="G28" s="11">
        <v>111900000</v>
      </c>
      <c r="H28" s="11">
        <v>106400000</v>
      </c>
      <c r="I28" s="11">
        <v>110200000</v>
      </c>
      <c r="J28" s="11">
        <v>135200000</v>
      </c>
      <c r="K28" s="11">
        <v>-6000000</v>
      </c>
      <c r="L28" s="11">
        <v>81400000</v>
      </c>
      <c r="M28" s="11">
        <v>208400000</v>
      </c>
      <c r="N28" s="11">
        <v>263300000</v>
      </c>
      <c r="O28" s="11">
        <v>254300000</v>
      </c>
      <c r="P28" s="11">
        <v>322500000</v>
      </c>
      <c r="Q28" s="11">
        <v>336300000</v>
      </c>
      <c r="R28" s="11">
        <v>309500000</v>
      </c>
      <c r="S28" s="11">
        <v>286800000</v>
      </c>
      <c r="T28" s="11">
        <v>293500000</v>
      </c>
      <c r="U28" s="11">
        <v>339300000</v>
      </c>
      <c r="V28" s="11">
        <v>121700000</v>
      </c>
      <c r="W28" s="11">
        <v>375700000</v>
      </c>
      <c r="X28" s="11">
        <v>396000000</v>
      </c>
    </row>
    <row r="29" spans="1:30" ht="20" customHeight="1" thickTop="1" x14ac:dyDescent="0.25">
      <c r="A29" s="14" t="s">
        <v>102</v>
      </c>
      <c r="B29" s="1"/>
      <c r="C29" s="15">
        <f>(C28/B28)-1</f>
        <v>2.5324675324675323</v>
      </c>
      <c r="D29" s="15">
        <f>(D28/C28)-1</f>
        <v>3.8602941176470562E-2</v>
      </c>
      <c r="E29" s="15">
        <f>(E28/D28)-1</f>
        <v>-7.6106194690265472E-2</v>
      </c>
      <c r="F29" s="15">
        <f t="shared" ref="F29:X29" si="4">(F28/E28)-1</f>
        <v>0.78160919540229878</v>
      </c>
      <c r="G29" s="15">
        <f t="shared" si="4"/>
        <v>0.20322580645161281</v>
      </c>
      <c r="H29" s="15">
        <f t="shared" si="4"/>
        <v>-4.9151027703306482E-2</v>
      </c>
      <c r="I29" s="15">
        <f t="shared" si="4"/>
        <v>3.5714285714285809E-2</v>
      </c>
      <c r="J29" s="15">
        <f t="shared" si="4"/>
        <v>0.22686025408348454</v>
      </c>
      <c r="K29" s="15">
        <f t="shared" si="4"/>
        <v>-1.044378698224852</v>
      </c>
      <c r="L29" s="15">
        <f t="shared" si="4"/>
        <v>-14.566666666666666</v>
      </c>
      <c r="M29" s="15">
        <f t="shared" si="4"/>
        <v>1.5601965601965602</v>
      </c>
      <c r="N29" s="15">
        <f t="shared" si="4"/>
        <v>0.26343570057581567</v>
      </c>
      <c r="O29" s="15">
        <f t="shared" si="4"/>
        <v>-3.4181541967337692E-2</v>
      </c>
      <c r="P29" s="15">
        <f t="shared" si="4"/>
        <v>0.26818718049547785</v>
      </c>
      <c r="Q29" s="15">
        <f t="shared" si="4"/>
        <v>4.2790697674418565E-2</v>
      </c>
      <c r="R29" s="15">
        <f t="shared" si="4"/>
        <v>-7.9690752304490076E-2</v>
      </c>
      <c r="S29" s="15">
        <f t="shared" si="4"/>
        <v>-7.3344103392568694E-2</v>
      </c>
      <c r="T29" s="15">
        <f t="shared" si="4"/>
        <v>2.3361227336122781E-2</v>
      </c>
      <c r="U29" s="15">
        <f t="shared" si="4"/>
        <v>0.15604770017035774</v>
      </c>
      <c r="V29" s="15">
        <f t="shared" si="4"/>
        <v>-0.64132036545829652</v>
      </c>
      <c r="W29" s="15">
        <f t="shared" si="4"/>
        <v>2.0870994248151193</v>
      </c>
      <c r="X29" s="15">
        <f t="shared" si="4"/>
        <v>5.4032472717593816E-2</v>
      </c>
    </row>
    <row r="30" spans="1:30" ht="19" x14ac:dyDescent="0.25">
      <c r="A30" s="5" t="s">
        <v>23</v>
      </c>
      <c r="B30" s="2">
        <v>6.8199999999999997E-2</v>
      </c>
      <c r="C30" s="2">
        <v>0.12720000000000001</v>
      </c>
      <c r="D30" s="2">
        <v>0.1132</v>
      </c>
      <c r="E30" s="2">
        <v>8.7900000000000006E-2</v>
      </c>
      <c r="F30" s="2">
        <v>0.1376</v>
      </c>
      <c r="G30" s="2">
        <v>0.15640000000000001</v>
      </c>
      <c r="H30" s="2">
        <v>0.14319999999999999</v>
      </c>
      <c r="I30" s="2">
        <v>0.12959999999999999</v>
      </c>
      <c r="J30" s="2">
        <v>0.1358</v>
      </c>
      <c r="K30" s="2">
        <v>-5.0000000000000001E-3</v>
      </c>
      <c r="L30" s="2">
        <v>6.8699999999999997E-2</v>
      </c>
      <c r="M30" s="2">
        <v>0.13880000000000001</v>
      </c>
      <c r="N30" s="2">
        <v>0.14180000000000001</v>
      </c>
      <c r="O30" s="2">
        <v>0.12720000000000001</v>
      </c>
      <c r="P30" s="2">
        <v>0.1384</v>
      </c>
      <c r="Q30" s="2">
        <v>0.1333</v>
      </c>
      <c r="R30" s="2">
        <v>0.1231</v>
      </c>
      <c r="S30" s="2">
        <v>0.1037</v>
      </c>
      <c r="T30" s="2">
        <v>0.1074</v>
      </c>
      <c r="U30" s="2">
        <v>0.12470000000000001</v>
      </c>
      <c r="V30" s="2">
        <v>4.6199999999999998E-2</v>
      </c>
      <c r="W30" s="2">
        <v>0.1603</v>
      </c>
      <c r="X30" s="2">
        <v>0.1401</v>
      </c>
    </row>
    <row r="31" spans="1:30" ht="19" x14ac:dyDescent="0.25">
      <c r="A31" s="5" t="s">
        <v>24</v>
      </c>
      <c r="B31" s="12">
        <v>0.03</v>
      </c>
      <c r="C31" s="12">
        <v>0.11</v>
      </c>
      <c r="D31" s="12">
        <v>0.11</v>
      </c>
      <c r="E31" s="12">
        <v>0.1</v>
      </c>
      <c r="F31" s="12">
        <v>0.19</v>
      </c>
      <c r="G31" s="12">
        <v>0.23</v>
      </c>
      <c r="H31" s="12">
        <v>0.23</v>
      </c>
      <c r="I31" s="12">
        <v>0.25</v>
      </c>
      <c r="J31" s="12">
        <v>0.31</v>
      </c>
      <c r="K31" s="12">
        <v>-0.01</v>
      </c>
      <c r="L31" s="12">
        <v>0.19</v>
      </c>
      <c r="M31" s="12">
        <v>0.48</v>
      </c>
      <c r="N31" s="12">
        <v>0.6</v>
      </c>
      <c r="O31" s="12">
        <v>0.57999999999999996</v>
      </c>
      <c r="P31" s="12">
        <v>0.74</v>
      </c>
      <c r="Q31" s="12">
        <v>0.76</v>
      </c>
      <c r="R31" s="12">
        <v>0.7</v>
      </c>
      <c r="S31" s="12">
        <v>0.65</v>
      </c>
      <c r="T31" s="12">
        <v>0.69</v>
      </c>
      <c r="U31" s="12">
        <v>0.82</v>
      </c>
      <c r="V31" s="12">
        <v>0.3</v>
      </c>
      <c r="W31" s="12">
        <v>0.93</v>
      </c>
      <c r="X31" s="12">
        <v>0.98</v>
      </c>
    </row>
    <row r="32" spans="1:30" ht="19" x14ac:dyDescent="0.25">
      <c r="A32" s="5" t="s">
        <v>25</v>
      </c>
      <c r="B32" s="12">
        <v>0.03</v>
      </c>
      <c r="C32" s="12">
        <v>0.11</v>
      </c>
      <c r="D32" s="12">
        <v>0.11</v>
      </c>
      <c r="E32" s="12">
        <v>0.1</v>
      </c>
      <c r="F32" s="12">
        <v>0.18</v>
      </c>
      <c r="G32" s="12">
        <v>0.22</v>
      </c>
      <c r="H32" s="12">
        <v>0.22</v>
      </c>
      <c r="I32" s="12">
        <v>0.25</v>
      </c>
      <c r="J32" s="12">
        <v>0.3</v>
      </c>
      <c r="K32" s="12">
        <v>-0.01</v>
      </c>
      <c r="L32" s="12">
        <v>0.18</v>
      </c>
      <c r="M32" s="12">
        <v>0.47</v>
      </c>
      <c r="N32" s="12">
        <v>0.59</v>
      </c>
      <c r="O32" s="12">
        <v>0.56999999999999995</v>
      </c>
      <c r="P32" s="12">
        <v>0.72</v>
      </c>
      <c r="Q32" s="12">
        <v>0.75</v>
      </c>
      <c r="R32" s="12">
        <v>0.69</v>
      </c>
      <c r="S32" s="12">
        <v>0.65</v>
      </c>
      <c r="T32" s="12">
        <v>0.68</v>
      </c>
      <c r="U32" s="12">
        <v>0.82</v>
      </c>
      <c r="V32" s="12">
        <v>0.3</v>
      </c>
      <c r="W32" s="12">
        <v>0.93</v>
      </c>
      <c r="X32" s="12">
        <v>0.98</v>
      </c>
    </row>
    <row r="33" spans="1:24" ht="19" x14ac:dyDescent="0.25">
      <c r="A33" s="5" t="s">
        <v>26</v>
      </c>
      <c r="B33" s="1">
        <v>499600000</v>
      </c>
      <c r="C33" s="1">
        <v>499600000</v>
      </c>
      <c r="D33" s="1">
        <v>499600000</v>
      </c>
      <c r="E33" s="1">
        <v>498100000</v>
      </c>
      <c r="F33" s="1">
        <v>495600000</v>
      </c>
      <c r="G33" s="1">
        <v>494100000</v>
      </c>
      <c r="H33" s="1">
        <v>464400000</v>
      </c>
      <c r="I33" s="1">
        <v>437800000</v>
      </c>
      <c r="J33" s="1">
        <v>432100000</v>
      </c>
      <c r="K33" s="1">
        <v>431300000</v>
      </c>
      <c r="L33" s="1">
        <v>432600000</v>
      </c>
      <c r="M33" s="1">
        <v>435000000</v>
      </c>
      <c r="N33" s="1">
        <v>435900000</v>
      </c>
      <c r="O33" s="1">
        <v>436200000</v>
      </c>
      <c r="P33" s="1">
        <v>437900000</v>
      </c>
      <c r="Q33" s="1">
        <v>440000000</v>
      </c>
      <c r="R33" s="1">
        <v>441900000</v>
      </c>
      <c r="S33" s="1">
        <v>439100000</v>
      </c>
      <c r="T33" s="1">
        <v>425700000</v>
      </c>
      <c r="U33" s="1">
        <v>412300000</v>
      </c>
      <c r="V33" s="1">
        <v>408000000</v>
      </c>
      <c r="W33" s="1">
        <v>404100000</v>
      </c>
      <c r="X33" s="1">
        <v>404100000</v>
      </c>
    </row>
    <row r="34" spans="1:24" ht="19" x14ac:dyDescent="0.25">
      <c r="A34" s="5" t="s">
        <v>27</v>
      </c>
      <c r="B34" s="1">
        <v>508100000</v>
      </c>
      <c r="C34" s="1">
        <v>508100000</v>
      </c>
      <c r="D34" s="1">
        <v>508100000</v>
      </c>
      <c r="E34" s="1">
        <v>506200000</v>
      </c>
      <c r="F34" s="1">
        <v>505900000</v>
      </c>
      <c r="G34" s="1">
        <v>504500000</v>
      </c>
      <c r="H34" s="1">
        <v>477600000</v>
      </c>
      <c r="I34" s="1">
        <v>446100000</v>
      </c>
      <c r="J34" s="1">
        <v>442800000</v>
      </c>
      <c r="K34" s="1">
        <v>438100000</v>
      </c>
      <c r="L34" s="1">
        <v>441900000</v>
      </c>
      <c r="M34" s="1">
        <v>444000000</v>
      </c>
      <c r="N34" s="1">
        <v>444300000</v>
      </c>
      <c r="O34" s="1">
        <v>446500000</v>
      </c>
      <c r="P34" s="1">
        <v>447300000</v>
      </c>
      <c r="Q34" s="1">
        <v>447800000</v>
      </c>
      <c r="R34" s="1">
        <v>446100000</v>
      </c>
      <c r="S34" s="1">
        <v>442200000</v>
      </c>
      <c r="T34" s="1">
        <v>429400000</v>
      </c>
      <c r="U34" s="1">
        <v>415100000</v>
      </c>
      <c r="V34" s="1">
        <v>409000000</v>
      </c>
      <c r="W34" s="1">
        <v>405100000</v>
      </c>
      <c r="X34" s="1">
        <v>405100000</v>
      </c>
    </row>
    <row r="35" spans="1:24" ht="20" customHeight="1" x14ac:dyDescent="0.25">
      <c r="A35" s="14" t="s">
        <v>103</v>
      </c>
      <c r="B35" s="1"/>
      <c r="C35" s="22">
        <f>(C34-B34)/B34</f>
        <v>0</v>
      </c>
      <c r="D35" s="22">
        <f t="shared" ref="D35:X35" si="5">(D34-C34)/C34</f>
        <v>0</v>
      </c>
      <c r="E35" s="22">
        <f t="shared" si="5"/>
        <v>-3.7394213737453256E-3</v>
      </c>
      <c r="F35" s="22">
        <f t="shared" si="5"/>
        <v>-5.9265112603713952E-4</v>
      </c>
      <c r="G35" s="22">
        <f t="shared" si="5"/>
        <v>-2.7673453251630758E-3</v>
      </c>
      <c r="H35" s="22">
        <f t="shared" si="5"/>
        <v>-5.3320118929633301E-2</v>
      </c>
      <c r="I35" s="22">
        <f t="shared" si="5"/>
        <v>-6.5954773869346728E-2</v>
      </c>
      <c r="J35" s="22">
        <f t="shared" si="5"/>
        <v>-7.3974445191661064E-3</v>
      </c>
      <c r="K35" s="22">
        <f t="shared" si="5"/>
        <v>-1.0614272809394761E-2</v>
      </c>
      <c r="L35" s="22">
        <f t="shared" si="5"/>
        <v>8.6738187628395344E-3</v>
      </c>
      <c r="M35" s="22">
        <f t="shared" si="5"/>
        <v>4.7522063815342835E-3</v>
      </c>
      <c r="N35" s="22">
        <f t="shared" si="5"/>
        <v>6.7567567567567571E-4</v>
      </c>
      <c r="O35" s="22">
        <f t="shared" si="5"/>
        <v>4.9516092730137297E-3</v>
      </c>
      <c r="P35" s="22">
        <f t="shared" si="5"/>
        <v>1.7917133258678612E-3</v>
      </c>
      <c r="Q35" s="22">
        <f t="shared" si="5"/>
        <v>1.1178180192264698E-3</v>
      </c>
      <c r="R35" s="22">
        <f t="shared" si="5"/>
        <v>-3.796337650736936E-3</v>
      </c>
      <c r="S35" s="22">
        <f t="shared" si="5"/>
        <v>-8.7424344317417624E-3</v>
      </c>
      <c r="T35" s="22">
        <f t="shared" si="5"/>
        <v>-2.8946178199909543E-2</v>
      </c>
      <c r="U35" s="22">
        <f t="shared" si="5"/>
        <v>-3.3302282254308334E-2</v>
      </c>
      <c r="V35" s="22">
        <f t="shared" si="5"/>
        <v>-1.4695254155625151E-2</v>
      </c>
      <c r="W35" s="22">
        <f t="shared" si="5"/>
        <v>-9.5354523227383862E-3</v>
      </c>
      <c r="X35" s="22">
        <f t="shared" si="5"/>
        <v>0</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v>13300000</v>
      </c>
      <c r="C38" s="1">
        <v>18300000</v>
      </c>
      <c r="D38" s="1">
        <v>30200000</v>
      </c>
      <c r="E38" s="1">
        <v>86600000</v>
      </c>
      <c r="F38" s="1">
        <v>158700000</v>
      </c>
      <c r="G38" s="1">
        <v>62400000</v>
      </c>
      <c r="H38" s="1">
        <v>113700000</v>
      </c>
      <c r="I38" s="1">
        <v>131400000</v>
      </c>
      <c r="J38" s="1">
        <v>127600000</v>
      </c>
      <c r="K38" s="1">
        <v>252300000</v>
      </c>
      <c r="L38" s="1">
        <v>468400000</v>
      </c>
      <c r="M38" s="1">
        <v>466300000</v>
      </c>
      <c r="N38" s="1">
        <v>546900000</v>
      </c>
      <c r="O38" s="1">
        <v>426400000</v>
      </c>
      <c r="P38" s="1">
        <v>545500000</v>
      </c>
      <c r="Q38" s="1">
        <v>617400000</v>
      </c>
      <c r="R38" s="1">
        <v>711800000</v>
      </c>
      <c r="S38" s="1">
        <v>843500000</v>
      </c>
      <c r="T38" s="1">
        <v>915300000</v>
      </c>
      <c r="U38" s="1">
        <v>874500000</v>
      </c>
      <c r="V38" s="1">
        <v>928900000</v>
      </c>
      <c r="W38" s="1">
        <v>1261300000</v>
      </c>
      <c r="X38" s="1">
        <v>1222000000</v>
      </c>
    </row>
    <row r="39" spans="1:24" ht="19" x14ac:dyDescent="0.25">
      <c r="A39" s="5" t="s">
        <v>31</v>
      </c>
      <c r="B39" s="1" t="s">
        <v>92</v>
      </c>
      <c r="C39" s="1" t="s">
        <v>92</v>
      </c>
      <c r="D39" s="1" t="s">
        <v>92</v>
      </c>
      <c r="E39" s="1" t="s">
        <v>92</v>
      </c>
      <c r="F39" s="1" t="s">
        <v>92</v>
      </c>
      <c r="G39" s="1">
        <v>107500000</v>
      </c>
      <c r="H39" s="1">
        <v>2800000</v>
      </c>
      <c r="I39" s="1" t="s">
        <v>92</v>
      </c>
      <c r="J39" s="1">
        <v>11000000</v>
      </c>
      <c r="K39" s="1">
        <v>23200000</v>
      </c>
      <c r="L39" s="1">
        <v>2600000</v>
      </c>
      <c r="M39" s="1">
        <v>1600000</v>
      </c>
      <c r="N39" s="1">
        <v>3200000</v>
      </c>
      <c r="O39" s="1">
        <v>20100000</v>
      </c>
      <c r="P39" s="1">
        <v>4600000</v>
      </c>
      <c r="Q39" s="1">
        <v>8400000</v>
      </c>
      <c r="R39" s="1">
        <v>8000000</v>
      </c>
      <c r="S39" s="1">
        <v>5000000</v>
      </c>
      <c r="T39" s="1" t="s">
        <v>92</v>
      </c>
      <c r="U39" s="1" t="s">
        <v>92</v>
      </c>
      <c r="V39" s="1" t="s">
        <v>92</v>
      </c>
      <c r="W39" s="1" t="s">
        <v>92</v>
      </c>
      <c r="X39" s="1" t="s">
        <v>92</v>
      </c>
    </row>
    <row r="40" spans="1:24" ht="19" x14ac:dyDescent="0.25">
      <c r="A40" s="5" t="s">
        <v>32</v>
      </c>
      <c r="B40" s="1">
        <v>13300000</v>
      </c>
      <c r="C40" s="1">
        <v>18300000</v>
      </c>
      <c r="D40" s="1">
        <v>30200000</v>
      </c>
      <c r="E40" s="1">
        <v>86600000</v>
      </c>
      <c r="F40" s="1">
        <v>158700000</v>
      </c>
      <c r="G40" s="1">
        <v>169900000</v>
      </c>
      <c r="H40" s="1">
        <v>116500000</v>
      </c>
      <c r="I40" s="1">
        <v>131400000</v>
      </c>
      <c r="J40" s="1">
        <v>138600000</v>
      </c>
      <c r="K40" s="1">
        <v>275500000</v>
      </c>
      <c r="L40" s="1">
        <v>471000000</v>
      </c>
      <c r="M40" s="1">
        <v>467900000</v>
      </c>
      <c r="N40" s="1">
        <v>550100000</v>
      </c>
      <c r="O40" s="1">
        <v>446500000</v>
      </c>
      <c r="P40" s="1">
        <v>550100000</v>
      </c>
      <c r="Q40" s="1">
        <v>625800000</v>
      </c>
      <c r="R40" s="1">
        <v>719800000</v>
      </c>
      <c r="S40" s="1">
        <v>848500000</v>
      </c>
      <c r="T40" s="1">
        <v>915300000</v>
      </c>
      <c r="U40" s="1">
        <v>874500000</v>
      </c>
      <c r="V40" s="1">
        <v>928900000</v>
      </c>
      <c r="W40" s="1">
        <v>1261300000</v>
      </c>
      <c r="X40" s="1">
        <v>1222000000</v>
      </c>
    </row>
    <row r="41" spans="1:24"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t="s">
        <v>92</v>
      </c>
      <c r="V41" s="1" t="s">
        <v>92</v>
      </c>
      <c r="W41" s="1" t="s">
        <v>92</v>
      </c>
      <c r="X41" s="1" t="s">
        <v>92</v>
      </c>
    </row>
    <row r="42" spans="1:24" ht="19" x14ac:dyDescent="0.25">
      <c r="A42" s="5" t="s">
        <v>34</v>
      </c>
      <c r="B42" s="1">
        <v>51600000</v>
      </c>
      <c r="C42" s="1">
        <v>73700000</v>
      </c>
      <c r="D42" s="1">
        <v>82300000</v>
      </c>
      <c r="E42" s="1">
        <v>83800000</v>
      </c>
      <c r="F42" s="1">
        <v>89500000</v>
      </c>
      <c r="G42" s="1">
        <v>102500000</v>
      </c>
      <c r="H42" s="1">
        <v>124200000</v>
      </c>
      <c r="I42" s="1">
        <v>149800000</v>
      </c>
      <c r="J42" s="1">
        <v>268600000</v>
      </c>
      <c r="K42" s="1">
        <v>262600000</v>
      </c>
      <c r="L42" s="1">
        <v>166900000</v>
      </c>
      <c r="M42" s="1">
        <v>247900000</v>
      </c>
      <c r="N42" s="1">
        <v>311100000</v>
      </c>
      <c r="O42" s="1">
        <v>351000000</v>
      </c>
      <c r="P42" s="1">
        <v>419800000</v>
      </c>
      <c r="Q42" s="1">
        <v>436600000</v>
      </c>
      <c r="R42" s="1">
        <v>486700000</v>
      </c>
      <c r="S42" s="1">
        <v>505300000</v>
      </c>
      <c r="T42" s="1">
        <v>411800000</v>
      </c>
      <c r="U42" s="1">
        <v>465100000</v>
      </c>
      <c r="V42" s="1">
        <v>450500000</v>
      </c>
      <c r="W42" s="1">
        <v>402100000</v>
      </c>
      <c r="X42" s="1">
        <v>426000000</v>
      </c>
    </row>
    <row r="43" spans="1:24" ht="19" x14ac:dyDescent="0.25">
      <c r="A43" s="5" t="s">
        <v>35</v>
      </c>
      <c r="B43" s="1">
        <v>26800000</v>
      </c>
      <c r="C43" s="1">
        <v>94400000</v>
      </c>
      <c r="D43" s="1">
        <v>406500000</v>
      </c>
      <c r="E43" s="1">
        <v>122000000</v>
      </c>
      <c r="F43" s="1">
        <v>126200000</v>
      </c>
      <c r="G43" s="1">
        <v>115300000</v>
      </c>
      <c r="H43" s="1">
        <v>108200000</v>
      </c>
      <c r="I43" s="1">
        <v>142500000</v>
      </c>
      <c r="J43" s="1">
        <v>181200000</v>
      </c>
      <c r="K43" s="1">
        <v>204300000</v>
      </c>
      <c r="L43" s="1">
        <v>129100000</v>
      </c>
      <c r="M43" s="1">
        <v>154300000</v>
      </c>
      <c r="N43" s="1">
        <v>163600000</v>
      </c>
      <c r="O43" s="1">
        <v>169000000</v>
      </c>
      <c r="P43" s="1">
        <v>240400000</v>
      </c>
      <c r="Q43" s="1">
        <v>271600000</v>
      </c>
      <c r="R43" s="1">
        <v>288400000</v>
      </c>
      <c r="S43" s="1">
        <v>284800000</v>
      </c>
      <c r="T43" s="1">
        <v>214600000</v>
      </c>
      <c r="U43" s="1">
        <v>269000000</v>
      </c>
      <c r="V43" s="1">
        <v>309200000</v>
      </c>
      <c r="W43" s="1">
        <v>318800000</v>
      </c>
      <c r="X43" s="1">
        <v>387000000</v>
      </c>
    </row>
    <row r="44" spans="1:24" ht="19" x14ac:dyDescent="0.25">
      <c r="A44" s="6" t="s">
        <v>36</v>
      </c>
      <c r="B44" s="10">
        <v>91700000</v>
      </c>
      <c r="C44" s="10">
        <v>186400000</v>
      </c>
      <c r="D44" s="10">
        <v>519000000</v>
      </c>
      <c r="E44" s="10">
        <v>292400000</v>
      </c>
      <c r="F44" s="10">
        <v>374400000</v>
      </c>
      <c r="G44" s="10">
        <v>387700000</v>
      </c>
      <c r="H44" s="10">
        <v>348900000</v>
      </c>
      <c r="I44" s="10">
        <v>423700000</v>
      </c>
      <c r="J44" s="10">
        <v>588400000</v>
      </c>
      <c r="K44" s="10">
        <v>742400000</v>
      </c>
      <c r="L44" s="10">
        <v>767000000</v>
      </c>
      <c r="M44" s="10">
        <v>870100000</v>
      </c>
      <c r="N44" s="10">
        <v>1024800000</v>
      </c>
      <c r="O44" s="10">
        <v>966500000</v>
      </c>
      <c r="P44" s="10">
        <v>1210300000</v>
      </c>
      <c r="Q44" s="10">
        <v>1334000000</v>
      </c>
      <c r="R44" s="10">
        <v>1494900000</v>
      </c>
      <c r="S44" s="10">
        <v>1638600000</v>
      </c>
      <c r="T44" s="10">
        <v>1541700000</v>
      </c>
      <c r="U44" s="10">
        <v>1608600000</v>
      </c>
      <c r="V44" s="10">
        <v>1688600000</v>
      </c>
      <c r="W44" s="10">
        <v>1982200000</v>
      </c>
      <c r="X44" s="10">
        <v>2035000000</v>
      </c>
    </row>
    <row r="45" spans="1:24" ht="19" x14ac:dyDescent="0.25">
      <c r="A45" s="5" t="s">
        <v>37</v>
      </c>
      <c r="B45" s="1">
        <v>57500000</v>
      </c>
      <c r="C45" s="1">
        <v>100200000</v>
      </c>
      <c r="D45" s="1">
        <v>124400000</v>
      </c>
      <c r="E45" s="1">
        <v>161400000</v>
      </c>
      <c r="F45" s="1">
        <v>149800000</v>
      </c>
      <c r="G45" s="1">
        <v>154400000</v>
      </c>
      <c r="H45" s="1">
        <v>167000000</v>
      </c>
      <c r="I45" s="1">
        <v>162700000</v>
      </c>
      <c r="J45" s="1">
        <v>177500000</v>
      </c>
      <c r="K45" s="1">
        <v>258600000</v>
      </c>
      <c r="L45" s="1">
        <v>256100000</v>
      </c>
      <c r="M45" s="1">
        <v>284800000</v>
      </c>
      <c r="N45" s="1">
        <v>331600000</v>
      </c>
      <c r="O45" s="1">
        <v>409100000</v>
      </c>
      <c r="P45" s="1">
        <v>398400000</v>
      </c>
      <c r="Q45" s="1">
        <v>436500000</v>
      </c>
      <c r="R45" s="1">
        <v>426200000</v>
      </c>
      <c r="S45" s="1">
        <v>399600000</v>
      </c>
      <c r="T45" s="1">
        <v>313600000</v>
      </c>
      <c r="U45" s="1">
        <v>306900000</v>
      </c>
      <c r="V45" s="1">
        <v>1128900000</v>
      </c>
      <c r="W45" s="1">
        <v>1098500000</v>
      </c>
      <c r="X45" s="1">
        <v>1202000000</v>
      </c>
    </row>
    <row r="46" spans="1:24" ht="19" x14ac:dyDescent="0.25">
      <c r="A46" s="5" t="s">
        <v>38</v>
      </c>
      <c r="B46" s="1" t="s">
        <v>92</v>
      </c>
      <c r="C46" s="1" t="s">
        <v>92</v>
      </c>
      <c r="D46" s="1" t="s">
        <v>92</v>
      </c>
      <c r="E46" s="1" t="s">
        <v>92</v>
      </c>
      <c r="F46" s="1" t="s">
        <v>92</v>
      </c>
      <c r="G46" s="1">
        <v>110600000</v>
      </c>
      <c r="H46" s="1">
        <v>121200000</v>
      </c>
      <c r="I46" s="1">
        <v>116900000</v>
      </c>
      <c r="J46" s="1">
        <v>130100000</v>
      </c>
      <c r="K46" s="1">
        <v>33100000</v>
      </c>
      <c r="L46" s="1">
        <v>34900000</v>
      </c>
      <c r="M46" s="1">
        <v>73100000</v>
      </c>
      <c r="N46" s="1">
        <v>81200000</v>
      </c>
      <c r="O46" s="1">
        <v>86300000</v>
      </c>
      <c r="P46" s="1">
        <v>80200000</v>
      </c>
      <c r="Q46" s="1">
        <v>88800000</v>
      </c>
      <c r="R46" s="1">
        <v>88800000</v>
      </c>
      <c r="S46" s="1">
        <v>99600000</v>
      </c>
      <c r="T46" s="1">
        <v>88400000</v>
      </c>
      <c r="U46" s="1">
        <v>108600000</v>
      </c>
      <c r="V46" s="1">
        <v>109300000</v>
      </c>
      <c r="W46" s="1">
        <v>105200000</v>
      </c>
      <c r="X46" s="1">
        <v>109000000</v>
      </c>
    </row>
    <row r="47" spans="1:24" ht="19" x14ac:dyDescent="0.25">
      <c r="A47" s="5" t="s">
        <v>39</v>
      </c>
      <c r="B47" s="1" t="s">
        <v>92</v>
      </c>
      <c r="C47" s="1">
        <v>89900000</v>
      </c>
      <c r="D47" s="1">
        <v>95800000</v>
      </c>
      <c r="E47" s="1">
        <v>123700000</v>
      </c>
      <c r="F47" s="1">
        <v>111400000</v>
      </c>
      <c r="G47" s="1">
        <v>14600000</v>
      </c>
      <c r="H47" s="1">
        <v>14200000</v>
      </c>
      <c r="I47" s="1">
        <v>16700000</v>
      </c>
      <c r="J47" s="1">
        <v>20300000</v>
      </c>
      <c r="K47" s="1">
        <v>24400000</v>
      </c>
      <c r="L47" s="1">
        <v>29700000</v>
      </c>
      <c r="M47" s="1">
        <v>41600000</v>
      </c>
      <c r="N47" s="1">
        <v>51900000</v>
      </c>
      <c r="O47" s="1">
        <v>123900000</v>
      </c>
      <c r="P47" s="1">
        <v>115200000</v>
      </c>
      <c r="Q47" s="1">
        <v>104700000</v>
      </c>
      <c r="R47" s="1">
        <v>100800000</v>
      </c>
      <c r="S47" s="1">
        <v>70500000</v>
      </c>
      <c r="T47" s="1">
        <v>91700000</v>
      </c>
      <c r="U47" s="1">
        <v>112400000</v>
      </c>
      <c r="V47" s="1">
        <v>137700000</v>
      </c>
      <c r="W47" s="1">
        <v>131800000</v>
      </c>
      <c r="X47" s="1">
        <v>131000000</v>
      </c>
    </row>
    <row r="48" spans="1:24" ht="19" x14ac:dyDescent="0.25">
      <c r="A48" s="5" t="s">
        <v>40</v>
      </c>
      <c r="B48" s="1" t="s">
        <v>92</v>
      </c>
      <c r="C48" s="1">
        <v>89900000</v>
      </c>
      <c r="D48" s="1">
        <v>95800000</v>
      </c>
      <c r="E48" s="1">
        <v>123700000</v>
      </c>
      <c r="F48" s="1">
        <v>111400000</v>
      </c>
      <c r="G48" s="1">
        <v>125200000</v>
      </c>
      <c r="H48" s="1">
        <v>135400000</v>
      </c>
      <c r="I48" s="1">
        <v>133600000</v>
      </c>
      <c r="J48" s="1">
        <v>150400000</v>
      </c>
      <c r="K48" s="1">
        <v>57500000</v>
      </c>
      <c r="L48" s="1">
        <v>64600000</v>
      </c>
      <c r="M48" s="1">
        <v>114700000</v>
      </c>
      <c r="N48" s="1">
        <v>133100000</v>
      </c>
      <c r="O48" s="1">
        <v>210200000</v>
      </c>
      <c r="P48" s="1">
        <v>195400000</v>
      </c>
      <c r="Q48" s="1">
        <v>193500000</v>
      </c>
      <c r="R48" s="1">
        <v>189600000</v>
      </c>
      <c r="S48" s="1">
        <v>170100000</v>
      </c>
      <c r="T48" s="1">
        <v>180100000</v>
      </c>
      <c r="U48" s="1">
        <v>221000000</v>
      </c>
      <c r="V48" s="1">
        <v>247000000</v>
      </c>
      <c r="W48" s="1">
        <v>237000000</v>
      </c>
      <c r="X48" s="1">
        <v>240000000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v>13300000</v>
      </c>
      <c r="C50" s="1">
        <v>18300000</v>
      </c>
      <c r="D50" s="1">
        <v>30200000</v>
      </c>
      <c r="E50" s="1">
        <v>86600000</v>
      </c>
      <c r="F50" s="1">
        <v>158700000</v>
      </c>
      <c r="G50" s="1">
        <v>15000000</v>
      </c>
      <c r="H50" s="1">
        <v>16600000</v>
      </c>
      <c r="I50" s="1">
        <v>24600000</v>
      </c>
      <c r="J50" s="1">
        <v>29500000</v>
      </c>
      <c r="K50" s="1">
        <v>57700000</v>
      </c>
      <c r="L50" s="1">
        <v>39200000</v>
      </c>
      <c r="M50" s="1">
        <v>70400000</v>
      </c>
      <c r="N50" s="1">
        <v>84100000</v>
      </c>
      <c r="O50" s="1">
        <v>117600000</v>
      </c>
      <c r="P50" s="1">
        <v>116000000</v>
      </c>
      <c r="Q50" s="1">
        <v>145000000</v>
      </c>
      <c r="R50" s="1">
        <v>134400000</v>
      </c>
      <c r="S50" s="1">
        <v>125000000</v>
      </c>
      <c r="T50" s="1">
        <v>115500000</v>
      </c>
      <c r="U50" s="1">
        <v>123100000</v>
      </c>
      <c r="V50" s="1">
        <v>171500000</v>
      </c>
      <c r="W50" s="1">
        <v>137100000</v>
      </c>
      <c r="X50" s="1">
        <v>175000000</v>
      </c>
    </row>
    <row r="51" spans="1:24" ht="19" x14ac:dyDescent="0.25">
      <c r="A51" s="5" t="s">
        <v>43</v>
      </c>
      <c r="B51" s="1">
        <v>-13300000</v>
      </c>
      <c r="C51" s="1">
        <v>-18200000</v>
      </c>
      <c r="D51" s="1">
        <v>-30100000</v>
      </c>
      <c r="E51" s="1">
        <v>-83200000</v>
      </c>
      <c r="F51" s="1">
        <v>-158600000</v>
      </c>
      <c r="G51" s="1">
        <v>3300000</v>
      </c>
      <c r="H51" s="1">
        <v>4200000</v>
      </c>
      <c r="I51" s="1">
        <v>5100000</v>
      </c>
      <c r="J51" s="1">
        <v>7400000</v>
      </c>
      <c r="K51" s="1">
        <v>9500000</v>
      </c>
      <c r="L51" s="1">
        <v>12700000</v>
      </c>
      <c r="M51" s="1">
        <v>24400000</v>
      </c>
      <c r="N51" s="1">
        <v>37000000</v>
      </c>
      <c r="O51" s="1">
        <v>42800000</v>
      </c>
      <c r="P51" s="1">
        <v>45400000</v>
      </c>
      <c r="Q51" s="1">
        <v>64200000</v>
      </c>
      <c r="R51" s="1">
        <v>69200000</v>
      </c>
      <c r="S51" s="1">
        <v>80100000</v>
      </c>
      <c r="T51" s="1">
        <v>72100000</v>
      </c>
      <c r="U51" s="1">
        <v>72600000</v>
      </c>
      <c r="V51" s="1">
        <v>56200000</v>
      </c>
      <c r="W51" s="1">
        <v>47400000</v>
      </c>
      <c r="X51" s="1">
        <v>45000000</v>
      </c>
    </row>
    <row r="52" spans="1:24" ht="19" x14ac:dyDescent="0.25">
      <c r="A52" s="5" t="s">
        <v>44</v>
      </c>
      <c r="B52" s="1">
        <v>57500000</v>
      </c>
      <c r="C52" s="1">
        <v>190200000</v>
      </c>
      <c r="D52" s="1">
        <v>220300000</v>
      </c>
      <c r="E52" s="1">
        <v>288500000</v>
      </c>
      <c r="F52" s="1">
        <v>261300000</v>
      </c>
      <c r="G52" s="1">
        <v>297900000</v>
      </c>
      <c r="H52" s="1">
        <v>323200000</v>
      </c>
      <c r="I52" s="1">
        <v>326000000</v>
      </c>
      <c r="J52" s="1">
        <v>364800000</v>
      </c>
      <c r="K52" s="1">
        <v>383300000</v>
      </c>
      <c r="L52" s="1">
        <v>372600000</v>
      </c>
      <c r="M52" s="1">
        <v>494300000</v>
      </c>
      <c r="N52" s="1">
        <v>585800000</v>
      </c>
      <c r="O52" s="1">
        <v>779700000</v>
      </c>
      <c r="P52" s="1">
        <v>755200000</v>
      </c>
      <c r="Q52" s="1">
        <v>839200000</v>
      </c>
      <c r="R52" s="1">
        <v>819400000</v>
      </c>
      <c r="S52" s="1">
        <v>774800000</v>
      </c>
      <c r="T52" s="1">
        <v>681300000</v>
      </c>
      <c r="U52" s="1">
        <v>723600000</v>
      </c>
      <c r="V52" s="1">
        <v>1603600000</v>
      </c>
      <c r="W52" s="1">
        <v>1520000000</v>
      </c>
      <c r="X52" s="1">
        <v>1662000000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v>149200000</v>
      </c>
      <c r="C54" s="11">
        <v>376600000</v>
      </c>
      <c r="D54" s="11">
        <v>739300000</v>
      </c>
      <c r="E54" s="11">
        <v>580900000</v>
      </c>
      <c r="F54" s="11">
        <v>635700000</v>
      </c>
      <c r="G54" s="11">
        <v>685600000</v>
      </c>
      <c r="H54" s="11">
        <v>672100000</v>
      </c>
      <c r="I54" s="11">
        <v>749700000</v>
      </c>
      <c r="J54" s="11">
        <v>953200000</v>
      </c>
      <c r="K54" s="11">
        <v>1125700000</v>
      </c>
      <c r="L54" s="11">
        <v>1139600000</v>
      </c>
      <c r="M54" s="11">
        <v>1364400000</v>
      </c>
      <c r="N54" s="11">
        <v>1610600000</v>
      </c>
      <c r="O54" s="11">
        <v>1746200000</v>
      </c>
      <c r="P54" s="11">
        <v>1965500000</v>
      </c>
      <c r="Q54" s="11">
        <v>2173200000</v>
      </c>
      <c r="R54" s="11">
        <v>2314300000</v>
      </c>
      <c r="S54" s="11">
        <v>2413400000</v>
      </c>
      <c r="T54" s="11">
        <v>2223000000</v>
      </c>
      <c r="U54" s="11">
        <v>2332200000</v>
      </c>
      <c r="V54" s="11">
        <v>3292200000</v>
      </c>
      <c r="W54" s="11">
        <v>3502200000</v>
      </c>
      <c r="X54" s="11">
        <v>3697000000</v>
      </c>
    </row>
    <row r="55" spans="1:24" ht="20" thickTop="1" x14ac:dyDescent="0.25">
      <c r="A55" s="5" t="s">
        <v>47</v>
      </c>
      <c r="B55" s="1">
        <v>9400000</v>
      </c>
      <c r="C55" s="1">
        <v>26600000</v>
      </c>
      <c r="D55" s="1">
        <v>27000000</v>
      </c>
      <c r="E55" s="1">
        <v>26900000</v>
      </c>
      <c r="F55" s="1">
        <v>31200000</v>
      </c>
      <c r="G55" s="1">
        <v>27500000</v>
      </c>
      <c r="H55" s="1">
        <v>28000000</v>
      </c>
      <c r="I55" s="1">
        <v>56800000</v>
      </c>
      <c r="J55" s="1">
        <v>62500000</v>
      </c>
      <c r="K55" s="1">
        <v>54800000</v>
      </c>
      <c r="L55" s="1">
        <v>62100000</v>
      </c>
      <c r="M55" s="1">
        <v>85800000</v>
      </c>
      <c r="N55" s="1">
        <v>118800000</v>
      </c>
      <c r="O55" s="1">
        <v>118200000</v>
      </c>
      <c r="P55" s="1">
        <v>174300000</v>
      </c>
      <c r="Q55" s="1">
        <v>159800000</v>
      </c>
      <c r="R55" s="1">
        <v>167200000</v>
      </c>
      <c r="S55" s="1">
        <v>172300000</v>
      </c>
      <c r="T55" s="1">
        <v>153200000</v>
      </c>
      <c r="U55" s="1">
        <v>221600000</v>
      </c>
      <c r="V55" s="1">
        <v>197300000</v>
      </c>
      <c r="W55" s="1">
        <v>129300000</v>
      </c>
      <c r="X55" s="1">
        <v>181000000</v>
      </c>
    </row>
    <row r="56" spans="1:24" ht="19" x14ac:dyDescent="0.25">
      <c r="A56" s="5" t="s">
        <v>48</v>
      </c>
      <c r="B56" s="1" t="s">
        <v>92</v>
      </c>
      <c r="C56" s="1" t="s">
        <v>92</v>
      </c>
      <c r="D56" s="1" t="s">
        <v>92</v>
      </c>
      <c r="E56" s="1">
        <v>7000000</v>
      </c>
      <c r="F56" s="1">
        <v>800000</v>
      </c>
      <c r="G56" s="1" t="s">
        <v>92</v>
      </c>
      <c r="H56" s="1">
        <v>101200000</v>
      </c>
      <c r="I56" s="1">
        <v>134200000</v>
      </c>
      <c r="J56" s="1">
        <v>191800000</v>
      </c>
      <c r="K56" s="1">
        <v>244700000</v>
      </c>
      <c r="L56" s="1">
        <v>206400000</v>
      </c>
      <c r="M56" s="1">
        <v>168400000</v>
      </c>
      <c r="N56" s="1">
        <v>208600000</v>
      </c>
      <c r="O56" s="1">
        <v>129800000</v>
      </c>
      <c r="P56" s="1">
        <v>143000000</v>
      </c>
      <c r="Q56" s="1">
        <v>65200000</v>
      </c>
      <c r="R56" s="1">
        <v>51500000</v>
      </c>
      <c r="S56" s="1">
        <v>34300000</v>
      </c>
      <c r="T56" s="1">
        <v>23200000</v>
      </c>
      <c r="U56" s="1">
        <v>37200000</v>
      </c>
      <c r="V56" s="1">
        <v>257100000</v>
      </c>
      <c r="W56" s="1">
        <v>255400000</v>
      </c>
      <c r="X56" s="1">
        <v>254000000</v>
      </c>
    </row>
    <row r="57" spans="1:24" ht="19" x14ac:dyDescent="0.25">
      <c r="A57" s="5" t="s">
        <v>49</v>
      </c>
      <c r="B57" s="1" t="s">
        <v>92</v>
      </c>
      <c r="C57" s="1" t="s">
        <v>92</v>
      </c>
      <c r="D57" s="1" t="s">
        <v>92</v>
      </c>
      <c r="E57" s="1">
        <v>22100000</v>
      </c>
      <c r="F57" s="1">
        <v>24700000</v>
      </c>
      <c r="G57" s="1">
        <v>19900000</v>
      </c>
      <c r="H57" s="1">
        <v>25600000</v>
      </c>
      <c r="I57" s="1">
        <v>25000000</v>
      </c>
      <c r="J57" s="1">
        <v>51900000</v>
      </c>
      <c r="K57" s="1">
        <v>49100000</v>
      </c>
      <c r="L57" s="1">
        <v>51800000</v>
      </c>
      <c r="M57" s="1">
        <v>60000000</v>
      </c>
      <c r="N57" s="1">
        <v>53700000</v>
      </c>
      <c r="O57" s="1">
        <v>105500000</v>
      </c>
      <c r="P57" s="1">
        <v>125100000</v>
      </c>
      <c r="Q57" s="1">
        <v>147800000</v>
      </c>
      <c r="R57" s="1">
        <v>138700000</v>
      </c>
      <c r="S57" s="1">
        <v>108800000</v>
      </c>
      <c r="T57" s="1">
        <v>106200000</v>
      </c>
      <c r="U57" s="1">
        <v>90500000</v>
      </c>
      <c r="V57" s="1">
        <v>56000000</v>
      </c>
      <c r="W57" s="1">
        <v>80100000</v>
      </c>
      <c r="X57" s="1">
        <v>99000000</v>
      </c>
    </row>
    <row r="58" spans="1:2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row>
    <row r="59" spans="1:24" ht="19" x14ac:dyDescent="0.25">
      <c r="A59" s="5" t="s">
        <v>51</v>
      </c>
      <c r="B59" s="1">
        <v>36000000</v>
      </c>
      <c r="C59" s="1">
        <v>82000000</v>
      </c>
      <c r="D59" s="1">
        <v>213900000</v>
      </c>
      <c r="E59" s="1">
        <v>95100000</v>
      </c>
      <c r="F59" s="1">
        <v>107100000</v>
      </c>
      <c r="G59" s="1">
        <v>133100000</v>
      </c>
      <c r="H59" s="1">
        <v>101000000</v>
      </c>
      <c r="I59" s="1">
        <v>114400000</v>
      </c>
      <c r="J59" s="1">
        <v>130000000</v>
      </c>
      <c r="K59" s="1">
        <v>198200000</v>
      </c>
      <c r="L59" s="1">
        <v>181500000</v>
      </c>
      <c r="M59" s="1">
        <v>220100000</v>
      </c>
      <c r="N59" s="1">
        <v>215700000</v>
      </c>
      <c r="O59" s="1">
        <v>210000000</v>
      </c>
      <c r="P59" s="1">
        <v>189300000</v>
      </c>
      <c r="Q59" s="1">
        <v>208000000</v>
      </c>
      <c r="R59" s="1">
        <v>181600000</v>
      </c>
      <c r="S59" s="1">
        <v>249700000</v>
      </c>
      <c r="T59" s="1">
        <v>270300000</v>
      </c>
      <c r="U59" s="1">
        <v>290800000</v>
      </c>
      <c r="V59" s="1">
        <v>220100000</v>
      </c>
      <c r="W59" s="1">
        <v>238000000</v>
      </c>
      <c r="X59" s="1">
        <v>270000000</v>
      </c>
    </row>
    <row r="60" spans="1:24" ht="19" x14ac:dyDescent="0.25">
      <c r="A60" s="6" t="s">
        <v>52</v>
      </c>
      <c r="B60" s="10">
        <v>45400000</v>
      </c>
      <c r="C60" s="10">
        <v>108600000</v>
      </c>
      <c r="D60" s="10">
        <v>240900000</v>
      </c>
      <c r="E60" s="10">
        <v>151100000</v>
      </c>
      <c r="F60" s="10">
        <v>163800000</v>
      </c>
      <c r="G60" s="10">
        <v>180500000</v>
      </c>
      <c r="H60" s="10">
        <v>255800000</v>
      </c>
      <c r="I60" s="10">
        <v>330400000</v>
      </c>
      <c r="J60" s="10">
        <v>436200000</v>
      </c>
      <c r="K60" s="10">
        <v>546800000</v>
      </c>
      <c r="L60" s="10">
        <v>501800000</v>
      </c>
      <c r="M60" s="10">
        <v>534300000</v>
      </c>
      <c r="N60" s="10">
        <v>596800000</v>
      </c>
      <c r="O60" s="10">
        <v>563500000</v>
      </c>
      <c r="P60" s="10">
        <v>631700000</v>
      </c>
      <c r="Q60" s="10">
        <v>580800000</v>
      </c>
      <c r="R60" s="10">
        <v>539000000</v>
      </c>
      <c r="S60" s="10">
        <v>565100000</v>
      </c>
      <c r="T60" s="10">
        <v>552900000</v>
      </c>
      <c r="U60" s="10">
        <v>640100000</v>
      </c>
      <c r="V60" s="10">
        <v>730500000</v>
      </c>
      <c r="W60" s="10">
        <v>702800000</v>
      </c>
      <c r="X60" s="10">
        <v>804000000</v>
      </c>
    </row>
    <row r="61" spans="1:24" ht="19" x14ac:dyDescent="0.25">
      <c r="A61" s="5" t="s">
        <v>53</v>
      </c>
      <c r="B61" s="1" t="s">
        <v>92</v>
      </c>
      <c r="C61" s="1">
        <v>6300000</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v>1210000000</v>
      </c>
      <c r="W61" s="1">
        <v>1106700000</v>
      </c>
      <c r="X61" s="1">
        <v>1147000000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v>47900000</v>
      </c>
      <c r="P62" s="1">
        <v>51700000</v>
      </c>
      <c r="Q62" s="1">
        <v>59000000</v>
      </c>
      <c r="R62" s="1">
        <v>65900000</v>
      </c>
      <c r="S62" s="1">
        <v>75600000</v>
      </c>
      <c r="T62" s="1">
        <v>149400000</v>
      </c>
      <c r="U62" s="1">
        <v>154400000</v>
      </c>
      <c r="V62" s="1">
        <v>81100000</v>
      </c>
      <c r="W62" s="1" t="s">
        <v>92</v>
      </c>
      <c r="X62" s="1">
        <v>82000000</v>
      </c>
    </row>
    <row r="63" spans="1:24" ht="19" x14ac:dyDescent="0.25">
      <c r="A63" s="5" t="s">
        <v>54</v>
      </c>
      <c r="B63" s="1" t="s">
        <v>92</v>
      </c>
      <c r="C63" s="1" t="s">
        <v>92</v>
      </c>
      <c r="D63" s="1" t="s">
        <v>92</v>
      </c>
      <c r="E63" s="1" t="s">
        <v>92</v>
      </c>
      <c r="F63" s="1" t="s">
        <v>92</v>
      </c>
      <c r="G63" s="1">
        <v>13000000</v>
      </c>
      <c r="H63" s="1">
        <v>10500000</v>
      </c>
      <c r="I63" s="1">
        <v>10200000</v>
      </c>
      <c r="J63" s="1">
        <v>4300000</v>
      </c>
      <c r="K63" s="1">
        <v>2300000</v>
      </c>
      <c r="L63" s="1">
        <v>1600000</v>
      </c>
      <c r="M63" s="1">
        <v>1800000</v>
      </c>
      <c r="N63" s="1">
        <v>1400000</v>
      </c>
      <c r="O63" s="1">
        <v>800000</v>
      </c>
      <c r="P63" s="1">
        <v>1000000</v>
      </c>
      <c r="Q63" s="1">
        <v>900000</v>
      </c>
      <c r="R63" s="1">
        <v>600000</v>
      </c>
      <c r="S63" s="1">
        <v>400000</v>
      </c>
      <c r="T63" s="1">
        <v>4200000</v>
      </c>
      <c r="U63" s="1">
        <v>3400000</v>
      </c>
      <c r="V63" s="1">
        <v>100000</v>
      </c>
      <c r="W63" s="1">
        <v>800000</v>
      </c>
      <c r="X63" s="1">
        <v>1000000</v>
      </c>
    </row>
    <row r="64" spans="1:24" ht="19" x14ac:dyDescent="0.25">
      <c r="A64" s="5" t="s">
        <v>55</v>
      </c>
      <c r="B64" s="1">
        <v>5400000</v>
      </c>
      <c r="C64" s="1">
        <v>22000000</v>
      </c>
      <c r="D64" s="1">
        <v>23900000</v>
      </c>
      <c r="E64" s="1">
        <v>39800000</v>
      </c>
      <c r="F64" s="1">
        <v>42500000</v>
      </c>
      <c r="G64" s="1">
        <v>19800000</v>
      </c>
      <c r="H64" s="1">
        <v>19200000</v>
      </c>
      <c r="I64" s="1">
        <v>12200000</v>
      </c>
      <c r="J64" s="1">
        <v>17400000</v>
      </c>
      <c r="K64" s="1">
        <v>32700000</v>
      </c>
      <c r="L64" s="1">
        <v>32700000</v>
      </c>
      <c r="M64" s="1">
        <v>94600000</v>
      </c>
      <c r="N64" s="1">
        <v>121000000</v>
      </c>
      <c r="O64" s="1">
        <v>81200000</v>
      </c>
      <c r="P64" s="1">
        <v>73100000</v>
      </c>
      <c r="Q64" s="1">
        <v>81000000</v>
      </c>
      <c r="R64" s="1">
        <v>87900000</v>
      </c>
      <c r="S64" s="1">
        <v>74500000</v>
      </c>
      <c r="T64" s="1">
        <v>91100000</v>
      </c>
      <c r="U64" s="1">
        <v>74300000</v>
      </c>
      <c r="V64" s="1">
        <v>51700000</v>
      </c>
      <c r="W64" s="1">
        <v>132200000</v>
      </c>
      <c r="X64" s="1">
        <v>46000000</v>
      </c>
    </row>
    <row r="65" spans="1:24" ht="19" x14ac:dyDescent="0.25">
      <c r="A65" s="5" t="s">
        <v>56</v>
      </c>
      <c r="B65" s="1">
        <v>5400000</v>
      </c>
      <c r="C65" s="1">
        <v>28300000</v>
      </c>
      <c r="D65" s="1">
        <v>23900000</v>
      </c>
      <c r="E65" s="1">
        <v>39800000</v>
      </c>
      <c r="F65" s="1">
        <v>42500000</v>
      </c>
      <c r="G65" s="1">
        <v>32800000</v>
      </c>
      <c r="H65" s="1">
        <v>29700000</v>
      </c>
      <c r="I65" s="1">
        <v>22400000</v>
      </c>
      <c r="J65" s="1">
        <v>21700000</v>
      </c>
      <c r="K65" s="1">
        <v>35000000</v>
      </c>
      <c r="L65" s="1">
        <v>34300000</v>
      </c>
      <c r="M65" s="1">
        <v>96400000</v>
      </c>
      <c r="N65" s="1">
        <v>122400000</v>
      </c>
      <c r="O65" s="1">
        <v>129900000</v>
      </c>
      <c r="P65" s="1">
        <v>125800000</v>
      </c>
      <c r="Q65" s="1">
        <v>140900000</v>
      </c>
      <c r="R65" s="1">
        <v>154400000</v>
      </c>
      <c r="S65" s="1">
        <v>150500000</v>
      </c>
      <c r="T65" s="1">
        <v>244700000</v>
      </c>
      <c r="U65" s="1">
        <v>232100000</v>
      </c>
      <c r="V65" s="1">
        <v>1342900000</v>
      </c>
      <c r="W65" s="1">
        <v>1239700000</v>
      </c>
      <c r="X65" s="1">
        <v>1276000000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v>50800000</v>
      </c>
      <c r="C67" s="10">
        <v>136900000</v>
      </c>
      <c r="D67" s="10">
        <v>264800000</v>
      </c>
      <c r="E67" s="10">
        <v>190900000</v>
      </c>
      <c r="F67" s="10">
        <v>206300000</v>
      </c>
      <c r="G67" s="10">
        <v>213300000</v>
      </c>
      <c r="H67" s="10">
        <v>285500000</v>
      </c>
      <c r="I67" s="10">
        <v>352800000</v>
      </c>
      <c r="J67" s="10">
        <v>457900000</v>
      </c>
      <c r="K67" s="10">
        <v>581800000</v>
      </c>
      <c r="L67" s="10">
        <v>536100000</v>
      </c>
      <c r="M67" s="10">
        <v>630700000</v>
      </c>
      <c r="N67" s="10">
        <v>719200000</v>
      </c>
      <c r="O67" s="10">
        <v>693400000</v>
      </c>
      <c r="P67" s="10">
        <v>757500000</v>
      </c>
      <c r="Q67" s="10">
        <v>721700000</v>
      </c>
      <c r="R67" s="10">
        <v>693400000</v>
      </c>
      <c r="S67" s="10">
        <v>715600000</v>
      </c>
      <c r="T67" s="10">
        <v>797600000</v>
      </c>
      <c r="U67" s="10">
        <v>872200000</v>
      </c>
      <c r="V67" s="10">
        <v>2073400000</v>
      </c>
      <c r="W67" s="10">
        <v>1942500000</v>
      </c>
      <c r="X67" s="10">
        <v>2080000000</v>
      </c>
    </row>
    <row r="68" spans="1:24" ht="19" x14ac:dyDescent="0.25">
      <c r="A68" s="5" t="s">
        <v>59</v>
      </c>
      <c r="B68" s="1" t="s">
        <v>92</v>
      </c>
      <c r="C68" s="1" t="s">
        <v>92</v>
      </c>
      <c r="D68" s="1" t="s">
        <v>92</v>
      </c>
      <c r="E68" s="1">
        <v>1100000</v>
      </c>
      <c r="F68" s="1">
        <v>300000</v>
      </c>
      <c r="G68" s="1">
        <v>300000</v>
      </c>
      <c r="H68" s="1">
        <v>200000</v>
      </c>
      <c r="I68" s="1">
        <v>200000</v>
      </c>
      <c r="J68" s="1">
        <v>200000</v>
      </c>
      <c r="K68" s="1">
        <v>200000</v>
      </c>
      <c r="L68" s="1">
        <v>200000</v>
      </c>
      <c r="M68" s="1">
        <v>200000</v>
      </c>
      <c r="N68" s="1">
        <v>200000</v>
      </c>
      <c r="O68" s="1">
        <v>200000</v>
      </c>
      <c r="P68" s="1">
        <v>200000</v>
      </c>
      <c r="Q68" s="1">
        <v>200000</v>
      </c>
      <c r="R68" s="1">
        <v>200000</v>
      </c>
      <c r="S68" s="1">
        <v>200000</v>
      </c>
      <c r="T68" s="1">
        <v>200000</v>
      </c>
      <c r="U68" s="1">
        <v>200000</v>
      </c>
      <c r="V68" s="1">
        <v>200000</v>
      </c>
      <c r="W68" s="1">
        <v>200000</v>
      </c>
      <c r="X68" s="1" t="s">
        <v>92</v>
      </c>
    </row>
    <row r="69" spans="1:24" ht="19" x14ac:dyDescent="0.25">
      <c r="A69" s="5" t="s">
        <v>60</v>
      </c>
      <c r="B69" s="1" t="s">
        <v>92</v>
      </c>
      <c r="C69" s="1" t="s">
        <v>92</v>
      </c>
      <c r="D69" s="1">
        <v>336300000</v>
      </c>
      <c r="E69" s="1">
        <v>-509700000</v>
      </c>
      <c r="F69" s="1">
        <v>237200000</v>
      </c>
      <c r="G69" s="1">
        <v>304800000</v>
      </c>
      <c r="H69" s="1">
        <v>187800000</v>
      </c>
      <c r="I69" s="1">
        <v>207800000</v>
      </c>
      <c r="J69" s="1">
        <v>262200000</v>
      </c>
      <c r="K69" s="1">
        <v>199200000</v>
      </c>
      <c r="L69" s="1">
        <v>241400000</v>
      </c>
      <c r="M69" s="1">
        <v>366400000</v>
      </c>
      <c r="N69" s="1">
        <v>507100000</v>
      </c>
      <c r="O69" s="1">
        <v>615900000</v>
      </c>
      <c r="P69" s="1">
        <v>810100000</v>
      </c>
      <c r="Q69" s="1">
        <v>1000800000</v>
      </c>
      <c r="R69" s="1">
        <v>1140900000</v>
      </c>
      <c r="S69" s="1">
        <v>1169000000</v>
      </c>
      <c r="T69" s="1">
        <v>946100000</v>
      </c>
      <c r="U69" s="1">
        <v>965600000</v>
      </c>
      <c r="V69" s="1">
        <v>702200000</v>
      </c>
      <c r="W69" s="1">
        <v>1091200000</v>
      </c>
      <c r="X69" s="1">
        <v>1123000000</v>
      </c>
    </row>
    <row r="70" spans="1:24" ht="19" x14ac:dyDescent="0.25">
      <c r="A70" s="5" t="s">
        <v>61</v>
      </c>
      <c r="B70" s="1">
        <v>-43700000</v>
      </c>
      <c r="C70" s="1">
        <v>-52700000</v>
      </c>
      <c r="D70" s="1">
        <v>-58200000</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c r="W70" s="1" t="s">
        <v>92</v>
      </c>
      <c r="X70" s="1" t="s">
        <v>92</v>
      </c>
    </row>
    <row r="71" spans="1:24" ht="19" x14ac:dyDescent="0.25">
      <c r="A71" s="5" t="s">
        <v>62</v>
      </c>
      <c r="B71" s="1">
        <v>142100000</v>
      </c>
      <c r="C71" s="1">
        <v>292400000</v>
      </c>
      <c r="D71" s="1">
        <v>196400000</v>
      </c>
      <c r="E71" s="1">
        <v>898600000</v>
      </c>
      <c r="F71" s="1">
        <v>190300000</v>
      </c>
      <c r="G71" s="1">
        <v>165600000</v>
      </c>
      <c r="H71" s="1">
        <v>198600000</v>
      </c>
      <c r="I71" s="1">
        <v>188900000</v>
      </c>
      <c r="J71" s="1">
        <v>232900000</v>
      </c>
      <c r="K71" s="1">
        <v>339900000</v>
      </c>
      <c r="L71" s="1">
        <v>348500000</v>
      </c>
      <c r="M71" s="1">
        <v>347000000</v>
      </c>
      <c r="N71" s="1">
        <v>360000000</v>
      </c>
      <c r="O71" s="1">
        <v>400900000</v>
      </c>
      <c r="P71" s="1">
        <v>355100000</v>
      </c>
      <c r="Q71" s="1">
        <v>399900000</v>
      </c>
      <c r="R71" s="1">
        <v>423900000</v>
      </c>
      <c r="S71" s="1">
        <v>523300000</v>
      </c>
      <c r="T71" s="1">
        <v>474200000</v>
      </c>
      <c r="U71" s="1">
        <v>489200000</v>
      </c>
      <c r="V71" s="1">
        <v>511800000</v>
      </c>
      <c r="W71" s="1">
        <v>465200000</v>
      </c>
      <c r="X71" s="1">
        <v>490000000</v>
      </c>
    </row>
    <row r="72" spans="1:24" ht="19" x14ac:dyDescent="0.25">
      <c r="A72" s="6" t="s">
        <v>63</v>
      </c>
      <c r="B72" s="10">
        <v>98400000</v>
      </c>
      <c r="C72" s="10">
        <v>239700000</v>
      </c>
      <c r="D72" s="10">
        <v>474500000</v>
      </c>
      <c r="E72" s="10">
        <v>390000000</v>
      </c>
      <c r="F72" s="10">
        <v>428600000</v>
      </c>
      <c r="G72" s="10">
        <v>471500000</v>
      </c>
      <c r="H72" s="10">
        <v>386600000</v>
      </c>
      <c r="I72" s="10">
        <v>396900000</v>
      </c>
      <c r="J72" s="10">
        <v>495300000</v>
      </c>
      <c r="K72" s="10">
        <v>539300000</v>
      </c>
      <c r="L72" s="10">
        <v>590100000</v>
      </c>
      <c r="M72" s="10">
        <v>713600000</v>
      </c>
      <c r="N72" s="10">
        <v>867300000</v>
      </c>
      <c r="O72" s="10">
        <v>1017000000</v>
      </c>
      <c r="P72" s="10">
        <v>1165400000</v>
      </c>
      <c r="Q72" s="10">
        <v>1400900000</v>
      </c>
      <c r="R72" s="10">
        <v>1565000000</v>
      </c>
      <c r="S72" s="10">
        <v>1692500000</v>
      </c>
      <c r="T72" s="10">
        <v>1420500000</v>
      </c>
      <c r="U72" s="10">
        <v>1455000000</v>
      </c>
      <c r="V72" s="10">
        <v>1214200000</v>
      </c>
      <c r="W72" s="10">
        <v>1556600000</v>
      </c>
      <c r="X72" s="10">
        <v>1613000000</v>
      </c>
    </row>
    <row r="73" spans="1:24" ht="20" thickBot="1" x14ac:dyDescent="0.3">
      <c r="A73" s="7" t="s">
        <v>64</v>
      </c>
      <c r="B73" s="11">
        <v>149200000</v>
      </c>
      <c r="C73" s="11">
        <v>376600000</v>
      </c>
      <c r="D73" s="11">
        <v>739300000</v>
      </c>
      <c r="E73" s="11">
        <v>580900000</v>
      </c>
      <c r="F73" s="11">
        <v>634900000</v>
      </c>
      <c r="G73" s="11">
        <v>684800000</v>
      </c>
      <c r="H73" s="11">
        <v>672100000</v>
      </c>
      <c r="I73" s="11">
        <v>749700000</v>
      </c>
      <c r="J73" s="11">
        <v>953200000</v>
      </c>
      <c r="K73" s="11">
        <v>1121100000</v>
      </c>
      <c r="L73" s="11">
        <v>1126200000</v>
      </c>
      <c r="M73" s="11">
        <v>1344300000</v>
      </c>
      <c r="N73" s="11">
        <v>1586500000</v>
      </c>
      <c r="O73" s="11">
        <v>1710400000</v>
      </c>
      <c r="P73" s="11">
        <v>1922900000</v>
      </c>
      <c r="Q73" s="11">
        <v>2122600000</v>
      </c>
      <c r="R73" s="11">
        <v>2258400000</v>
      </c>
      <c r="S73" s="11">
        <v>2408100000</v>
      </c>
      <c r="T73" s="11">
        <v>2218100000</v>
      </c>
      <c r="U73" s="11">
        <v>2327200000</v>
      </c>
      <c r="V73" s="11">
        <v>3287600000</v>
      </c>
      <c r="W73" s="11">
        <v>3499100000</v>
      </c>
      <c r="X73" s="11">
        <v>3693000000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v>15400000</v>
      </c>
      <c r="C76" s="1">
        <v>54400000</v>
      </c>
      <c r="D76" s="1">
        <v>56500000</v>
      </c>
      <c r="E76" s="1">
        <v>52200000</v>
      </c>
      <c r="F76" s="1">
        <v>93000000</v>
      </c>
      <c r="G76" s="1">
        <v>111900000</v>
      </c>
      <c r="H76" s="1">
        <v>106400000</v>
      </c>
      <c r="I76" s="1">
        <v>110200000</v>
      </c>
      <c r="J76" s="1">
        <v>135200000</v>
      </c>
      <c r="K76" s="1">
        <v>-6000000</v>
      </c>
      <c r="L76" s="1">
        <v>81400000</v>
      </c>
      <c r="M76" s="1">
        <v>208400000</v>
      </c>
      <c r="N76" s="1">
        <v>263300000</v>
      </c>
      <c r="O76" s="1">
        <v>254300000</v>
      </c>
      <c r="P76" s="1">
        <v>322500000</v>
      </c>
      <c r="Q76" s="1">
        <v>336300000</v>
      </c>
      <c r="R76" s="1">
        <v>309500000</v>
      </c>
      <c r="S76" s="1">
        <v>286800000</v>
      </c>
      <c r="T76" s="1">
        <v>293500000</v>
      </c>
      <c r="U76" s="1">
        <v>339300000</v>
      </c>
      <c r="V76" s="1">
        <v>121700000</v>
      </c>
      <c r="W76" s="1">
        <v>375700000</v>
      </c>
      <c r="X76" s="1">
        <v>396000000</v>
      </c>
    </row>
    <row r="77" spans="1:24" ht="19" x14ac:dyDescent="0.25">
      <c r="A77" s="5" t="s">
        <v>13</v>
      </c>
      <c r="B77" s="1">
        <v>5600000</v>
      </c>
      <c r="C77" s="1">
        <v>11100000</v>
      </c>
      <c r="D77" s="1">
        <v>14000000</v>
      </c>
      <c r="E77" s="1">
        <v>19000000</v>
      </c>
      <c r="F77" s="1">
        <v>25700000</v>
      </c>
      <c r="G77" s="1">
        <v>24400000</v>
      </c>
      <c r="H77" s="1">
        <v>24900000</v>
      </c>
      <c r="I77" s="1">
        <v>27700000</v>
      </c>
      <c r="J77" s="1">
        <v>32700000</v>
      </c>
      <c r="K77" s="1">
        <v>49600000</v>
      </c>
      <c r="L77" s="1">
        <v>52300000</v>
      </c>
      <c r="M77" s="1">
        <v>62600000</v>
      </c>
      <c r="N77" s="1">
        <v>87600000</v>
      </c>
      <c r="O77" s="1">
        <v>111200000</v>
      </c>
      <c r="P77" s="1">
        <v>138600000</v>
      </c>
      <c r="Q77" s="1">
        <v>138600000</v>
      </c>
      <c r="R77" s="1">
        <v>147100000</v>
      </c>
      <c r="S77" s="1">
        <v>151500000</v>
      </c>
      <c r="T77" s="1">
        <v>131300000</v>
      </c>
      <c r="U77" s="1">
        <v>115800000</v>
      </c>
      <c r="V77" s="1">
        <v>330800000</v>
      </c>
      <c r="W77" s="1">
        <v>276700000</v>
      </c>
      <c r="X77" s="1">
        <v>313000000</v>
      </c>
    </row>
    <row r="78" spans="1:24"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c r="W78" s="1" t="s">
        <v>92</v>
      </c>
      <c r="X78" s="1" t="s">
        <v>92</v>
      </c>
    </row>
    <row r="79" spans="1:24" ht="19" x14ac:dyDescent="0.25">
      <c r="A79" s="5" t="s">
        <v>68</v>
      </c>
      <c r="B79" s="1" t="s">
        <v>92</v>
      </c>
      <c r="C79" s="1" t="s">
        <v>92</v>
      </c>
      <c r="D79" s="1" t="s">
        <v>92</v>
      </c>
      <c r="E79" s="1" t="s">
        <v>92</v>
      </c>
      <c r="F79" s="1" t="s">
        <v>92</v>
      </c>
      <c r="G79" s="1">
        <v>9500000</v>
      </c>
      <c r="H79" s="1">
        <v>7400000</v>
      </c>
      <c r="I79" s="1">
        <v>10800000</v>
      </c>
      <c r="J79" s="1">
        <v>14300000</v>
      </c>
      <c r="K79" s="1">
        <v>4500000</v>
      </c>
      <c r="L79" s="1">
        <v>18100000</v>
      </c>
      <c r="M79" s="1">
        <v>28300000</v>
      </c>
      <c r="N79" s="1">
        <v>31800000</v>
      </c>
      <c r="O79" s="1">
        <v>24900000</v>
      </c>
      <c r="P79" s="1">
        <v>25400000</v>
      </c>
      <c r="Q79" s="1">
        <v>21000000</v>
      </c>
      <c r="R79" s="1">
        <v>-300000</v>
      </c>
      <c r="S79" s="1">
        <v>13100000</v>
      </c>
      <c r="T79" s="1">
        <v>17100000</v>
      </c>
      <c r="U79" s="1">
        <v>15700000</v>
      </c>
      <c r="V79" s="1">
        <v>2800000</v>
      </c>
      <c r="W79" s="1">
        <v>12100000</v>
      </c>
      <c r="X79" s="1">
        <v>16000000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f t="shared" si="6"/>
        <v>1.3277428371767994E-2</v>
      </c>
      <c r="H80" s="15">
        <f t="shared" si="6"/>
        <v>9.9609637905505449E-3</v>
      </c>
      <c r="I80" s="15">
        <f t="shared" si="6"/>
        <v>1.2701399506056687E-2</v>
      </c>
      <c r="J80" s="15">
        <f t="shared" si="6"/>
        <v>1.4366083986337151E-2</v>
      </c>
      <c r="K80" s="15">
        <f t="shared" si="6"/>
        <v>3.7453183520599251E-3</v>
      </c>
      <c r="L80" s="15">
        <f t="shared" si="6"/>
        <v>1.5272972744916041E-2</v>
      </c>
      <c r="M80" s="15">
        <f t="shared" si="6"/>
        <v>1.8850329714247653E-2</v>
      </c>
      <c r="N80" s="15">
        <f t="shared" si="6"/>
        <v>1.7122550075382294E-2</v>
      </c>
      <c r="O80" s="15">
        <f t="shared" si="6"/>
        <v>1.2458097763546306E-2</v>
      </c>
      <c r="P80" s="15">
        <f t="shared" si="6"/>
        <v>1.0902223366812602E-2</v>
      </c>
      <c r="Q80" s="15">
        <f t="shared" si="6"/>
        <v>8.3227647431832596E-3</v>
      </c>
      <c r="R80" s="15">
        <f t="shared" si="6"/>
        <v>-1.1929852467491152E-4</v>
      </c>
      <c r="S80" s="15">
        <f t="shared" si="6"/>
        <v>4.7360809833694867E-3</v>
      </c>
      <c r="T80" s="15">
        <f t="shared" si="6"/>
        <v>6.2573185011709602E-3</v>
      </c>
      <c r="U80" s="15">
        <f t="shared" si="6"/>
        <v>5.7716344386442176E-3</v>
      </c>
      <c r="V80" s="15">
        <f t="shared" si="6"/>
        <v>1.0633853632600358E-3</v>
      </c>
      <c r="W80" s="15">
        <f t="shared" si="6"/>
        <v>5.1623362771449294E-3</v>
      </c>
      <c r="X80" s="15">
        <f t="shared" si="6"/>
        <v>5.661712668082095E-3</v>
      </c>
    </row>
    <row r="81" spans="1:32" ht="19" x14ac:dyDescent="0.25">
      <c r="A81" s="5" t="s">
        <v>69</v>
      </c>
      <c r="B81" s="1">
        <v>3400000</v>
      </c>
      <c r="C81" s="1">
        <v>12900000</v>
      </c>
      <c r="D81" s="1">
        <v>-9500000</v>
      </c>
      <c r="E81" s="1">
        <v>34200000</v>
      </c>
      <c r="F81" s="1">
        <v>18800000</v>
      </c>
      <c r="G81" s="1">
        <v>-18700000</v>
      </c>
      <c r="H81" s="1">
        <v>-36800000</v>
      </c>
      <c r="I81" s="1">
        <v>-34400000</v>
      </c>
      <c r="J81" s="1">
        <v>-122900000</v>
      </c>
      <c r="K81" s="1">
        <v>60000000</v>
      </c>
      <c r="L81" s="1">
        <v>184100000</v>
      </c>
      <c r="M81" s="1">
        <v>-19000000</v>
      </c>
      <c r="N81" s="1">
        <v>-12600000</v>
      </c>
      <c r="O81" s="1">
        <v>-43600000</v>
      </c>
      <c r="P81" s="1">
        <v>-96800000</v>
      </c>
      <c r="Q81" s="1">
        <v>-35800000</v>
      </c>
      <c r="R81" s="1">
        <v>-75900000</v>
      </c>
      <c r="S81" s="1">
        <v>71700000</v>
      </c>
      <c r="T81" s="1">
        <v>220800000</v>
      </c>
      <c r="U81" s="1">
        <v>-59000000</v>
      </c>
      <c r="V81" s="1">
        <v>-66400000</v>
      </c>
      <c r="W81" s="1">
        <v>-25300000</v>
      </c>
      <c r="X81" s="1">
        <v>54000000</v>
      </c>
    </row>
    <row r="82" spans="1:3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row>
    <row r="83" spans="1:32" ht="21" x14ac:dyDescent="0.25">
      <c r="A83" s="5" t="s">
        <v>34</v>
      </c>
      <c r="B83" s="1">
        <v>-400000</v>
      </c>
      <c r="C83" s="1">
        <v>-11900000</v>
      </c>
      <c r="D83" s="1">
        <v>-7000000</v>
      </c>
      <c r="E83" s="1">
        <v>5200000</v>
      </c>
      <c r="F83" s="1">
        <v>-7500000</v>
      </c>
      <c r="G83" s="1">
        <v>-12900000</v>
      </c>
      <c r="H83" s="1">
        <v>-17800000</v>
      </c>
      <c r="I83" s="1">
        <v>-33400000</v>
      </c>
      <c r="J83" s="1">
        <v>-122600000</v>
      </c>
      <c r="K83" s="1">
        <v>55700000</v>
      </c>
      <c r="L83" s="1">
        <v>87400000</v>
      </c>
      <c r="M83" s="1">
        <v>-58900000</v>
      </c>
      <c r="N83" s="1">
        <v>-61800000</v>
      </c>
      <c r="O83" s="1">
        <v>-39200000</v>
      </c>
      <c r="P83" s="1">
        <v>-68200000</v>
      </c>
      <c r="Q83" s="1">
        <v>-15100000</v>
      </c>
      <c r="R83" s="1">
        <v>-49300000</v>
      </c>
      <c r="S83" s="1">
        <v>8400000</v>
      </c>
      <c r="T83" s="1">
        <v>37200000</v>
      </c>
      <c r="U83" s="1">
        <v>-59300000</v>
      </c>
      <c r="V83" s="1">
        <v>27400000</v>
      </c>
      <c r="W83" s="1">
        <v>20900000</v>
      </c>
      <c r="X83" s="1">
        <v>-22000000</v>
      </c>
      <c r="AE83" s="61" t="s">
        <v>126</v>
      </c>
      <c r="AF83" s="62"/>
    </row>
    <row r="84" spans="1:3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AE84" s="63" t="s">
        <v>127</v>
      </c>
      <c r="AF84" s="64"/>
    </row>
    <row r="85" spans="1:32"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AE85" s="23" t="s">
        <v>128</v>
      </c>
      <c r="AF85" s="24">
        <f>X17</f>
        <v>31000000</v>
      </c>
    </row>
    <row r="86" spans="1:32" ht="20" x14ac:dyDescent="0.25">
      <c r="A86" s="5" t="s">
        <v>72</v>
      </c>
      <c r="B86" s="1">
        <v>-22300000</v>
      </c>
      <c r="C86" s="1">
        <v>-17200000</v>
      </c>
      <c r="D86" s="1">
        <v>10100000</v>
      </c>
      <c r="E86" s="1">
        <v>-893000000</v>
      </c>
      <c r="F86" s="1">
        <v>-16500000</v>
      </c>
      <c r="G86" s="1">
        <v>-1800000</v>
      </c>
      <c r="H86" s="1">
        <v>2900000</v>
      </c>
      <c r="I86" s="1">
        <v>-500000</v>
      </c>
      <c r="J86" s="1">
        <v>-13900000</v>
      </c>
      <c r="K86" s="1">
        <v>101700000</v>
      </c>
      <c r="L86" s="1">
        <v>33400000</v>
      </c>
      <c r="M86" s="1">
        <v>-17100000</v>
      </c>
      <c r="N86" s="1">
        <v>900000</v>
      </c>
      <c r="O86" s="1">
        <v>78100000</v>
      </c>
      <c r="P86" s="1">
        <v>35500000</v>
      </c>
      <c r="Q86" s="1">
        <v>-5200000</v>
      </c>
      <c r="R86" s="1">
        <v>30900000</v>
      </c>
      <c r="S86" s="1">
        <v>37600000</v>
      </c>
      <c r="T86" s="1">
        <v>15700000</v>
      </c>
      <c r="U86" s="1">
        <v>-400000</v>
      </c>
      <c r="V86" s="1">
        <v>66900000</v>
      </c>
      <c r="W86" s="1">
        <v>-47800000</v>
      </c>
      <c r="X86" s="1">
        <v>-80000000</v>
      </c>
      <c r="AE86" s="23" t="s">
        <v>129</v>
      </c>
      <c r="AF86" s="24">
        <f>X56</f>
        <v>254000000</v>
      </c>
    </row>
    <row r="87" spans="1:32" ht="20" x14ac:dyDescent="0.25">
      <c r="A87" s="6" t="s">
        <v>73</v>
      </c>
      <c r="B87" s="10">
        <v>2100000</v>
      </c>
      <c r="C87" s="10">
        <v>61200000</v>
      </c>
      <c r="D87" s="10">
        <v>71100000</v>
      </c>
      <c r="E87" s="10">
        <v>-787600000</v>
      </c>
      <c r="F87" s="10">
        <v>121000000</v>
      </c>
      <c r="G87" s="10">
        <v>125300000</v>
      </c>
      <c r="H87" s="10">
        <v>104800000</v>
      </c>
      <c r="I87" s="10">
        <v>113800000</v>
      </c>
      <c r="J87" s="10">
        <v>45400000</v>
      </c>
      <c r="K87" s="10">
        <v>209800000</v>
      </c>
      <c r="L87" s="10">
        <v>369300000</v>
      </c>
      <c r="M87" s="10">
        <v>263200000</v>
      </c>
      <c r="N87" s="10">
        <v>371000000</v>
      </c>
      <c r="O87" s="10">
        <v>424900000</v>
      </c>
      <c r="P87" s="10">
        <v>425200000</v>
      </c>
      <c r="Q87" s="10">
        <v>454900000</v>
      </c>
      <c r="R87" s="10">
        <v>411300000</v>
      </c>
      <c r="S87" s="10">
        <v>560700000</v>
      </c>
      <c r="T87" s="10">
        <v>678400000</v>
      </c>
      <c r="U87" s="10">
        <v>411400000</v>
      </c>
      <c r="V87" s="10">
        <v>455800000</v>
      </c>
      <c r="W87" s="10">
        <v>591400000</v>
      </c>
      <c r="X87" s="10">
        <v>699000000</v>
      </c>
      <c r="AE87" s="23" t="s">
        <v>130</v>
      </c>
      <c r="AF87" s="24">
        <f>X61</f>
        <v>1147000000</v>
      </c>
    </row>
    <row r="88" spans="1:32" ht="20" x14ac:dyDescent="0.25">
      <c r="A88" s="5" t="s">
        <v>74</v>
      </c>
      <c r="B88" s="1">
        <v>-6800000</v>
      </c>
      <c r="C88" s="1">
        <v>-39300000</v>
      </c>
      <c r="D88" s="1">
        <v>-39400000</v>
      </c>
      <c r="E88" s="1">
        <v>-55700000</v>
      </c>
      <c r="F88" s="1">
        <v>-28800000</v>
      </c>
      <c r="G88" s="1">
        <v>-37200000</v>
      </c>
      <c r="H88" s="1">
        <v>-30700000</v>
      </c>
      <c r="I88" s="1">
        <v>-34300000</v>
      </c>
      <c r="J88" s="1">
        <v>-48500000</v>
      </c>
      <c r="K88" s="1">
        <v>-89900000</v>
      </c>
      <c r="L88" s="1">
        <v>-69900000</v>
      </c>
      <c r="M88" s="1">
        <v>-108400000</v>
      </c>
      <c r="N88" s="1">
        <v>-153100000</v>
      </c>
      <c r="O88" s="1">
        <v>-158100000</v>
      </c>
      <c r="P88" s="1">
        <v>-129500000</v>
      </c>
      <c r="Q88" s="1">
        <v>-127800000</v>
      </c>
      <c r="R88" s="1">
        <v>-107300000</v>
      </c>
      <c r="S88" s="1">
        <v>-71300000</v>
      </c>
      <c r="T88" s="1">
        <v>-57500000</v>
      </c>
      <c r="U88" s="1">
        <v>-62600000</v>
      </c>
      <c r="V88" s="1">
        <v>-90900000</v>
      </c>
      <c r="W88" s="1">
        <v>-75800000</v>
      </c>
      <c r="X88" s="1">
        <v>-128000000</v>
      </c>
      <c r="AE88" s="33" t="s">
        <v>131</v>
      </c>
      <c r="AF88" s="34">
        <f>AF85/(AF86+AF87)</f>
        <v>2.2127052105638829E-2</v>
      </c>
    </row>
    <row r="89" spans="1:32" ht="20" customHeight="1" x14ac:dyDescent="0.25">
      <c r="A89" s="14" t="s">
        <v>105</v>
      </c>
      <c r="B89" s="15">
        <f t="shared" ref="B89:X89" si="7">(-1*B88)/B3</f>
        <v>3.0128489144882586E-2</v>
      </c>
      <c r="C89" s="15">
        <f t="shared" si="7"/>
        <v>9.1865357643758763E-2</v>
      </c>
      <c r="D89" s="15">
        <f t="shared" si="7"/>
        <v>7.8926282051282048E-2</v>
      </c>
      <c r="E89" s="15">
        <f t="shared" si="7"/>
        <v>9.3834231805929924E-2</v>
      </c>
      <c r="F89" s="15">
        <f t="shared" si="7"/>
        <v>4.2616158626812665E-2</v>
      </c>
      <c r="G89" s="15">
        <f t="shared" si="7"/>
        <v>5.1991614255765199E-2</v>
      </c>
      <c r="H89" s="15">
        <f t="shared" si="7"/>
        <v>4.1324538968905637E-2</v>
      </c>
      <c r="I89" s="15">
        <f t="shared" si="7"/>
        <v>4.0338703986828178E-2</v>
      </c>
      <c r="J89" s="15">
        <f t="shared" si="7"/>
        <v>4.8724131002612019E-2</v>
      </c>
      <c r="K89" s="15">
        <f t="shared" si="7"/>
        <v>7.4823137744486054E-2</v>
      </c>
      <c r="L89" s="15">
        <f t="shared" si="7"/>
        <v>5.8982364357438193E-2</v>
      </c>
      <c r="M89" s="15">
        <f t="shared" si="7"/>
        <v>7.2204089788849665E-2</v>
      </c>
      <c r="N89" s="15">
        <f t="shared" si="7"/>
        <v>8.2435925048460049E-2</v>
      </c>
      <c r="O89" s="15">
        <f t="shared" si="7"/>
        <v>7.9101415920348223E-2</v>
      </c>
      <c r="P89" s="15">
        <f t="shared" si="7"/>
        <v>5.5584170315048503E-2</v>
      </c>
      <c r="Q89" s="15">
        <f t="shared" si="7"/>
        <v>5.0649968294229547E-2</v>
      </c>
      <c r="R89" s="15">
        <f t="shared" si="7"/>
        <v>4.266910565872669E-2</v>
      </c>
      <c r="S89" s="15">
        <f t="shared" si="7"/>
        <v>2.5777295733911788E-2</v>
      </c>
      <c r="T89" s="15">
        <f t="shared" si="7"/>
        <v>2.1040690866510538E-2</v>
      </c>
      <c r="U89" s="15">
        <f t="shared" si="7"/>
        <v>2.3013013748989043E-2</v>
      </c>
      <c r="V89" s="15">
        <f t="shared" si="7"/>
        <v>3.4522046257263302E-2</v>
      </c>
      <c r="W89" s="15">
        <f t="shared" si="7"/>
        <v>3.2339263620461627E-2</v>
      </c>
      <c r="X89" s="15">
        <f t="shared" si="7"/>
        <v>4.529370134465676E-2</v>
      </c>
      <c r="AE89" s="23" t="s">
        <v>106</v>
      </c>
      <c r="AF89" s="24">
        <f>X27</f>
        <v>114000000</v>
      </c>
    </row>
    <row r="90" spans="1:32" ht="20" x14ac:dyDescent="0.25">
      <c r="A90" s="5" t="s">
        <v>75</v>
      </c>
      <c r="B90" s="1" t="s">
        <v>92</v>
      </c>
      <c r="C90" s="1">
        <v>-127600000</v>
      </c>
      <c r="D90" s="1">
        <v>-4500000</v>
      </c>
      <c r="E90" s="1">
        <v>-26800000</v>
      </c>
      <c r="F90" s="1">
        <v>-2500000</v>
      </c>
      <c r="G90" s="1" t="s">
        <v>92</v>
      </c>
      <c r="H90" s="1">
        <v>-23600000</v>
      </c>
      <c r="I90" s="1">
        <v>-1500000</v>
      </c>
      <c r="J90" s="1">
        <v>-10000000</v>
      </c>
      <c r="K90" s="1">
        <v>-300000</v>
      </c>
      <c r="L90" s="1">
        <v>-2000000</v>
      </c>
      <c r="M90" s="1">
        <v>-51900000</v>
      </c>
      <c r="N90" s="1">
        <v>-23500000</v>
      </c>
      <c r="O90" s="1">
        <v>-1000000</v>
      </c>
      <c r="P90" s="1">
        <v>-2600000</v>
      </c>
      <c r="Q90" s="1" t="s">
        <v>92</v>
      </c>
      <c r="R90" s="1" t="s">
        <v>92</v>
      </c>
      <c r="S90" s="1" t="s">
        <v>92</v>
      </c>
      <c r="T90" s="1">
        <v>61100000</v>
      </c>
      <c r="U90" s="1">
        <v>-13900000</v>
      </c>
      <c r="V90" s="1" t="s">
        <v>92</v>
      </c>
      <c r="W90" s="1" t="s">
        <v>92</v>
      </c>
      <c r="X90" s="1">
        <v>-7000000</v>
      </c>
      <c r="AE90" s="23" t="s">
        <v>19</v>
      </c>
      <c r="AF90" s="24">
        <f>X25</f>
        <v>511000000</v>
      </c>
    </row>
    <row r="91" spans="1:32" ht="20" x14ac:dyDescent="0.25">
      <c r="A91" s="5" t="s">
        <v>76</v>
      </c>
      <c r="B91" s="1" t="s">
        <v>92</v>
      </c>
      <c r="C91" s="1" t="s">
        <v>92</v>
      </c>
      <c r="D91" s="1" t="s">
        <v>92</v>
      </c>
      <c r="E91" s="1">
        <v>-4500000</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AE91" s="33" t="s">
        <v>132</v>
      </c>
      <c r="AF91" s="34">
        <f>AF89/AF90</f>
        <v>0.22309197651663404</v>
      </c>
    </row>
    <row r="92" spans="1:32"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v>100000</v>
      </c>
      <c r="P92" s="1" t="s">
        <v>92</v>
      </c>
      <c r="Q92" s="1" t="s">
        <v>92</v>
      </c>
      <c r="R92" s="1" t="s">
        <v>92</v>
      </c>
      <c r="S92" s="1" t="s">
        <v>92</v>
      </c>
      <c r="T92" s="1" t="s">
        <v>92</v>
      </c>
      <c r="U92" s="1" t="s">
        <v>92</v>
      </c>
      <c r="V92" s="1" t="s">
        <v>92</v>
      </c>
      <c r="W92" s="1" t="s">
        <v>92</v>
      </c>
      <c r="X92" s="1" t="s">
        <v>92</v>
      </c>
      <c r="AE92" s="35" t="s">
        <v>133</v>
      </c>
      <c r="AF92" s="36">
        <f>AF88*(1-AF91)</f>
        <v>1.7190684316905312E-2</v>
      </c>
    </row>
    <row r="93" spans="1:32" ht="19" x14ac:dyDescent="0.25">
      <c r="A93" s="5" t="s">
        <v>78</v>
      </c>
      <c r="B93" s="1">
        <v>200000</v>
      </c>
      <c r="C93" s="1">
        <v>19100000</v>
      </c>
      <c r="D93" s="1">
        <v>-1900000</v>
      </c>
      <c r="E93" s="1">
        <v>-47100000</v>
      </c>
      <c r="F93" s="1">
        <v>-69200000</v>
      </c>
      <c r="G93" s="1">
        <v>8400000</v>
      </c>
      <c r="H93" s="1">
        <v>6600000</v>
      </c>
      <c r="I93" s="1">
        <v>4700000</v>
      </c>
      <c r="J93" s="1">
        <v>33100000</v>
      </c>
      <c r="K93" s="1">
        <v>7800000</v>
      </c>
      <c r="L93" s="1">
        <v>8500000</v>
      </c>
      <c r="M93" s="1">
        <v>8900000</v>
      </c>
      <c r="N93" s="1">
        <v>7600000</v>
      </c>
      <c r="O93" s="1">
        <v>-161900000</v>
      </c>
      <c r="P93" s="1">
        <v>-21500000</v>
      </c>
      <c r="Q93" s="1">
        <v>-26600000</v>
      </c>
      <c r="R93" s="1">
        <v>-30200000</v>
      </c>
      <c r="S93" s="1">
        <v>-24300000</v>
      </c>
      <c r="T93" s="1">
        <v>-48500000</v>
      </c>
      <c r="U93" s="1">
        <v>-48000000</v>
      </c>
      <c r="V93" s="1">
        <v>-60500000</v>
      </c>
      <c r="W93" s="1">
        <v>-14700000</v>
      </c>
      <c r="X93" s="1">
        <v>-29000000</v>
      </c>
      <c r="AE93" s="63" t="s">
        <v>134</v>
      </c>
      <c r="AF93" s="64"/>
    </row>
    <row r="94" spans="1:32" ht="20" x14ac:dyDescent="0.25">
      <c r="A94" s="6" t="s">
        <v>79</v>
      </c>
      <c r="B94" s="10">
        <v>-6600000</v>
      </c>
      <c r="C94" s="10">
        <v>-147800000</v>
      </c>
      <c r="D94" s="10">
        <v>-45800000</v>
      </c>
      <c r="E94" s="10">
        <v>-134100000</v>
      </c>
      <c r="F94" s="10">
        <v>-100500000</v>
      </c>
      <c r="G94" s="10">
        <v>-28800000</v>
      </c>
      <c r="H94" s="10">
        <v>-47700000</v>
      </c>
      <c r="I94" s="10">
        <v>-31100000</v>
      </c>
      <c r="J94" s="10">
        <v>-25400000</v>
      </c>
      <c r="K94" s="10">
        <v>-82400000</v>
      </c>
      <c r="L94" s="10">
        <v>-63400000</v>
      </c>
      <c r="M94" s="10">
        <v>-151400000</v>
      </c>
      <c r="N94" s="10">
        <v>-169000000</v>
      </c>
      <c r="O94" s="10">
        <v>-320900000</v>
      </c>
      <c r="P94" s="10">
        <v>-153600000</v>
      </c>
      <c r="Q94" s="10">
        <v>-154400000</v>
      </c>
      <c r="R94" s="10">
        <v>-137500000</v>
      </c>
      <c r="S94" s="10">
        <v>-95600000</v>
      </c>
      <c r="T94" s="10">
        <v>-44900000</v>
      </c>
      <c r="U94" s="10">
        <v>-124500000</v>
      </c>
      <c r="V94" s="10">
        <v>-151400000</v>
      </c>
      <c r="W94" s="10">
        <v>-90500000</v>
      </c>
      <c r="X94" s="10">
        <v>-164000000</v>
      </c>
      <c r="AE94" s="23" t="s">
        <v>135</v>
      </c>
      <c r="AF94" s="37">
        <v>4.095E-2</v>
      </c>
    </row>
    <row r="95" spans="1:32" ht="20" x14ac:dyDescent="0.25">
      <c r="A95" s="5" t="s">
        <v>80</v>
      </c>
      <c r="B95" s="1">
        <v>-137600000</v>
      </c>
      <c r="C95" s="1">
        <v>-4100000</v>
      </c>
      <c r="D95" s="1">
        <v>-106500000</v>
      </c>
      <c r="E95" s="1">
        <v>-7900000</v>
      </c>
      <c r="F95" s="1" t="s">
        <v>92</v>
      </c>
      <c r="G95" s="1" t="s">
        <v>92</v>
      </c>
      <c r="H95" s="1" t="s">
        <v>92</v>
      </c>
      <c r="I95" s="1" t="s">
        <v>92</v>
      </c>
      <c r="J95" s="1" t="s">
        <v>92</v>
      </c>
      <c r="K95" s="1">
        <v>-109000000</v>
      </c>
      <c r="L95" s="1">
        <v>-39700000</v>
      </c>
      <c r="M95" s="1">
        <v>-24100000</v>
      </c>
      <c r="N95" s="1" t="s">
        <v>92</v>
      </c>
      <c r="O95" s="1">
        <v>-1300000</v>
      </c>
      <c r="P95" s="1" t="s">
        <v>92</v>
      </c>
      <c r="Q95" s="1" t="s">
        <v>92</v>
      </c>
      <c r="R95" s="1" t="s">
        <v>92</v>
      </c>
      <c r="S95" s="1" t="s">
        <v>92</v>
      </c>
      <c r="T95" s="1" t="s">
        <v>92</v>
      </c>
      <c r="U95" s="1" t="s">
        <v>92</v>
      </c>
      <c r="V95" s="1" t="s">
        <v>92</v>
      </c>
      <c r="W95" s="1">
        <v>-599800000</v>
      </c>
      <c r="X95" s="1" t="s">
        <v>92</v>
      </c>
      <c r="AE95" s="23" t="s">
        <v>136</v>
      </c>
      <c r="AF95" s="38" cm="1">
        <f t="array" ref="AF95">_FV(A1,"Beta")</f>
        <v>1.6483000000000001</v>
      </c>
    </row>
    <row r="96" spans="1:32" ht="20" x14ac:dyDescent="0.25">
      <c r="A96" s="5" t="s">
        <v>81</v>
      </c>
      <c r="B96" s="1">
        <v>51000000</v>
      </c>
      <c r="C96" s="1" t="s">
        <v>92</v>
      </c>
      <c r="D96" s="1" t="s">
        <v>92</v>
      </c>
      <c r="E96" s="1">
        <v>737000000</v>
      </c>
      <c r="F96" s="1">
        <v>900000</v>
      </c>
      <c r="G96" s="1">
        <v>4400000</v>
      </c>
      <c r="H96" s="1">
        <v>3700000</v>
      </c>
      <c r="I96" s="1">
        <v>600000</v>
      </c>
      <c r="J96" s="1">
        <v>4900000</v>
      </c>
      <c r="K96" s="1">
        <v>200000</v>
      </c>
      <c r="L96" s="1">
        <v>4000000</v>
      </c>
      <c r="M96" s="1">
        <v>1100000</v>
      </c>
      <c r="N96" s="1">
        <v>700000</v>
      </c>
      <c r="O96" s="1">
        <v>-45400000</v>
      </c>
      <c r="P96" s="1">
        <v>-21800000</v>
      </c>
      <c r="Q96" s="1">
        <v>-16400000</v>
      </c>
      <c r="R96" s="1">
        <v>-8700000</v>
      </c>
      <c r="S96" s="1">
        <v>-11700000</v>
      </c>
      <c r="T96" s="1">
        <v>-8700000</v>
      </c>
      <c r="U96" s="1">
        <v>-10500000</v>
      </c>
      <c r="V96" s="1">
        <v>3800000</v>
      </c>
      <c r="W96" s="1">
        <v>2200000</v>
      </c>
      <c r="X96" s="1">
        <v>-4000000</v>
      </c>
      <c r="AE96" s="23" t="s">
        <v>137</v>
      </c>
      <c r="AF96" s="37">
        <v>8.4000000000000005E-2</v>
      </c>
    </row>
    <row r="97" spans="1:32" ht="20" x14ac:dyDescent="0.25">
      <c r="A97" s="5" t="s">
        <v>82</v>
      </c>
      <c r="B97" s="1" t="s">
        <v>92</v>
      </c>
      <c r="C97" s="1" t="s">
        <v>92</v>
      </c>
      <c r="D97" s="1" t="s">
        <v>92</v>
      </c>
      <c r="E97" s="1" t="s">
        <v>92</v>
      </c>
      <c r="F97" s="1">
        <v>-7000000</v>
      </c>
      <c r="G97" s="1">
        <v>-67100000</v>
      </c>
      <c r="H97" s="1">
        <v>-191600000</v>
      </c>
      <c r="I97" s="1">
        <v>-62200000</v>
      </c>
      <c r="J97" s="1">
        <v>-41100000</v>
      </c>
      <c r="K97" s="1">
        <v>-5400000</v>
      </c>
      <c r="L97" s="1">
        <v>-7500000</v>
      </c>
      <c r="M97" s="1">
        <v>-6600000</v>
      </c>
      <c r="N97" s="1">
        <v>-60700000</v>
      </c>
      <c r="O97" s="1">
        <v>-46400000</v>
      </c>
      <c r="P97" s="1">
        <v>-24700000</v>
      </c>
      <c r="Q97" s="1">
        <v>-19200000</v>
      </c>
      <c r="R97" s="1">
        <v>-10900000</v>
      </c>
      <c r="S97" s="1">
        <v>-97200000</v>
      </c>
      <c r="T97" s="1">
        <v>-355000000</v>
      </c>
      <c r="U97" s="1">
        <v>-150700000</v>
      </c>
      <c r="V97" s="1">
        <v>-150700000</v>
      </c>
      <c r="W97" s="1">
        <v>-100000</v>
      </c>
      <c r="X97" s="1">
        <v>-153000000</v>
      </c>
      <c r="AE97" s="35" t="s">
        <v>138</v>
      </c>
      <c r="AF97" s="36">
        <f>(AF94)+((AF95)*(AF96-AF94))</f>
        <v>0.11190931500000001</v>
      </c>
    </row>
    <row r="98" spans="1:32" ht="19" x14ac:dyDescent="0.25">
      <c r="A98" s="5" t="s">
        <v>83</v>
      </c>
      <c r="B98" s="1" t="s">
        <v>92</v>
      </c>
      <c r="C98" s="1" t="s">
        <v>92</v>
      </c>
      <c r="D98" s="1" t="s">
        <v>92</v>
      </c>
      <c r="E98" s="1">
        <v>-224000000</v>
      </c>
      <c r="F98" s="1">
        <v>-17300000</v>
      </c>
      <c r="G98" s="1">
        <v>-24900000</v>
      </c>
      <c r="H98" s="1">
        <v>-32800000</v>
      </c>
      <c r="I98" s="1">
        <v>-36500000</v>
      </c>
      <c r="J98" s="1">
        <v>-47400000</v>
      </c>
      <c r="K98" s="1">
        <v>-51700000</v>
      </c>
      <c r="L98" s="1">
        <v>-52500000</v>
      </c>
      <c r="M98" s="1">
        <v>-67400000</v>
      </c>
      <c r="N98" s="1">
        <v>-95900000</v>
      </c>
      <c r="O98" s="1">
        <v>-113500000</v>
      </c>
      <c r="P98" s="1">
        <v>-130700000</v>
      </c>
      <c r="Q98" s="1">
        <v>-144900000</v>
      </c>
      <c r="R98" s="1">
        <v>-157700000</v>
      </c>
      <c r="S98" s="1">
        <v>-164400000</v>
      </c>
      <c r="T98" s="1">
        <v>-169400000</v>
      </c>
      <c r="U98" s="1">
        <v>-171100000</v>
      </c>
      <c r="V98" s="1">
        <v>-175200000</v>
      </c>
      <c r="W98" s="1" t="s">
        <v>92</v>
      </c>
      <c r="X98" s="1">
        <v>-219000000</v>
      </c>
      <c r="AE98" s="63" t="s">
        <v>139</v>
      </c>
      <c r="AF98" s="64"/>
    </row>
    <row r="99" spans="1:32" ht="20" x14ac:dyDescent="0.25">
      <c r="A99" s="5" t="s">
        <v>84</v>
      </c>
      <c r="B99" s="1">
        <v>93800000</v>
      </c>
      <c r="C99" s="1">
        <v>93500000</v>
      </c>
      <c r="D99" s="1">
        <v>92200000</v>
      </c>
      <c r="E99" s="1">
        <v>419600000</v>
      </c>
      <c r="F99" s="1">
        <v>17700000</v>
      </c>
      <c r="G99" s="1">
        <v>1800000</v>
      </c>
      <c r="H99" s="1">
        <v>52400000</v>
      </c>
      <c r="I99" s="1">
        <v>16100000</v>
      </c>
      <c r="J99" s="1">
        <v>49000000</v>
      </c>
      <c r="K99" s="1">
        <v>41200000</v>
      </c>
      <c r="L99" s="1">
        <v>1400000</v>
      </c>
      <c r="M99" s="1">
        <v>22700000</v>
      </c>
      <c r="N99" s="1">
        <v>-3300000</v>
      </c>
      <c r="O99" s="1">
        <v>46800000</v>
      </c>
      <c r="P99" s="1">
        <v>25400000</v>
      </c>
      <c r="Q99" s="1">
        <v>15800000</v>
      </c>
      <c r="R99" s="1">
        <v>10200000</v>
      </c>
      <c r="S99" s="1">
        <v>-68900000</v>
      </c>
      <c r="T99" s="1">
        <v>-3000000</v>
      </c>
      <c r="U99" s="1">
        <v>-11100000</v>
      </c>
      <c r="V99" s="1">
        <v>59200000</v>
      </c>
      <c r="W99" s="1">
        <v>438600000</v>
      </c>
      <c r="X99" s="1">
        <v>-205000000</v>
      </c>
      <c r="AE99" s="23" t="s">
        <v>140</v>
      </c>
      <c r="AF99" s="24">
        <f>AF86+AF87</f>
        <v>1401000000</v>
      </c>
    </row>
    <row r="100" spans="1:32" ht="20" x14ac:dyDescent="0.25">
      <c r="A100" s="6" t="s">
        <v>85</v>
      </c>
      <c r="B100" s="10">
        <v>7200000</v>
      </c>
      <c r="C100" s="10">
        <v>89400000</v>
      </c>
      <c r="D100" s="10">
        <v>-14300000</v>
      </c>
      <c r="E100" s="10">
        <v>924700000</v>
      </c>
      <c r="F100" s="10">
        <v>-5700000</v>
      </c>
      <c r="G100" s="10">
        <v>-85800000</v>
      </c>
      <c r="H100" s="10">
        <v>-168300000</v>
      </c>
      <c r="I100" s="10">
        <v>-82000000</v>
      </c>
      <c r="J100" s="10">
        <v>-34600000</v>
      </c>
      <c r="K100" s="10">
        <v>-124700000</v>
      </c>
      <c r="L100" s="10">
        <v>-94300000</v>
      </c>
      <c r="M100" s="10">
        <v>-74300000</v>
      </c>
      <c r="N100" s="10">
        <v>-159200000</v>
      </c>
      <c r="O100" s="10">
        <v>-159800000</v>
      </c>
      <c r="P100" s="10">
        <v>-151800000</v>
      </c>
      <c r="Q100" s="10">
        <v>-164700000</v>
      </c>
      <c r="R100" s="10">
        <v>-167100000</v>
      </c>
      <c r="S100" s="10">
        <v>-342200000</v>
      </c>
      <c r="T100" s="10">
        <v>-536100000</v>
      </c>
      <c r="U100" s="10">
        <v>-343400000</v>
      </c>
      <c r="V100" s="10">
        <v>-262900000</v>
      </c>
      <c r="W100" s="10">
        <v>-159100000</v>
      </c>
      <c r="X100" s="10">
        <v>-581000000</v>
      </c>
      <c r="AE100" s="33" t="s">
        <v>141</v>
      </c>
      <c r="AF100" s="34">
        <f>AF99/AF103</f>
        <v>0.12714340087633658</v>
      </c>
    </row>
    <row r="101" spans="1:32" ht="20" x14ac:dyDescent="0.25">
      <c r="A101" s="5" t="s">
        <v>86</v>
      </c>
      <c r="B101" s="1" t="s">
        <v>92</v>
      </c>
      <c r="C101" s="1" t="s">
        <v>92</v>
      </c>
      <c r="D101" s="1" t="s">
        <v>92</v>
      </c>
      <c r="E101" s="1">
        <v>-9400000</v>
      </c>
      <c r="F101" s="1">
        <v>-5700000</v>
      </c>
      <c r="G101" s="1">
        <v>1300000</v>
      </c>
      <c r="H101" s="1">
        <v>5200000</v>
      </c>
      <c r="I101" s="1">
        <v>-1400000</v>
      </c>
      <c r="J101" s="1">
        <v>7000000</v>
      </c>
      <c r="K101" s="1">
        <v>13200000</v>
      </c>
      <c r="L101" s="1">
        <v>-300000</v>
      </c>
      <c r="M101" s="1">
        <v>-1500000</v>
      </c>
      <c r="N101" s="1">
        <v>-2400000</v>
      </c>
      <c r="O101" s="1">
        <v>12800000</v>
      </c>
      <c r="P101" s="1">
        <v>-13900000</v>
      </c>
      <c r="Q101" s="1">
        <v>13900000</v>
      </c>
      <c r="R101" s="1">
        <v>1400000</v>
      </c>
      <c r="S101" s="1">
        <v>26000000</v>
      </c>
      <c r="T101" s="1">
        <v>-14500000</v>
      </c>
      <c r="U101" s="1">
        <v>1700000</v>
      </c>
      <c r="V101" s="1">
        <v>8500000</v>
      </c>
      <c r="W101" s="1">
        <v>-13200000</v>
      </c>
      <c r="X101" s="1">
        <v>7000000</v>
      </c>
      <c r="AE101" s="23" t="s">
        <v>142</v>
      </c>
      <c r="AF101" s="39" cm="1">
        <f t="array" ref="AF101">_FV(A1,"Market cap",TRUE)</f>
        <v>9618054000</v>
      </c>
    </row>
    <row r="102" spans="1:32" ht="20" x14ac:dyDescent="0.25">
      <c r="A102" s="6" t="s">
        <v>87</v>
      </c>
      <c r="B102" s="10">
        <v>2700000</v>
      </c>
      <c r="C102" s="10">
        <v>2800000</v>
      </c>
      <c r="D102" s="10">
        <v>11000000</v>
      </c>
      <c r="E102" s="10">
        <v>61600000</v>
      </c>
      <c r="F102" s="10">
        <v>78300000</v>
      </c>
      <c r="G102" s="10">
        <v>12000000</v>
      </c>
      <c r="H102" s="10">
        <v>-107400000</v>
      </c>
      <c r="I102" s="10">
        <v>-5300000</v>
      </c>
      <c r="J102" s="10">
        <v>-12400000</v>
      </c>
      <c r="K102" s="10">
        <v>8200000</v>
      </c>
      <c r="L102" s="10">
        <v>210200000</v>
      </c>
      <c r="M102" s="10">
        <v>36000000</v>
      </c>
      <c r="N102" s="10">
        <v>40400000</v>
      </c>
      <c r="O102" s="10">
        <v>-43000000</v>
      </c>
      <c r="P102" s="10">
        <v>105900000</v>
      </c>
      <c r="Q102" s="10">
        <v>149700000</v>
      </c>
      <c r="R102" s="10">
        <v>108100000</v>
      </c>
      <c r="S102" s="10">
        <v>148900000</v>
      </c>
      <c r="T102" s="10">
        <v>82900000</v>
      </c>
      <c r="U102" s="10">
        <v>-54800000</v>
      </c>
      <c r="V102" s="10">
        <v>50000000</v>
      </c>
      <c r="W102" s="10">
        <v>328600000</v>
      </c>
      <c r="X102" s="10">
        <v>-39000000</v>
      </c>
      <c r="AE102" s="33" t="s">
        <v>143</v>
      </c>
      <c r="AF102" s="34">
        <f>AF101/AF103</f>
        <v>0.87285659912366342</v>
      </c>
    </row>
    <row r="103" spans="1:32" ht="20" x14ac:dyDescent="0.25">
      <c r="A103" s="5" t="s">
        <v>88</v>
      </c>
      <c r="B103" s="1">
        <v>9600000</v>
      </c>
      <c r="C103" s="1">
        <v>8900000</v>
      </c>
      <c r="D103" s="1">
        <v>10300000</v>
      </c>
      <c r="E103" s="1">
        <v>213600000</v>
      </c>
      <c r="F103" s="1">
        <v>79600000</v>
      </c>
      <c r="G103" s="1">
        <v>157900000</v>
      </c>
      <c r="H103" s="1">
        <v>169900000</v>
      </c>
      <c r="I103" s="1">
        <v>62500000</v>
      </c>
      <c r="J103" s="1">
        <v>57200000</v>
      </c>
      <c r="K103" s="1">
        <v>44800000</v>
      </c>
      <c r="L103" s="1">
        <v>53000000</v>
      </c>
      <c r="M103" s="1">
        <v>263200000</v>
      </c>
      <c r="N103" s="1">
        <v>299200000</v>
      </c>
      <c r="O103" s="1">
        <v>339600000</v>
      </c>
      <c r="P103" s="1">
        <v>296600000</v>
      </c>
      <c r="Q103" s="1">
        <v>402500000</v>
      </c>
      <c r="R103" s="1">
        <v>552200000</v>
      </c>
      <c r="S103" s="1">
        <v>660300000</v>
      </c>
      <c r="T103" s="1">
        <v>809200000</v>
      </c>
      <c r="U103" s="1">
        <v>892100000</v>
      </c>
      <c r="V103" s="1">
        <v>837300000</v>
      </c>
      <c r="W103" s="1">
        <v>887300000</v>
      </c>
      <c r="X103" s="1">
        <v>1216000000</v>
      </c>
      <c r="AE103" s="35" t="s">
        <v>144</v>
      </c>
      <c r="AF103" s="40">
        <f>AF99+AF101</f>
        <v>11019054000</v>
      </c>
    </row>
    <row r="104" spans="1:32" ht="20" thickBot="1" x14ac:dyDescent="0.3">
      <c r="A104" s="7" t="s">
        <v>89</v>
      </c>
      <c r="B104" s="11">
        <v>12300000</v>
      </c>
      <c r="C104" s="11">
        <v>11700000</v>
      </c>
      <c r="D104" s="11">
        <v>21300000</v>
      </c>
      <c r="E104" s="11">
        <v>275200000</v>
      </c>
      <c r="F104" s="11">
        <v>157900000</v>
      </c>
      <c r="G104" s="11">
        <v>169900000</v>
      </c>
      <c r="H104" s="11">
        <v>62500000</v>
      </c>
      <c r="I104" s="11">
        <v>57200000</v>
      </c>
      <c r="J104" s="11">
        <v>44800000</v>
      </c>
      <c r="K104" s="11">
        <v>53000000</v>
      </c>
      <c r="L104" s="11">
        <v>263200000</v>
      </c>
      <c r="M104" s="11">
        <v>299200000</v>
      </c>
      <c r="N104" s="11">
        <v>339600000</v>
      </c>
      <c r="O104" s="11">
        <v>296600000</v>
      </c>
      <c r="P104" s="11">
        <v>402500000</v>
      </c>
      <c r="Q104" s="11">
        <v>552200000</v>
      </c>
      <c r="R104" s="11">
        <v>660300000</v>
      </c>
      <c r="S104" s="11">
        <v>809200000</v>
      </c>
      <c r="T104" s="11">
        <v>892100000</v>
      </c>
      <c r="U104" s="11">
        <v>837300000</v>
      </c>
      <c r="V104" s="11">
        <v>887300000</v>
      </c>
      <c r="W104" s="11">
        <v>1215900000</v>
      </c>
      <c r="X104" s="11">
        <v>1177000000</v>
      </c>
      <c r="AE104" s="63" t="s">
        <v>145</v>
      </c>
      <c r="AF104" s="64"/>
    </row>
    <row r="105" spans="1:32" ht="21" thickTop="1" x14ac:dyDescent="0.25">
      <c r="A105" s="14" t="s">
        <v>107</v>
      </c>
      <c r="B105" s="1"/>
      <c r="C105" s="15">
        <f>(C106/B106)-1</f>
        <v>-5.6595744680851068</v>
      </c>
      <c r="D105" s="15">
        <f>(D106/C106)-1</f>
        <v>0.44748858447488593</v>
      </c>
      <c r="E105" s="15">
        <f>(E106/D106)-1</f>
        <v>-27.602523659305994</v>
      </c>
      <c r="F105" s="15">
        <f>(F106/E106)-1</f>
        <v>-1.1093323846792362</v>
      </c>
      <c r="G105" s="15">
        <f>(G106/F106)-1</f>
        <v>-4.4468546637744022E-2</v>
      </c>
      <c r="H105" s="15">
        <f t="shared" ref="H105:X105" si="8">(H106/G106)-1</f>
        <v>-0.15891032917139614</v>
      </c>
      <c r="I105" s="15">
        <f t="shared" si="8"/>
        <v>7.2874493927125528E-2</v>
      </c>
      <c r="J105" s="15">
        <f t="shared" si="8"/>
        <v>-1.0389937106918239</v>
      </c>
      <c r="K105" s="15">
        <f t="shared" si="8"/>
        <v>-39.677419354838712</v>
      </c>
      <c r="L105" s="15">
        <f t="shared" si="8"/>
        <v>1.4970809007506256</v>
      </c>
      <c r="M105" s="15">
        <f t="shared" si="8"/>
        <v>-0.48296593186372749</v>
      </c>
      <c r="N105" s="15">
        <f t="shared" si="8"/>
        <v>0.40762273901808777</v>
      </c>
      <c r="O105" s="15">
        <f t="shared" si="8"/>
        <v>0.14272602111060118</v>
      </c>
      <c r="P105" s="15">
        <f t="shared" si="8"/>
        <v>8.9156626506024184E-2</v>
      </c>
      <c r="Q105" s="15">
        <f t="shared" si="8"/>
        <v>0.10324483775811211</v>
      </c>
      <c r="R105" s="15">
        <f t="shared" si="8"/>
        <v>-8.6564171122994638E-2</v>
      </c>
      <c r="S105" s="15">
        <f t="shared" si="8"/>
        <v>0.6706915477497255</v>
      </c>
      <c r="T105" s="15">
        <f t="shared" si="8"/>
        <v>0.25361366622864656</v>
      </c>
      <c r="U105" s="15">
        <f t="shared" si="8"/>
        <v>-0.4744933612858141</v>
      </c>
      <c r="V105" s="15">
        <f t="shared" si="8"/>
        <v>1.9946808510638014E-3</v>
      </c>
      <c r="W105" s="15">
        <f t="shared" si="8"/>
        <v>0.57166556071665564</v>
      </c>
      <c r="X105" s="15">
        <f t="shared" si="8"/>
        <v>0.12729575680810634</v>
      </c>
      <c r="Y105" s="15"/>
      <c r="Z105" s="15"/>
      <c r="AA105" s="15"/>
      <c r="AB105" s="15"/>
      <c r="AC105" s="15"/>
      <c r="AD105" s="15"/>
      <c r="AE105" s="25" t="s">
        <v>108</v>
      </c>
      <c r="AF105" s="26">
        <f>(AF100*AF92)+(AF102*AF97)</f>
        <v>9.986646616860162E-2</v>
      </c>
    </row>
    <row r="106" spans="1:32" ht="19" x14ac:dyDescent="0.25">
      <c r="A106" s="5" t="s">
        <v>90</v>
      </c>
      <c r="B106" s="1">
        <v>-4700000</v>
      </c>
      <c r="C106" s="1">
        <v>21900000</v>
      </c>
      <c r="D106" s="1">
        <v>31700000</v>
      </c>
      <c r="E106" s="1">
        <v>-843300000</v>
      </c>
      <c r="F106" s="1">
        <v>92200000</v>
      </c>
      <c r="G106" s="1">
        <v>88100000</v>
      </c>
      <c r="H106" s="1">
        <v>74100000</v>
      </c>
      <c r="I106" s="1">
        <v>79500000</v>
      </c>
      <c r="J106" s="1">
        <v>-3100000</v>
      </c>
      <c r="K106" s="1">
        <v>119900000</v>
      </c>
      <c r="L106" s="1">
        <v>299400000</v>
      </c>
      <c r="M106" s="1">
        <v>154800000</v>
      </c>
      <c r="N106" s="1">
        <v>217900000</v>
      </c>
      <c r="O106" s="1">
        <v>249000000</v>
      </c>
      <c r="P106" s="1">
        <v>271200000</v>
      </c>
      <c r="Q106" s="1">
        <v>299200000</v>
      </c>
      <c r="R106" s="1">
        <v>273300000</v>
      </c>
      <c r="S106" s="1">
        <v>456600000</v>
      </c>
      <c r="T106" s="1">
        <v>572400000</v>
      </c>
      <c r="U106" s="1">
        <v>300800000</v>
      </c>
      <c r="V106" s="1">
        <v>301400000</v>
      </c>
      <c r="W106" s="1">
        <v>473700000</v>
      </c>
      <c r="X106" s="1">
        <v>534000000</v>
      </c>
      <c r="Y106" s="41">
        <f>X106*(1+$AF$106)</f>
        <v>582586159.31051743</v>
      </c>
      <c r="Z106" s="41">
        <f t="shared" ref="Z106:AC106" si="9">Y106*(1+$AF$106)</f>
        <v>635592945.73067343</v>
      </c>
      <c r="AA106" s="41">
        <f t="shared" si="9"/>
        <v>693422571.41964638</v>
      </c>
      <c r="AB106" s="41">
        <f t="shared" si="9"/>
        <v>756513843.93744338</v>
      </c>
      <c r="AC106" s="41">
        <f t="shared" si="9"/>
        <v>825345495.88904738</v>
      </c>
      <c r="AD106" s="42" t="s">
        <v>146</v>
      </c>
      <c r="AE106" s="43" t="s">
        <v>147</v>
      </c>
      <c r="AF106" s="44">
        <f>(SUM(Y4:AC4)/5)</f>
        <v>9.0985317060894119E-2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42"/>
      <c r="Z107" s="42"/>
      <c r="AA107" s="42"/>
      <c r="AB107" s="42"/>
      <c r="AC107" s="45">
        <f>AC106*(1+AF107)/(AF108-AF107)</f>
        <v>11299840590.593685</v>
      </c>
      <c r="AD107" s="46" t="s">
        <v>148</v>
      </c>
      <c r="AE107" s="47" t="s">
        <v>149</v>
      </c>
      <c r="AF107" s="48">
        <v>2.5000000000000001E-2</v>
      </c>
    </row>
    <row r="108" spans="1:32" ht="19" x14ac:dyDescent="0.25">
      <c r="Y108" s="45">
        <f t="shared" ref="Y108:AA108" si="10">Y107+Y106</f>
        <v>582586159.31051743</v>
      </c>
      <c r="Z108" s="45">
        <f t="shared" si="10"/>
        <v>635592945.73067343</v>
      </c>
      <c r="AA108" s="45">
        <f t="shared" si="10"/>
        <v>693422571.41964638</v>
      </c>
      <c r="AB108" s="45">
        <f>AB107+AB106</f>
        <v>756513843.93744338</v>
      </c>
      <c r="AC108" s="45">
        <f>AC107+AC106</f>
        <v>12125186086.482733</v>
      </c>
      <c r="AD108" s="46" t="s">
        <v>144</v>
      </c>
      <c r="AE108" s="49" t="s">
        <v>150</v>
      </c>
      <c r="AF108" s="50">
        <f>AF105</f>
        <v>9.986646616860162E-2</v>
      </c>
    </row>
    <row r="109" spans="1:32" ht="19" x14ac:dyDescent="0.25">
      <c r="Y109" s="59" t="s">
        <v>151</v>
      </c>
      <c r="Z109" s="60"/>
    </row>
    <row r="110" spans="1:32" ht="20" x14ac:dyDescent="0.25">
      <c r="Y110" s="51" t="s">
        <v>152</v>
      </c>
      <c r="Z110" s="39">
        <f>NPV(AF108,Y108,Z108,AA108,AB108,AC108)</f>
        <v>9626585610.9719143</v>
      </c>
    </row>
    <row r="111" spans="1:32" ht="20" x14ac:dyDescent="0.25">
      <c r="Y111" s="51" t="s">
        <v>153</v>
      </c>
      <c r="Z111" s="39">
        <f>X40</f>
        <v>1222000000</v>
      </c>
    </row>
    <row r="112" spans="1:32" ht="20" x14ac:dyDescent="0.25">
      <c r="Y112" s="51" t="s">
        <v>140</v>
      </c>
      <c r="Z112" s="39">
        <f>AF99</f>
        <v>1401000000</v>
      </c>
    </row>
    <row r="113" spans="25:26" ht="20" x14ac:dyDescent="0.25">
      <c r="Y113" s="51" t="s">
        <v>154</v>
      </c>
      <c r="Z113" s="39">
        <f>Z110+Z111-Z112</f>
        <v>9447585610.9719143</v>
      </c>
    </row>
    <row r="114" spans="25:26" ht="20" x14ac:dyDescent="0.25">
      <c r="Y114" s="51" t="s">
        <v>155</v>
      </c>
      <c r="Z114" s="52">
        <f>X34*(1+(5*AD16))</f>
        <v>370067289.47561127</v>
      </c>
    </row>
    <row r="115" spans="25:26" ht="20" x14ac:dyDescent="0.25">
      <c r="Y115" s="53" t="s">
        <v>156</v>
      </c>
      <c r="Z115" s="54">
        <f>Z113/Z114</f>
        <v>25.529372305126532</v>
      </c>
    </row>
    <row r="116" spans="25:26" ht="20" x14ac:dyDescent="0.25">
      <c r="Y116" s="51" t="s">
        <v>157</v>
      </c>
      <c r="Z116" s="55" cm="1">
        <f t="array" ref="Z116">_FV(A1,"Price")</f>
        <v>29.5</v>
      </c>
    </row>
    <row r="117" spans="25:26" ht="20" x14ac:dyDescent="0.25">
      <c r="Y117" s="56" t="s">
        <v>158</v>
      </c>
      <c r="Z117" s="57">
        <f>Z115/Z116-1</f>
        <v>-0.13459754897876164</v>
      </c>
    </row>
    <row r="118" spans="25:26" ht="20" x14ac:dyDescent="0.25">
      <c r="Y118" s="56" t="s">
        <v>159</v>
      </c>
      <c r="Z118" s="58" t="str">
        <f>IF(Z115&gt;Z116,"BUY","SELL")</f>
        <v>SELL</v>
      </c>
    </row>
  </sheetData>
  <mergeCells count="6">
    <mergeCell ref="Y109:Z109"/>
    <mergeCell ref="AE83:AF83"/>
    <mergeCell ref="AE84:AF84"/>
    <mergeCell ref="AE93:AF93"/>
    <mergeCell ref="AE98:AF98"/>
    <mergeCell ref="AE104:AF104"/>
  </mergeCells>
  <hyperlinks>
    <hyperlink ref="A1" r:id="rId1" tooltip="https://roic.ai/company/BRBY.L" display="ROIC.AI | BRBY.L" xr:uid="{00000000-0004-0000-0000-000000000000}"/>
    <hyperlink ref="B36" r:id="rId2" tooltip="https://find-and-update.company-information.service.gov.uk/search/companies?q=Burberry+Group+plc" xr:uid="{00000000-0004-0000-0000-000001000000}"/>
    <hyperlink ref="B74" r:id="rId3" tooltip="https://find-and-update.company-information.service.gov.uk/search/companies?q=Burberry+Group+plc" xr:uid="{00000000-0004-0000-0000-000002000000}"/>
    <hyperlink ref="C36" r:id="rId4" tooltip="https://find-and-update.company-information.service.gov.uk/search/companies?q=Burberry+Group+plc" xr:uid="{00000000-0004-0000-0000-000004000000}"/>
    <hyperlink ref="C74" r:id="rId5" tooltip="https://find-and-update.company-information.service.gov.uk/search/companies?q=Burberry+Group+plc" xr:uid="{00000000-0004-0000-0000-000005000000}"/>
    <hyperlink ref="D36" r:id="rId6" tooltip="https://find-and-update.company-information.service.gov.uk/search/companies?q=Burberry+Group+plc" xr:uid="{00000000-0004-0000-0000-000007000000}"/>
    <hyperlink ref="D74" r:id="rId7" tooltip="https://find-and-update.company-information.service.gov.uk/search/companies?q=Burberry+Group+plc" xr:uid="{00000000-0004-0000-0000-000008000000}"/>
    <hyperlink ref="E36" r:id="rId8" tooltip="https://find-and-update.company-information.service.gov.uk/search/companies?q=Burberry+Group+plc" xr:uid="{00000000-0004-0000-0000-00000A000000}"/>
    <hyperlink ref="E74" r:id="rId9" tooltip="https://find-and-update.company-information.service.gov.uk/search/companies?q=Burberry+Group+plc" xr:uid="{00000000-0004-0000-0000-00000B000000}"/>
    <hyperlink ref="F36" r:id="rId10" tooltip="https://find-and-update.company-information.service.gov.uk/search/companies?q=Burberry+Group+plc" xr:uid="{00000000-0004-0000-0000-00000D000000}"/>
    <hyperlink ref="F74" r:id="rId11" tooltip="https://find-and-update.company-information.service.gov.uk/search/companies?q=Burberry+Group+plc" xr:uid="{00000000-0004-0000-0000-00000E000000}"/>
    <hyperlink ref="G36" r:id="rId12" tooltip="https://find-and-update.company-information.service.gov.uk/search/companies?q=Burberry+Group+plc" xr:uid="{00000000-0004-0000-0000-000010000000}"/>
    <hyperlink ref="G74" r:id="rId13" tooltip="https://find-and-update.company-information.service.gov.uk/search/companies?q=Burberry+Group+plc" xr:uid="{00000000-0004-0000-0000-000011000000}"/>
    <hyperlink ref="H36" r:id="rId14" tooltip="https://find-and-update.company-information.service.gov.uk/search/companies?q=Burberry+Group+plc" xr:uid="{00000000-0004-0000-0000-000013000000}"/>
    <hyperlink ref="H74" r:id="rId15" tooltip="https://find-and-update.company-information.service.gov.uk/search/companies?q=Burberry+Group+plc" xr:uid="{00000000-0004-0000-0000-000014000000}"/>
    <hyperlink ref="I36" r:id="rId16" tooltip="https://find-and-update.company-information.service.gov.uk/search/companies?q=Burberry+Group+plc" xr:uid="{00000000-0004-0000-0000-000016000000}"/>
    <hyperlink ref="I74" r:id="rId17" tooltip="https://find-and-update.company-information.service.gov.uk/search/companies?q=Burberry+Group+plc" xr:uid="{00000000-0004-0000-0000-000017000000}"/>
    <hyperlink ref="J36" r:id="rId18" tooltip="https://find-and-update.company-information.service.gov.uk/search/companies?q=Burberry+Group+plc" xr:uid="{00000000-0004-0000-0000-000019000000}"/>
    <hyperlink ref="J74" r:id="rId19" tooltip="https://find-and-update.company-information.service.gov.uk/search/companies?q=Burberry+Group+plc" xr:uid="{00000000-0004-0000-0000-00001A000000}"/>
    <hyperlink ref="K36" r:id="rId20" tooltip="https://find-and-update.company-information.service.gov.uk/search/companies?q=Burberry+Group+plc" xr:uid="{00000000-0004-0000-0000-00001C000000}"/>
    <hyperlink ref="K74" r:id="rId21" tooltip="https://find-and-update.company-information.service.gov.uk/search/companies?q=Burberry+Group+plc" xr:uid="{00000000-0004-0000-0000-00001D000000}"/>
    <hyperlink ref="L36" r:id="rId22" tooltip="https://find-and-update.company-information.service.gov.uk/search/companies?q=Burberry+Group+plc" xr:uid="{00000000-0004-0000-0000-00001F000000}"/>
    <hyperlink ref="L74" r:id="rId23" tooltip="https://find-and-update.company-information.service.gov.uk/search/companies?q=Burberry+Group+plc" xr:uid="{00000000-0004-0000-0000-000020000000}"/>
    <hyperlink ref="M36" r:id="rId24" tooltip="https://find-and-update.company-information.service.gov.uk/search/companies?q=Burberry+Group+plc" xr:uid="{00000000-0004-0000-0000-000022000000}"/>
    <hyperlink ref="M74" r:id="rId25" tooltip="https://find-and-update.company-information.service.gov.uk/search/companies?q=Burberry+Group+plc" xr:uid="{00000000-0004-0000-0000-000023000000}"/>
    <hyperlink ref="N36" r:id="rId26" tooltip="https://find-and-update.company-information.service.gov.uk/search/companies?q=Burberry+Group+plc" xr:uid="{00000000-0004-0000-0000-000025000000}"/>
    <hyperlink ref="N74" r:id="rId27" tooltip="https://find-and-update.company-information.service.gov.uk/search/companies?q=Burberry+Group+plc" xr:uid="{00000000-0004-0000-0000-000026000000}"/>
    <hyperlink ref="O36" r:id="rId28" tooltip="https://find-and-update.company-information.service.gov.uk/search/companies?q=Burberry+Group+plc" xr:uid="{00000000-0004-0000-0000-000028000000}"/>
    <hyperlink ref="O74" r:id="rId29" tooltip="https://find-and-update.company-information.service.gov.uk/search/companies?q=Burberry+Group+plc" xr:uid="{00000000-0004-0000-0000-000029000000}"/>
    <hyperlink ref="P36" r:id="rId30" tooltip="https://find-and-update.company-information.service.gov.uk/search/companies?q=Burberry+Group+plc" xr:uid="{00000000-0004-0000-0000-00002B000000}"/>
    <hyperlink ref="P74" r:id="rId31" tooltip="https://find-and-update.company-information.service.gov.uk/search/companies?q=Burberry+Group+plc" xr:uid="{00000000-0004-0000-0000-00002C000000}"/>
    <hyperlink ref="Q36" r:id="rId32" tooltip="https://find-and-update.company-information.service.gov.uk/search/companies?q=Burberry+Group+plc" xr:uid="{00000000-0004-0000-0000-00002E000000}"/>
    <hyperlink ref="Q74" r:id="rId33" tooltip="https://find-and-update.company-information.service.gov.uk/search/companies?q=Burberry+Group+plc" xr:uid="{00000000-0004-0000-0000-00002F000000}"/>
    <hyperlink ref="R36" r:id="rId34" tooltip="https://find-and-update.company-information.service.gov.uk/search/companies?q=Burberry+Group+plc" xr:uid="{00000000-0004-0000-0000-000031000000}"/>
    <hyperlink ref="R74" r:id="rId35" tooltip="https://find-and-update.company-information.service.gov.uk/search/companies?q=Burberry+Group+plc" xr:uid="{00000000-0004-0000-0000-000032000000}"/>
    <hyperlink ref="S36" r:id="rId36" tooltip="https://find-and-update.company-information.service.gov.uk/search/companies?q=Burberry+Group+plc" xr:uid="{00000000-0004-0000-0000-000034000000}"/>
    <hyperlink ref="S74" r:id="rId37" tooltip="https://find-and-update.company-information.service.gov.uk/search/companies?q=Burberry+Group+plc" xr:uid="{00000000-0004-0000-0000-000035000000}"/>
    <hyperlink ref="T36" r:id="rId38" tooltip="https://find-and-update.company-information.service.gov.uk/search/companies?q=Burberry+Group+plc" xr:uid="{00000000-0004-0000-0000-000037000000}"/>
    <hyperlink ref="T74" r:id="rId39" tooltip="https://find-and-update.company-information.service.gov.uk/search/companies?q=Burberry+Group+plc" xr:uid="{00000000-0004-0000-0000-000038000000}"/>
    <hyperlink ref="U36" r:id="rId40" tooltip="https://find-and-update.company-information.service.gov.uk/search/companies?q=Burberry+Group+plc" xr:uid="{00000000-0004-0000-0000-00003A000000}"/>
    <hyperlink ref="U74" r:id="rId41" tooltip="https://find-and-update.company-information.service.gov.uk/search/companies?q=Burberry+Group+plc" xr:uid="{00000000-0004-0000-0000-00003B000000}"/>
    <hyperlink ref="V36" r:id="rId42" tooltip="https://find-and-update.company-information.service.gov.uk/search/companies?q=Burberry+Group+plc" xr:uid="{00000000-0004-0000-0000-00003D000000}"/>
    <hyperlink ref="V74" r:id="rId43" tooltip="https://find-and-update.company-information.service.gov.uk/search/companies?q=Burberry+Group+plc" xr:uid="{00000000-0004-0000-0000-00003E000000}"/>
    <hyperlink ref="W36" r:id="rId44" tooltip="https://find-and-update.company-information.service.gov.uk/search/companies?q=Burberry+Group+plc" xr:uid="{00000000-0004-0000-0000-000040000000}"/>
    <hyperlink ref="W74" r:id="rId45" tooltip="https://find-and-update.company-information.service.gov.uk/search/companies?q=Burberry+Group+plc" xr:uid="{00000000-0004-0000-0000-000041000000}"/>
    <hyperlink ref="X36" r:id="rId46" tooltip="https://find-and-update.company-information.service.gov.uk/search/companies?q=Burberry+Group+plc" xr:uid="{00000000-0004-0000-0000-000043000000}"/>
    <hyperlink ref="X74" r:id="rId47" tooltip="https://find-and-update.company-information.service.gov.uk/search/companies?q=Burberry+Group+plc" xr:uid="{00000000-0004-0000-0000-000044000000}"/>
    <hyperlink ref="Y1" r:id="rId48" display="https://finbox.com/DB:BB2/explorer/revenue_proj/" xr:uid="{4C6F2994-E291-6145-BFBA-BEC6DF41BEEF}"/>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2023-03-13T18:50:21Z</dcterms:created>
  <dcterms:modified xsi:type="dcterms:W3CDTF">2023-05-10T04:51:04Z</dcterms:modified>
</cp:coreProperties>
</file>