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28BC3156-05B9-AC4E-A534-DD28B3685068}"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116" i="1" l="1" a="1"/>
  <c r="AE116" i="1" s="1"/>
  <c r="AK101" i="1" a="1"/>
  <c r="AK101" i="1" s="1"/>
  <c r="AK95" i="1" a="1"/>
  <c r="AK95" i="1" s="1"/>
  <c r="AK97" i="1" s="1"/>
  <c r="AE106" i="1"/>
  <c r="AF106" i="1"/>
  <c r="AG106" i="1" s="1"/>
  <c r="AH106" i="1" s="1"/>
  <c r="AD106" i="1"/>
  <c r="AE111" i="1"/>
  <c r="AK90" i="1"/>
  <c r="AK89" i="1"/>
  <c r="AK91" i="1" s="1"/>
  <c r="AK87" i="1"/>
  <c r="AK86" i="1"/>
  <c r="AK99" i="1" s="1"/>
  <c r="AK85" i="1"/>
  <c r="AK88" i="1" s="1"/>
  <c r="AI19" i="1"/>
  <c r="AI16" i="1"/>
  <c r="AE114" i="1" s="1"/>
  <c r="AL13" i="1"/>
  <c r="AK13" i="1"/>
  <c r="AJ13" i="1"/>
  <c r="AI13" i="1"/>
  <c r="AL10" i="1"/>
  <c r="AK10" i="1"/>
  <c r="AJ10" i="1"/>
  <c r="AI10" i="1"/>
  <c r="AL7" i="1"/>
  <c r="AK7" i="1"/>
  <c r="AJ7" i="1"/>
  <c r="AI7" i="1"/>
  <c r="AL4" i="1"/>
  <c r="AK4" i="1"/>
  <c r="AJ4" i="1"/>
  <c r="AI4" i="1"/>
  <c r="AH4" i="1"/>
  <c r="AG4" i="1"/>
  <c r="AF4" i="1"/>
  <c r="AE4" i="1"/>
  <c r="AD4"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C9" i="1"/>
  <c r="AB9" i="1"/>
  <c r="AA9" i="1"/>
  <c r="Z9" i="1"/>
  <c r="Y9" i="1"/>
  <c r="X9" i="1"/>
  <c r="W9" i="1"/>
  <c r="V9" i="1"/>
  <c r="U9" i="1"/>
  <c r="T9" i="1"/>
  <c r="S9" i="1"/>
  <c r="R9" i="1"/>
  <c r="Q9" i="1"/>
  <c r="P9" i="1"/>
  <c r="O9" i="1"/>
  <c r="N9" i="1"/>
  <c r="M9" i="1"/>
  <c r="L9" i="1"/>
  <c r="K9" i="1"/>
  <c r="J9" i="1"/>
  <c r="I9" i="1"/>
  <c r="H9" i="1"/>
  <c r="G9" i="1"/>
  <c r="F9" i="1"/>
  <c r="E9" i="1"/>
  <c r="D9" i="1"/>
  <c r="C9" i="1"/>
  <c r="B9" i="1"/>
  <c r="AC4" i="1"/>
  <c r="AB4" i="1"/>
  <c r="AA4" i="1"/>
  <c r="Z4" i="1"/>
  <c r="Y4" i="1"/>
  <c r="X4" i="1"/>
  <c r="W4" i="1"/>
  <c r="V4" i="1"/>
  <c r="U4" i="1"/>
  <c r="T4" i="1"/>
  <c r="S4" i="1"/>
  <c r="R4" i="1"/>
  <c r="Q4" i="1"/>
  <c r="P4" i="1"/>
  <c r="O4" i="1"/>
  <c r="N4" i="1"/>
  <c r="M4" i="1"/>
  <c r="L4" i="1"/>
  <c r="K4" i="1"/>
  <c r="J4" i="1"/>
  <c r="I4" i="1"/>
  <c r="H4" i="1"/>
  <c r="G4" i="1"/>
  <c r="F4" i="1"/>
  <c r="E4" i="1"/>
  <c r="D4" i="1"/>
  <c r="C4" i="1"/>
  <c r="AK106" i="1" l="1"/>
  <c r="AK92" i="1"/>
  <c r="AL16" i="1"/>
  <c r="AK16" i="1"/>
  <c r="AJ16" i="1"/>
  <c r="AE108" i="1"/>
  <c r="AK103" i="1"/>
  <c r="AK100" i="1" s="1"/>
  <c r="AE112" i="1"/>
  <c r="AD108" i="1"/>
  <c r="AF108" i="1" l="1"/>
  <c r="AK102" i="1"/>
  <c r="AK105" i="1" s="1"/>
  <c r="AK108" i="1" s="1"/>
  <c r="AH107" i="1" l="1"/>
  <c r="AH108" i="1" s="1"/>
  <c r="AE110" i="1" s="1"/>
  <c r="AE113" i="1" s="1"/>
  <c r="AE115" i="1" s="1"/>
  <c r="AG108" i="1"/>
  <c r="AE118" i="1" l="1"/>
  <c r="AE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<sst xmlns="http://schemas.openxmlformats.org/spreadsheetml/2006/main" count="772" uniqueCount="160">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</sst>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EL</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9855500821018069E-2"/>
          <c:y val="0.109394205256373"/>
          <c:w val="0.8623448275862069"/>
          <c:h val="0.74437814306153827"/>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1'!$B$3:$AC$3</c:f>
              <c:numCache>
                <c:formatCode>#,###,,;\(#,###,,\);\ \-\ \-</c:formatCode>
                <c:ptCount val="28"/>
                <c:pt idx="0">
                  <c:v>2899100000</c:v>
                </c:pt>
                <c:pt idx="1">
                  <c:v>3194500000</c:v>
                </c:pt>
                <c:pt idx="2">
                  <c:v>3381600000</c:v>
                </c:pt>
                <c:pt idx="3">
                  <c:v>3618000000</c:v>
                </c:pt>
                <c:pt idx="4">
                  <c:v>3961300000</c:v>
                </c:pt>
                <c:pt idx="5">
                  <c:v>4366800000</c:v>
                </c:pt>
                <c:pt idx="6">
                  <c:v>4608100000</c:v>
                </c:pt>
                <c:pt idx="7">
                  <c:v>4743700000</c:v>
                </c:pt>
                <c:pt idx="8">
                  <c:v>5117600000</c:v>
                </c:pt>
                <c:pt idx="9">
                  <c:v>5790400000</c:v>
                </c:pt>
                <c:pt idx="10">
                  <c:v>6336300000</c:v>
                </c:pt>
                <c:pt idx="11">
                  <c:v>6463800000</c:v>
                </c:pt>
                <c:pt idx="12">
                  <c:v>7037500000</c:v>
                </c:pt>
                <c:pt idx="13">
                  <c:v>7910800000</c:v>
                </c:pt>
                <c:pt idx="14">
                  <c:v>7323800000</c:v>
                </c:pt>
                <c:pt idx="15">
                  <c:v>7795800000</c:v>
                </c:pt>
                <c:pt idx="16">
                  <c:v>8810000000</c:v>
                </c:pt>
                <c:pt idx="17">
                  <c:v>9713600000</c:v>
                </c:pt>
                <c:pt idx="18">
                  <c:v>10181700000</c:v>
                </c:pt>
                <c:pt idx="19">
                  <c:v>10968800000</c:v>
                </c:pt>
                <c:pt idx="20">
                  <c:v>10780400000</c:v>
                </c:pt>
                <c:pt idx="21">
                  <c:v>11262300000</c:v>
                </c:pt>
                <c:pt idx="22">
                  <c:v>11824000000</c:v>
                </c:pt>
                <c:pt idx="23">
                  <c:v>13683000000</c:v>
                </c:pt>
                <c:pt idx="24">
                  <c:v>14863000000</c:v>
                </c:pt>
                <c:pt idx="25">
                  <c:v>14294000000</c:v>
                </c:pt>
                <c:pt idx="26">
                  <c:v>16215000000</c:v>
                </c:pt>
                <c:pt idx="27">
                  <c:v>17737000000</c:v>
                </c:pt>
              </c:numCache>
            </c:numRef>
          </c:val>
          <c:extLst>
            <c:ext xmlns:c16="http://schemas.microsoft.com/office/drawing/2014/chart" uri="{C3380CC4-5D6E-409C-BE32-E72D297353CC}">
              <c16:uniqueId val="{00000000-2089-3C46-8E47-F6CF2AD391DC}"/>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1'!$B$19:$AC$19</c:f>
              <c:numCache>
                <c:formatCode>#,###,,;\(#,###,,\);\ \-\ \-</c:formatCode>
                <c:ptCount val="28"/>
                <c:pt idx="0">
                  <c:v>271200000</c:v>
                </c:pt>
                <c:pt idx="1">
                  <c:v>357500000</c:v>
                </c:pt>
                <c:pt idx="2">
                  <c:v>426000000</c:v>
                </c:pt>
                <c:pt idx="3">
                  <c:v>495400000</c:v>
                </c:pt>
                <c:pt idx="4">
                  <c:v>557500000</c:v>
                </c:pt>
                <c:pt idx="5">
                  <c:v>645500000</c:v>
                </c:pt>
                <c:pt idx="6">
                  <c:v>642100000</c:v>
                </c:pt>
                <c:pt idx="7">
                  <c:v>468300000</c:v>
                </c:pt>
                <c:pt idx="8">
                  <c:v>655100000</c:v>
                </c:pt>
                <c:pt idx="9">
                  <c:v>766400000</c:v>
                </c:pt>
                <c:pt idx="10">
                  <c:v>894100000</c:v>
                </c:pt>
                <c:pt idx="11">
                  <c:v>702300000</c:v>
                </c:pt>
                <c:pt idx="12">
                  <c:v>911600000</c:v>
                </c:pt>
                <c:pt idx="13">
                  <c:v>984400000</c:v>
                </c:pt>
                <c:pt idx="14">
                  <c:v>664000000</c:v>
                </c:pt>
                <c:pt idx="15">
                  <c:v>1049500000</c:v>
                </c:pt>
                <c:pt idx="16">
                  <c:v>1086400000</c:v>
                </c:pt>
                <c:pt idx="17">
                  <c:v>1318600000</c:v>
                </c:pt>
                <c:pt idx="18">
                  <c:v>1862900000</c:v>
                </c:pt>
                <c:pt idx="19">
                  <c:v>2207200000</c:v>
                </c:pt>
                <c:pt idx="20">
                  <c:v>2025400000</c:v>
                </c:pt>
                <c:pt idx="21">
                  <c:v>2034400000</c:v>
                </c:pt>
                <c:pt idx="22">
                  <c:v>2177000000</c:v>
                </c:pt>
                <c:pt idx="23">
                  <c:v>2630000000</c:v>
                </c:pt>
                <c:pt idx="24">
                  <c:v>2988000000</c:v>
                </c:pt>
                <c:pt idx="25">
                  <c:v>1806000000</c:v>
                </c:pt>
                <c:pt idx="26">
                  <c:v>4150000000</c:v>
                </c:pt>
                <c:pt idx="27">
                  <c:v>3912000000</c:v>
                </c:pt>
              </c:numCache>
            </c:numRef>
          </c:val>
          <c:extLst>
            <c:ext xmlns:c16="http://schemas.microsoft.com/office/drawing/2014/chart" uri="{C3380CC4-5D6E-409C-BE32-E72D297353CC}">
              <c16:uniqueId val="{00000001-2089-3C46-8E47-F6CF2AD391DC}"/>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1'!$B$106:$AC$106</c:f>
              <c:numCache>
                <c:formatCode>#,###,,;\(#,###,,\);\ \-\ \-</c:formatCode>
                <c:ptCount val="28"/>
                <c:pt idx="0">
                  <c:v>115100000</c:v>
                </c:pt>
                <c:pt idx="1">
                  <c:v>108600000</c:v>
                </c:pt>
                <c:pt idx="2">
                  <c:v>170200000</c:v>
                </c:pt>
                <c:pt idx="3">
                  <c:v>-322300000</c:v>
                </c:pt>
                <c:pt idx="4">
                  <c:v>159400000</c:v>
                </c:pt>
                <c:pt idx="5">
                  <c:v>261600000</c:v>
                </c:pt>
                <c:pt idx="6">
                  <c:v>113200000</c:v>
                </c:pt>
                <c:pt idx="7">
                  <c:v>314800000</c:v>
                </c:pt>
                <c:pt idx="8">
                  <c:v>385400000</c:v>
                </c:pt>
                <c:pt idx="9">
                  <c:v>460800000</c:v>
                </c:pt>
                <c:pt idx="10">
                  <c:v>248500000</c:v>
                </c:pt>
                <c:pt idx="11">
                  <c:v>449200000</c:v>
                </c:pt>
                <c:pt idx="12">
                  <c:v>349500000</c:v>
                </c:pt>
                <c:pt idx="13">
                  <c:v>332300000</c:v>
                </c:pt>
                <c:pt idx="14">
                  <c:v>416200000</c:v>
                </c:pt>
                <c:pt idx="15">
                  <c:v>686100000</c:v>
                </c:pt>
                <c:pt idx="16">
                  <c:v>676000000</c:v>
                </c:pt>
                <c:pt idx="17">
                  <c:v>706000000</c:v>
                </c:pt>
                <c:pt idx="18">
                  <c:v>765300000</c:v>
                </c:pt>
                <c:pt idx="19">
                  <c:v>1025000000</c:v>
                </c:pt>
                <c:pt idx="20">
                  <c:v>1470300000</c:v>
                </c:pt>
                <c:pt idx="21">
                  <c:v>1263400000</c:v>
                </c:pt>
                <c:pt idx="22">
                  <c:v>1296000000</c:v>
                </c:pt>
                <c:pt idx="23">
                  <c:v>1944000000</c:v>
                </c:pt>
                <c:pt idx="24">
                  <c:v>1773000000</c:v>
                </c:pt>
                <c:pt idx="25">
                  <c:v>1657000000</c:v>
                </c:pt>
                <c:pt idx="26">
                  <c:v>2994000000</c:v>
                </c:pt>
                <c:pt idx="27">
                  <c:v>2000000000</c:v>
                </c:pt>
              </c:numCache>
            </c:numRef>
          </c:val>
          <c:extLst>
            <c:ext xmlns:c16="http://schemas.microsoft.com/office/drawing/2014/chart" uri="{C3380CC4-5D6E-409C-BE32-E72D297353CC}">
              <c16:uniqueId val="{00000002-2089-3C46-8E47-F6CF2AD391DC}"/>
            </c:ext>
          </c:extLst>
        </c:ser>
        <c:dLbls>
          <c:showLegendKey val="0"/>
          <c:showVal val="0"/>
          <c:showCatName val="0"/>
          <c:showSerName val="0"/>
          <c:showPercent val="0"/>
          <c:showBubbleSize val="0"/>
        </c:dLbls>
        <c:gapWidth val="100"/>
        <c:overlap val="-24"/>
        <c:axId val="511369296"/>
        <c:axId val="511478528"/>
      </c:barChart>
      <c:catAx>
        <c:axId val="51136929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11478528"/>
        <c:crosses val="autoZero"/>
        <c:auto val="1"/>
        <c:lblAlgn val="ctr"/>
        <c:lblOffset val="100"/>
        <c:noMultiLvlLbl val="0"/>
      </c:catAx>
      <c:valAx>
        <c:axId val="511478528"/>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511369296"/>
        <c:crosses val="autoZero"/>
        <c:crossBetween val="between"/>
      </c:valAx>
      <c:spPr>
        <a:noFill/>
        <a:ln>
          <a:noFill/>
        </a:ln>
        <a:effectLst/>
      </c:spPr>
    </c:plotArea>
    <c:legend>
      <c:legendPos val="b"/>
      <c:layout>
        <c:manualLayout>
          <c:xMode val="edge"/>
          <c:yMode val="edge"/>
          <c:x val="0.35866371875929298"/>
          <c:y val="0.91998082369711098"/>
          <c:w val="0.30106326364376867"/>
          <c:h val="4.620683179751925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31</xdr:col>
      <xdr:colOff>31749</xdr:colOff>
      <xdr:row>108</xdr:row>
      <xdr:rowOff>17462</xdr:rowOff>
    </xdr:from>
    <xdr:to>
      <xdr:col>37</xdr:col>
      <xdr:colOff>79374</xdr:colOff>
      <xdr:row>133</xdr:row>
      <xdr:rowOff>31749</xdr:rowOff>
    </xdr:to>
    <xdr:graphicFrame macro="">
      <xdr:nvGraphicFramePr>
        <xdr:cNvPr id="2" name="Chart 1">
          <a:extLst>
            <a:ext uri="{FF2B5EF4-FFF2-40B4-BE49-F238E27FC236}">
              <a16:creationId xmlns:a16="http://schemas.microsoft.com/office/drawing/2014/main" id="{AB29FDD4-7678-824B-7FE1-6819BE98D8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https://www.bing.com/financeapi/forcetrigger?t=a1ruc7&amp;q=XNYS%3aEL&amp;form=skydnc</v>
    <v>Learn more on Bing</v>
  </rv>
  <rv s="1">
    <v>0</v>
    <v>THE ESTEE LAUDER COMPANIES INC. (XNYS:EL)</v>
    <v>2</v>
    <v>3</v>
    <v>Finance</v>
    <v>4</v>
    <v>en-US</v>
    <v>a1ruc7</v>
    <v>268435456</v>
    <v>1</v>
    <v>Powered by Refinitiv</v>
    <v>284.45</v>
    <v>186.47</v>
    <v>1.0302</v>
    <v>-6.24</v>
    <v>-3.1015000000000001E-2</v>
    <v>0.01</v>
    <v>5.13E-5</v>
    <v>USD</v>
    <v>The Estee Lauder Companies Inc. manufacturers, markets and sells skin care, makeup, fragrance and hair care products. The Company operates through the beauty products segment. Its product categories include skin care, makeup, fragrance, hair care and other. The Company's products are sold in approximately 150 countries and territories under a number of brand names, including Estee Lauder, Aramis, Clinique, Lab Series, Origins, M.A.C, Bobbi Brown, La Mer, Aveda, Jo Malone London, Bumble and bumble, Darphin, Smashbox, Le Labo, Editions de Parfums Frederic Malle, GLAMGLOW, Kilian Paris, Too Faced, Dr.Jart+, DECIEM and The Ordinary. It also offers fragrances, cosmetics and/or related products under brand names, Tom Ford, Dr. Andrew Weil, and AERIN. Its skin care products include moisturizers, serums, cleansers, toners, exfoliators, acne and oil correctors, facial masks, and sun care products. Its makeup products include lipsticks, lip glosses, mascaras, foundations and others.</v>
    <v>63000</v>
    <v>New York Stock Exchange</v>
    <v>XNYS</v>
    <v>XNYS</v>
    <v>767 5th Ave, NEW YORK, NY, 10153 US</v>
    <v>201.7</v>
    <v>Personal &amp; Household Products &amp; Services</v>
    <v>Stock</v>
    <v>45062.997127753908</v>
    <v>0</v>
    <v>194.9</v>
    <v>69677664350</v>
    <v>THE ESTEE LAUDER COMPANIES INC.</v>
    <v>THE ESTEE LAUDER COMPANIES INC.</v>
    <v>201.5</v>
    <v>66.648099999999999</v>
    <v>201.19</v>
    <v>194.95</v>
    <v>194.96</v>
    <v>357413000</v>
    <v>EL</v>
    <v>THE ESTEE LAUDER COMPANIES INC. (XNYS:EL)</v>
    <v>2021110</v>
    <v>2430185</v>
    <v>1976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01250/000088981200003866/0000889812-00-003866-index.html" TargetMode="External"/><Relationship Id="rId18" Type="http://schemas.openxmlformats.org/officeDocument/2006/relationships/hyperlink" Target="https://www.sec.gov/Archives/edgar/data/1001250/000093041303002786/0000930413-03-002786-index.html" TargetMode="External"/><Relationship Id="rId26" Type="http://schemas.openxmlformats.org/officeDocument/2006/relationships/hyperlink" Target="https://www.sec.gov/Archives/edgar/data/1001250/000110465907065600/0001104659-07-065600-index.html" TargetMode="External"/><Relationship Id="rId39" Type="http://schemas.openxmlformats.org/officeDocument/2006/relationships/hyperlink" Target="https://www.sec.gov/Archives/edgar/data/1001250/000110465913065820/0001104659-13-065820-index.html" TargetMode="External"/><Relationship Id="rId21" Type="http://schemas.openxmlformats.org/officeDocument/2006/relationships/hyperlink" Target="https://www.sec.gov/Archives/edgar/data/1001250/000110465904026881/0001104659-04-026881-index.html" TargetMode="External"/><Relationship Id="rId34" Type="http://schemas.openxmlformats.org/officeDocument/2006/relationships/hyperlink" Target="https://www.sec.gov/Archives/edgar/data/1001250/000110465911048120/0001104659-11-048120-index.html" TargetMode="External"/><Relationship Id="rId42" Type="http://schemas.openxmlformats.org/officeDocument/2006/relationships/hyperlink" Target="https://www.sec.gov/Archives/edgar/data/1001250/000110465915061122/0001104659-15-061122-index.html" TargetMode="External"/><Relationship Id="rId47" Type="http://schemas.openxmlformats.org/officeDocument/2006/relationships/hyperlink" Target="https://www.sec.gov/Archives/edgar/data/1001250/000110465917053604/0001104659-17-053604-index.html" TargetMode="External"/><Relationship Id="rId50" Type="http://schemas.openxmlformats.org/officeDocument/2006/relationships/hyperlink" Target="https://www.sec.gov/Archives/edgar/data/1001250/000110465919047085/0001104659-19-047085-index.html" TargetMode="External"/><Relationship Id="rId55" Type="http://schemas.openxmlformats.org/officeDocument/2006/relationships/hyperlink" Target="https://www.sec.gov/Archives/edgar/data/1001250/000100125021000127/0001001250-21-000127-index.htm"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01250/000093041302002851/0000930413-02-002851-index.html" TargetMode="External"/><Relationship Id="rId29" Type="http://schemas.openxmlformats.org/officeDocument/2006/relationships/hyperlink" Target="https://www.sec.gov/Archives/edgar/data/1001250/000110465908054348/0001104659-08-054348-index.html" TargetMode="External"/><Relationship Id="rId11" Type="http://schemas.openxmlformats.org/officeDocument/2006/relationships/hyperlink" Target="https://www.sec.gov/Archives/edgar/data/1001250/000088981299002680/0000889812-99-002680-index.html" TargetMode="External"/><Relationship Id="rId24" Type="http://schemas.openxmlformats.org/officeDocument/2006/relationships/hyperlink" Target="https://www.sec.gov/Archives/edgar/data/1001250/000110465906057258/a06-18435_110k.htm" TargetMode="External"/><Relationship Id="rId32" Type="http://schemas.openxmlformats.org/officeDocument/2006/relationships/hyperlink" Target="https://www.sec.gov/Archives/edgar/data/1001250/000110465910045250/0001104659-10-045250-index.html" TargetMode="External"/><Relationship Id="rId37" Type="http://schemas.openxmlformats.org/officeDocument/2006/relationships/hyperlink" Target="https://www.sec.gov/Archives/edgar/data/1001250/000110465912058698/0001104659-12-058698-index.html" TargetMode="External"/><Relationship Id="rId40" Type="http://schemas.openxmlformats.org/officeDocument/2006/relationships/hyperlink" Target="https://www.sec.gov/Archives/edgar/data/1001250/000110465914062259/0001104659-14-062259-index.html" TargetMode="External"/><Relationship Id="rId45" Type="http://schemas.openxmlformats.org/officeDocument/2006/relationships/hyperlink" Target="https://www.sec.gov/Archives/edgar/data/1001250/000110465916141179/a16-11315_110k.htm" TargetMode="External"/><Relationship Id="rId53" Type="http://schemas.openxmlformats.org/officeDocument/2006/relationships/hyperlink" Target="https://www.sec.gov/Archives/edgar/data/1001250/000100125020000065/0001001250-20-000065-index.htm" TargetMode="External"/><Relationship Id="rId58" Type="http://schemas.openxmlformats.org/officeDocument/2006/relationships/hyperlink" Target="https://finbox.com/NASDAQGS:TXN/explorer/revenue_proj" TargetMode="External"/><Relationship Id="rId5" Type="http://schemas.openxmlformats.org/officeDocument/2006/relationships/hyperlink" Target="https://sec.gov/" TargetMode="External"/><Relationship Id="rId19" Type="http://schemas.openxmlformats.org/officeDocument/2006/relationships/hyperlink" Target="https://www.sec.gov/Archives/edgar/data/1001250/000093041303002786/0000930413-03-002786-index.html" TargetMode="External"/><Relationship Id="rId4" Type="http://schemas.openxmlformats.org/officeDocument/2006/relationships/hyperlink" Target="https://sec.gov/" TargetMode="External"/><Relationship Id="rId9" Type="http://schemas.openxmlformats.org/officeDocument/2006/relationships/hyperlink" Target="https://www.sec.gov/Archives/edgar/data/1001250/000088981298002176/0000889812-98-002176-index.html" TargetMode="External"/><Relationship Id="rId14" Type="http://schemas.openxmlformats.org/officeDocument/2006/relationships/hyperlink" Target="https://www.sec.gov/Archives/edgar/data/1001250/000093041301501188/0000930413-01-501188-index.html" TargetMode="External"/><Relationship Id="rId22" Type="http://schemas.openxmlformats.org/officeDocument/2006/relationships/hyperlink" Target="https://www.sec.gov/Archives/edgar/data/1001250/000110465905042689/a05-15349_110k.htm" TargetMode="External"/><Relationship Id="rId27" Type="http://schemas.openxmlformats.org/officeDocument/2006/relationships/hyperlink" Target="https://www.sec.gov/Archives/edgar/data/1001250/000110465907065600/0001104659-07-065600-index.html" TargetMode="External"/><Relationship Id="rId30" Type="http://schemas.openxmlformats.org/officeDocument/2006/relationships/hyperlink" Target="https://www.sec.gov/Archives/edgar/data/1001250/000110465909050626/0001104659-09-050626-index.html" TargetMode="External"/><Relationship Id="rId35" Type="http://schemas.openxmlformats.org/officeDocument/2006/relationships/hyperlink" Target="https://www.sec.gov/Archives/edgar/data/1001250/000110465911048120/0001104659-11-048120-index.html" TargetMode="External"/><Relationship Id="rId43" Type="http://schemas.openxmlformats.org/officeDocument/2006/relationships/hyperlink" Target="https://www.sec.gov/Archives/edgar/data/1001250/000110465915061122/0001104659-15-061122-index.html" TargetMode="External"/><Relationship Id="rId48" Type="http://schemas.openxmlformats.org/officeDocument/2006/relationships/hyperlink" Target="https://www.sec.gov/Archives/edgar/data/1001250/000110465918053494/0001104659-18-053494-index.html" TargetMode="External"/><Relationship Id="rId56" Type="http://schemas.openxmlformats.org/officeDocument/2006/relationships/hyperlink" Target="https://www.sec.gov/Archives/edgar/data/1001250/000100125022000122/0001001250-22-000122-index.htm" TargetMode="External"/><Relationship Id="rId8" Type="http://schemas.openxmlformats.org/officeDocument/2006/relationships/hyperlink" Target="https://www.sec.gov/Archives/edgar/data/1001250/000088981298002176/0000889812-98-002176-index.html" TargetMode="External"/><Relationship Id="rId51" Type="http://schemas.openxmlformats.org/officeDocument/2006/relationships/hyperlink" Target="https://www.sec.gov/Archives/edgar/data/1001250/000110465919047085/0001104659-19-047085-index.html"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01250/000088981200003866/0000889812-00-003866-index.html" TargetMode="External"/><Relationship Id="rId17" Type="http://schemas.openxmlformats.org/officeDocument/2006/relationships/hyperlink" Target="https://www.sec.gov/Archives/edgar/data/1001250/000093041302002851/0000930413-02-002851-index.html" TargetMode="External"/><Relationship Id="rId25" Type="http://schemas.openxmlformats.org/officeDocument/2006/relationships/hyperlink" Target="https://www.sec.gov/Archives/edgar/data/1001250/000110465906057258/a06-18435_110k.htm" TargetMode="External"/><Relationship Id="rId33" Type="http://schemas.openxmlformats.org/officeDocument/2006/relationships/hyperlink" Target="https://www.sec.gov/Archives/edgar/data/1001250/000110465910045250/0001104659-10-045250-index.html" TargetMode="External"/><Relationship Id="rId38" Type="http://schemas.openxmlformats.org/officeDocument/2006/relationships/hyperlink" Target="https://www.sec.gov/Archives/edgar/data/1001250/000110465913065820/0001104659-13-065820-index.html" TargetMode="External"/><Relationship Id="rId46" Type="http://schemas.openxmlformats.org/officeDocument/2006/relationships/hyperlink" Target="https://www.sec.gov/Archives/edgar/data/1001250/000110465917053604/0001104659-17-053604-index.html" TargetMode="External"/><Relationship Id="rId59" Type="http://schemas.openxmlformats.org/officeDocument/2006/relationships/drawing" Target="../drawings/drawing1.xml"/><Relationship Id="rId20" Type="http://schemas.openxmlformats.org/officeDocument/2006/relationships/hyperlink" Target="https://www.sec.gov/Archives/edgar/data/1001250/000110465904026881/0001104659-04-026881-index.html" TargetMode="External"/><Relationship Id="rId41" Type="http://schemas.openxmlformats.org/officeDocument/2006/relationships/hyperlink" Target="https://www.sec.gov/Archives/edgar/data/1001250/000110465914062259/0001104659-14-062259-index.html" TargetMode="External"/><Relationship Id="rId54" Type="http://schemas.openxmlformats.org/officeDocument/2006/relationships/hyperlink" Target="https://www.sec.gov/Archives/edgar/data/1001250/000100125021000127/0001001250-21-000127-index.htm" TargetMode="External"/><Relationship Id="rId1" Type="http://schemas.openxmlformats.org/officeDocument/2006/relationships/hyperlink" Target="https://roic.ai/company/EL" TargetMode="External"/><Relationship Id="rId6" Type="http://schemas.openxmlformats.org/officeDocument/2006/relationships/hyperlink" Target="https://sec.gov/" TargetMode="External"/><Relationship Id="rId15" Type="http://schemas.openxmlformats.org/officeDocument/2006/relationships/hyperlink" Target="https://www.sec.gov/Archives/edgar/data/1001250/000093041301501188/0000930413-01-501188-index.html" TargetMode="External"/><Relationship Id="rId23" Type="http://schemas.openxmlformats.org/officeDocument/2006/relationships/hyperlink" Target="https://www.sec.gov/Archives/edgar/data/1001250/000110465905042689/a05-15349_110k.htm" TargetMode="External"/><Relationship Id="rId28" Type="http://schemas.openxmlformats.org/officeDocument/2006/relationships/hyperlink" Target="https://www.sec.gov/Archives/edgar/data/1001250/000110465908054348/0001104659-08-054348-index.html" TargetMode="External"/><Relationship Id="rId36" Type="http://schemas.openxmlformats.org/officeDocument/2006/relationships/hyperlink" Target="https://www.sec.gov/Archives/edgar/data/1001250/000110465912058698/0001104659-12-058698-index.html" TargetMode="External"/><Relationship Id="rId49" Type="http://schemas.openxmlformats.org/officeDocument/2006/relationships/hyperlink" Target="https://www.sec.gov/Archives/edgar/data/1001250/000110465918053494/0001104659-18-053494-index.html" TargetMode="External"/><Relationship Id="rId57" Type="http://schemas.openxmlformats.org/officeDocument/2006/relationships/hyperlink" Target="https://www.sec.gov/Archives/edgar/data/1001250/000100125022000122/0001001250-22-000122-index.htm" TargetMode="External"/><Relationship Id="rId10" Type="http://schemas.openxmlformats.org/officeDocument/2006/relationships/hyperlink" Target="https://www.sec.gov/Archives/edgar/data/1001250/000088981299002680/0000889812-99-002680-index.html" TargetMode="External"/><Relationship Id="rId31" Type="http://schemas.openxmlformats.org/officeDocument/2006/relationships/hyperlink" Target="https://www.sec.gov/Archives/edgar/data/1001250/000110465909050626/0001104659-09-050626-index.html" TargetMode="External"/><Relationship Id="rId44" Type="http://schemas.openxmlformats.org/officeDocument/2006/relationships/hyperlink" Target="https://www.sec.gov/Archives/edgar/data/1001250/000110465916141179/a16-11315_110k.htm" TargetMode="External"/><Relationship Id="rId52" Type="http://schemas.openxmlformats.org/officeDocument/2006/relationships/hyperlink" Target="https://www.sec.gov/Archives/edgar/data/1001250/000100125020000065/0001001250-20-000065-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Z83" activePane="bottomRight" state="frozen"/>
      <selection pane="topRight"/>
      <selection pane="bottomLeft"/>
      <selection pane="bottomRight" activeCell="AE99" sqref="AE99"/>
    </sheetView>
  </sheetViews>
  <sheetFormatPr baseColWidth="10" defaultRowHeight="16" x14ac:dyDescent="0.2"/>
  <cols>
    <col min="1" max="1" width="50" customWidth="1"/>
    <col min="2" max="29" width="15" customWidth="1"/>
    <col min="30" max="38" width="21" customWidth="1"/>
  </cols>
  <sheetData>
    <row r="1" spans="1:38" ht="22" thickBot="1" x14ac:dyDescent="0.3">
      <c r="A1" s="3" t="e" vm="1">
        <v>#VALUE!</v>
      </c>
      <c r="B1" s="8">
        <v>1995</v>
      </c>
      <c r="C1" s="8">
        <v>1996</v>
      </c>
      <c r="D1" s="8">
        <v>1997</v>
      </c>
      <c r="E1" s="8">
        <v>1998</v>
      </c>
      <c r="F1" s="8">
        <v>1999</v>
      </c>
      <c r="G1" s="8">
        <v>2000</v>
      </c>
      <c r="H1" s="8">
        <v>2001</v>
      </c>
      <c r="I1" s="8">
        <v>2002</v>
      </c>
      <c r="J1" s="8">
        <v>2003</v>
      </c>
      <c r="K1" s="8">
        <v>2004</v>
      </c>
      <c r="L1" s="8">
        <v>2005</v>
      </c>
      <c r="M1" s="8">
        <v>2006</v>
      </c>
      <c r="N1" s="8">
        <v>2007</v>
      </c>
      <c r="O1" s="8">
        <v>2008</v>
      </c>
      <c r="P1" s="8">
        <v>2009</v>
      </c>
      <c r="Q1" s="8">
        <v>2010</v>
      </c>
      <c r="R1" s="8">
        <v>2011</v>
      </c>
      <c r="S1" s="8">
        <v>2012</v>
      </c>
      <c r="T1" s="8">
        <v>2013</v>
      </c>
      <c r="U1" s="8">
        <v>2014</v>
      </c>
      <c r="V1" s="8">
        <v>2015</v>
      </c>
      <c r="W1" s="8">
        <v>2016</v>
      </c>
      <c r="X1" s="8">
        <v>2017</v>
      </c>
      <c r="Y1" s="8">
        <v>2018</v>
      </c>
      <c r="Z1" s="8">
        <v>2019</v>
      </c>
      <c r="AA1" s="8">
        <v>2020</v>
      </c>
      <c r="AB1" s="8">
        <v>2021</v>
      </c>
      <c r="AC1" s="8">
        <v>2022</v>
      </c>
      <c r="AD1" s="27">
        <v>2023</v>
      </c>
      <c r="AE1" s="27">
        <v>2024</v>
      </c>
      <c r="AF1" s="27">
        <v>2025</v>
      </c>
      <c r="AG1" s="27">
        <v>2026</v>
      </c>
      <c r="AH1" s="27">
        <v>2027</v>
      </c>
    </row>
    <row r="2" spans="1:3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c r="AH2" s="9"/>
    </row>
    <row r="3" spans="1:38" ht="40" x14ac:dyDescent="0.25">
      <c r="A3" s="5" t="s">
        <v>1</v>
      </c>
      <c r="B3" s="1">
        <v>2899100000</v>
      </c>
      <c r="C3" s="1">
        <v>3194500000</v>
      </c>
      <c r="D3" s="1">
        <v>3381600000</v>
      </c>
      <c r="E3" s="1">
        <v>3618000000</v>
      </c>
      <c r="F3" s="1">
        <v>3961300000</v>
      </c>
      <c r="G3" s="1">
        <v>4366800000</v>
      </c>
      <c r="H3" s="1">
        <v>4608100000</v>
      </c>
      <c r="I3" s="1">
        <v>4743700000</v>
      </c>
      <c r="J3" s="1">
        <v>5117600000</v>
      </c>
      <c r="K3" s="1">
        <v>5790400000</v>
      </c>
      <c r="L3" s="1">
        <v>6336300000</v>
      </c>
      <c r="M3" s="1">
        <v>6463800000</v>
      </c>
      <c r="N3" s="1">
        <v>7037500000</v>
      </c>
      <c r="O3" s="1">
        <v>7910800000</v>
      </c>
      <c r="P3" s="1">
        <v>7323800000</v>
      </c>
      <c r="Q3" s="1">
        <v>7795800000</v>
      </c>
      <c r="R3" s="1">
        <v>8810000000</v>
      </c>
      <c r="S3" s="1">
        <v>9713600000</v>
      </c>
      <c r="T3" s="1">
        <v>10181700000</v>
      </c>
      <c r="U3" s="1">
        <v>10968800000</v>
      </c>
      <c r="V3" s="1">
        <v>10780400000</v>
      </c>
      <c r="W3" s="1">
        <v>11262300000</v>
      </c>
      <c r="X3" s="1">
        <v>11824000000</v>
      </c>
      <c r="Y3" s="1">
        <v>13683000000</v>
      </c>
      <c r="Z3" s="1">
        <v>14863000000</v>
      </c>
      <c r="AA3" s="1">
        <v>14294000000</v>
      </c>
      <c r="AB3" s="1">
        <v>16215000000</v>
      </c>
      <c r="AC3" s="1">
        <v>17737000000</v>
      </c>
      <c r="AD3" s="28">
        <v>16635000000</v>
      </c>
      <c r="AE3" s="28">
        <v>18871000000</v>
      </c>
      <c r="AF3" s="28">
        <v>20752000000</v>
      </c>
      <c r="AG3" s="28">
        <v>22383000000</v>
      </c>
      <c r="AH3" s="28">
        <v>23891000000</v>
      </c>
      <c r="AI3" s="18" t="s">
        <v>109</v>
      </c>
      <c r="AJ3" s="19" t="s">
        <v>110</v>
      </c>
      <c r="AK3" s="19" t="s">
        <v>111</v>
      </c>
      <c r="AL3" s="19" t="s">
        <v>112</v>
      </c>
    </row>
    <row r="4" spans="1:38" ht="19" x14ac:dyDescent="0.25">
      <c r="A4" s="14" t="s">
        <v>94</v>
      </c>
      <c r="B4" s="1"/>
      <c r="C4" s="15">
        <f>(C3/B3)-1</f>
        <v>0.10189369114552793</v>
      </c>
      <c r="D4" s="15">
        <f>(D3/C3)-1</f>
        <v>5.8569416184066414E-2</v>
      </c>
      <c r="E4" s="15">
        <f>(E3/D3)-1</f>
        <v>6.9907735982966734E-2</v>
      </c>
      <c r="F4" s="15">
        <f t="shared" ref="F4:AH4" si="0">(F3/E3)-1</f>
        <v>9.4886677722498591E-2</v>
      </c>
      <c r="G4" s="15">
        <f t="shared" si="0"/>
        <v>0.1023653851008508</v>
      </c>
      <c r="H4" s="16">
        <f t="shared" si="0"/>
        <v>5.5257854721993294E-2</v>
      </c>
      <c r="I4" s="16">
        <f t="shared" si="0"/>
        <v>2.9426444738612334E-2</v>
      </c>
      <c r="J4" s="16">
        <f t="shared" si="0"/>
        <v>7.8820330122056692E-2</v>
      </c>
      <c r="K4" s="16">
        <f t="shared" si="0"/>
        <v>0.13146787556667183</v>
      </c>
      <c r="L4" s="16">
        <f t="shared" si="0"/>
        <v>9.4276733904393506E-2</v>
      </c>
      <c r="M4" s="16">
        <f t="shared" si="0"/>
        <v>2.0122153307135182E-2</v>
      </c>
      <c r="N4" s="16">
        <f t="shared" si="0"/>
        <v>8.8755840217828563E-2</v>
      </c>
      <c r="O4" s="16">
        <f t="shared" si="0"/>
        <v>0.12409236234458265</v>
      </c>
      <c r="P4" s="16">
        <f t="shared" si="0"/>
        <v>-7.4202356272437653E-2</v>
      </c>
      <c r="Q4" s="16">
        <f t="shared" si="0"/>
        <v>6.4447418007045565E-2</v>
      </c>
      <c r="R4" s="16">
        <f t="shared" si="0"/>
        <v>0.13009569255239994</v>
      </c>
      <c r="S4" s="16">
        <f t="shared" si="0"/>
        <v>0.10256526674233823</v>
      </c>
      <c r="T4" s="16">
        <f t="shared" si="0"/>
        <v>4.819016636468465E-2</v>
      </c>
      <c r="U4" s="16">
        <f t="shared" si="0"/>
        <v>7.7305361580089826E-2</v>
      </c>
      <c r="V4" s="16">
        <f t="shared" si="0"/>
        <v>-1.7175990080956938E-2</v>
      </c>
      <c r="W4" s="16">
        <f t="shared" si="0"/>
        <v>4.4701495306296524E-2</v>
      </c>
      <c r="X4" s="16">
        <f t="shared" si="0"/>
        <v>4.9874359589071604E-2</v>
      </c>
      <c r="Y4" s="16">
        <f t="shared" si="0"/>
        <v>0.15722259810554795</v>
      </c>
      <c r="Z4" s="16">
        <f t="shared" si="0"/>
        <v>8.6238398012131734E-2</v>
      </c>
      <c r="AA4" s="16">
        <f t="shared" si="0"/>
        <v>-3.8282984592612479E-2</v>
      </c>
      <c r="AB4" s="16">
        <f t="shared" si="0"/>
        <v>0.13439205260948639</v>
      </c>
      <c r="AC4" s="16">
        <f t="shared" si="0"/>
        <v>9.3863706444649919E-2</v>
      </c>
      <c r="AD4" s="16">
        <f t="shared" si="0"/>
        <v>-6.2130010712070805E-2</v>
      </c>
      <c r="AE4" s="16">
        <f t="shared" si="0"/>
        <v>0.13441538923955521</v>
      </c>
      <c r="AF4" s="16">
        <f t="shared" si="0"/>
        <v>9.9676752689311643E-2</v>
      </c>
      <c r="AG4" s="16">
        <f t="shared" si="0"/>
        <v>7.8594834232845079E-2</v>
      </c>
      <c r="AH4" s="16">
        <f t="shared" si="0"/>
        <v>6.7372559531787557E-2</v>
      </c>
      <c r="AI4" s="17">
        <f>(AC4+AB4+AA4)/3</f>
        <v>6.3324258153841281E-2</v>
      </c>
      <c r="AJ4" s="17">
        <f>(AC20+AB20+AA20)/3</f>
        <v>0.281654725213145</v>
      </c>
      <c r="AK4" s="17">
        <f>(AC29+AB29+AA29)/3</f>
        <v>0.80395077443329355</v>
      </c>
      <c r="AL4" s="17">
        <f>(AC105+AB105+AA105)/3</f>
        <v>0.13648558117578194</v>
      </c>
    </row>
    <row r="5" spans="1:38" ht="19" x14ac:dyDescent="0.25">
      <c r="A5" s="5" t="s">
        <v>2</v>
      </c>
      <c r="B5" s="1">
        <v>632800000</v>
      </c>
      <c r="C5" s="1">
        <v>672200000</v>
      </c>
      <c r="D5" s="1">
        <v>689100000</v>
      </c>
      <c r="E5" s="1">
        <v>722000000</v>
      </c>
      <c r="F5" s="1">
        <v>782600000</v>
      </c>
      <c r="G5" s="1">
        <v>825300000</v>
      </c>
      <c r="H5" s="1">
        <v>972300000</v>
      </c>
      <c r="I5" s="1">
        <v>1273400000</v>
      </c>
      <c r="J5" s="1">
        <v>1335700000</v>
      </c>
      <c r="K5" s="1">
        <v>1476300000</v>
      </c>
      <c r="L5" s="1">
        <v>1617400000</v>
      </c>
      <c r="M5" s="1">
        <v>1686600000</v>
      </c>
      <c r="N5" s="1">
        <v>1774800000</v>
      </c>
      <c r="O5" s="1">
        <v>1996800000</v>
      </c>
      <c r="P5" s="1">
        <v>1881600000</v>
      </c>
      <c r="Q5" s="1">
        <v>1829400000</v>
      </c>
      <c r="R5" s="1">
        <v>1936900000</v>
      </c>
      <c r="S5" s="1">
        <v>1995800000</v>
      </c>
      <c r="T5" s="1">
        <v>2025900000</v>
      </c>
      <c r="U5" s="1">
        <v>2158200000</v>
      </c>
      <c r="V5" s="1">
        <v>2100600000</v>
      </c>
      <c r="W5" s="1">
        <v>2181100000</v>
      </c>
      <c r="X5" s="1">
        <v>2437000000</v>
      </c>
      <c r="Y5" s="1">
        <v>2844000000</v>
      </c>
      <c r="Z5" s="1">
        <v>3387000000</v>
      </c>
      <c r="AA5" s="1">
        <v>3552000000</v>
      </c>
      <c r="AB5" s="1">
        <v>3834000000</v>
      </c>
      <c r="AC5" s="1">
        <v>4305000000</v>
      </c>
    </row>
    <row r="6" spans="1:38" ht="20" x14ac:dyDescent="0.25">
      <c r="A6" s="6" t="s">
        <v>3</v>
      </c>
      <c r="B6" s="10">
        <v>2266300000</v>
      </c>
      <c r="C6" s="10">
        <v>2522300000</v>
      </c>
      <c r="D6" s="10">
        <v>2692500000</v>
      </c>
      <c r="E6" s="10">
        <v>2896000000</v>
      </c>
      <c r="F6" s="10">
        <v>3178700000</v>
      </c>
      <c r="G6" s="10">
        <v>3541500000</v>
      </c>
      <c r="H6" s="10">
        <v>3635800000</v>
      </c>
      <c r="I6" s="10">
        <v>3470300000</v>
      </c>
      <c r="J6" s="10">
        <v>3781900000</v>
      </c>
      <c r="K6" s="10">
        <v>4314100000</v>
      </c>
      <c r="L6" s="10">
        <v>4718900000</v>
      </c>
      <c r="M6" s="10">
        <v>4777200000</v>
      </c>
      <c r="N6" s="10">
        <v>5262700000</v>
      </c>
      <c r="O6" s="10">
        <v>5914000000</v>
      </c>
      <c r="P6" s="10">
        <v>5442200000</v>
      </c>
      <c r="Q6" s="10">
        <v>5966400000</v>
      </c>
      <c r="R6" s="10">
        <v>6873100000</v>
      </c>
      <c r="S6" s="10">
        <v>7717800000</v>
      </c>
      <c r="T6" s="10">
        <v>8155800000</v>
      </c>
      <c r="U6" s="10">
        <v>8810600000</v>
      </c>
      <c r="V6" s="10">
        <v>8679800000</v>
      </c>
      <c r="W6" s="10">
        <v>9081200000</v>
      </c>
      <c r="X6" s="10">
        <v>9387000000</v>
      </c>
      <c r="Y6" s="10">
        <v>10839000000</v>
      </c>
      <c r="Z6" s="10">
        <v>11476000000</v>
      </c>
      <c r="AA6" s="10">
        <v>10742000000</v>
      </c>
      <c r="AB6" s="10">
        <v>12381000000</v>
      </c>
      <c r="AC6" s="10">
        <v>13432000000</v>
      </c>
      <c r="AI6" s="18" t="s">
        <v>113</v>
      </c>
      <c r="AJ6" s="19" t="s">
        <v>114</v>
      </c>
      <c r="AK6" s="19" t="s">
        <v>115</v>
      </c>
      <c r="AL6" s="19" t="s">
        <v>116</v>
      </c>
    </row>
    <row r="7" spans="1:38" ht="19" x14ac:dyDescent="0.25">
      <c r="A7" s="5" t="s">
        <v>4</v>
      </c>
      <c r="B7" s="2">
        <v>0.78169999999999995</v>
      </c>
      <c r="C7" s="2">
        <v>0.78959999999999997</v>
      </c>
      <c r="D7" s="2">
        <v>0.79620000000000002</v>
      </c>
      <c r="E7" s="2">
        <v>0.8004</v>
      </c>
      <c r="F7" s="2">
        <v>0.8024</v>
      </c>
      <c r="G7" s="2">
        <v>0.81100000000000005</v>
      </c>
      <c r="H7" s="2">
        <v>0.78900000000000003</v>
      </c>
      <c r="I7" s="2">
        <v>0.73160000000000003</v>
      </c>
      <c r="J7" s="2">
        <v>0.73899999999999999</v>
      </c>
      <c r="K7" s="2">
        <v>0.745</v>
      </c>
      <c r="L7" s="2">
        <v>0.74470000000000003</v>
      </c>
      <c r="M7" s="2">
        <v>0.73909999999999998</v>
      </c>
      <c r="N7" s="2">
        <v>0.74780000000000002</v>
      </c>
      <c r="O7" s="2">
        <v>0.74760000000000004</v>
      </c>
      <c r="P7" s="2">
        <v>0.74309999999999998</v>
      </c>
      <c r="Q7" s="2">
        <v>0.76529999999999998</v>
      </c>
      <c r="R7" s="2">
        <v>0.78010000000000002</v>
      </c>
      <c r="S7" s="2">
        <v>0.79449999999999998</v>
      </c>
      <c r="T7" s="2">
        <v>0.80100000000000005</v>
      </c>
      <c r="U7" s="2">
        <v>0.80320000000000003</v>
      </c>
      <c r="V7" s="2">
        <v>0.80510000000000004</v>
      </c>
      <c r="W7" s="2">
        <v>0.80630000000000002</v>
      </c>
      <c r="X7" s="2">
        <v>0.79390000000000005</v>
      </c>
      <c r="Y7" s="2">
        <v>0.79220000000000002</v>
      </c>
      <c r="Z7" s="2">
        <v>0.77210000000000001</v>
      </c>
      <c r="AA7" s="2">
        <v>0.75149999999999995</v>
      </c>
      <c r="AB7" s="2">
        <v>0.76359999999999995</v>
      </c>
      <c r="AC7" s="2">
        <v>0.75729999999999997</v>
      </c>
      <c r="AI7" s="17">
        <f>AC7</f>
        <v>0.75729999999999997</v>
      </c>
      <c r="AJ7" s="20">
        <f>AC21</f>
        <v>0.22059999999999999</v>
      </c>
      <c r="AK7" s="20">
        <f>AC30</f>
        <v>0.13469999999999999</v>
      </c>
      <c r="AL7" s="20">
        <f>AC106/AC3</f>
        <v>0.11275864013080002</v>
      </c>
    </row>
    <row r="8" spans="1:38"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row>
    <row r="9" spans="1:38" ht="19" customHeight="1" x14ac:dyDescent="0.25">
      <c r="A9" s="14" t="s">
        <v>95</v>
      </c>
      <c r="B9" s="15">
        <f>B8/B3</f>
        <v>0</v>
      </c>
      <c r="C9" s="15">
        <f t="shared" ref="C9:AC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A9" s="15">
        <f t="shared" si="1"/>
        <v>0</v>
      </c>
      <c r="AB9" s="15">
        <f t="shared" si="1"/>
        <v>0</v>
      </c>
      <c r="AC9" s="15">
        <f t="shared" si="1"/>
        <v>0</v>
      </c>
      <c r="AI9" s="18" t="s">
        <v>96</v>
      </c>
      <c r="AJ9" s="19" t="s">
        <v>97</v>
      </c>
      <c r="AK9" s="19" t="s">
        <v>98</v>
      </c>
      <c r="AL9" s="19" t="s">
        <v>99</v>
      </c>
    </row>
    <row r="10" spans="1:38" ht="19" x14ac:dyDescent="0.25">
      <c r="A10" s="5" t="s">
        <v>6</v>
      </c>
      <c r="B10" s="1" t="s">
        <v>92</v>
      </c>
      <c r="C10" s="1" t="s">
        <v>92</v>
      </c>
      <c r="D10" s="1">
        <v>2257400000</v>
      </c>
      <c r="E10" s="1">
        <v>2389400000</v>
      </c>
      <c r="F10" s="1">
        <v>2604700000</v>
      </c>
      <c r="G10" s="1">
        <v>2878900000</v>
      </c>
      <c r="H10" s="1">
        <v>3086300000</v>
      </c>
      <c r="I10" s="1">
        <v>3018500000</v>
      </c>
      <c r="J10" s="1">
        <v>3244500000</v>
      </c>
      <c r="K10" s="1">
        <v>3651300000</v>
      </c>
      <c r="L10" s="1">
        <v>3998300000</v>
      </c>
      <c r="M10" s="1">
        <v>4065500000</v>
      </c>
      <c r="N10" s="1">
        <v>4511700000</v>
      </c>
      <c r="O10" s="1">
        <v>5102900000</v>
      </c>
      <c r="P10" s="1">
        <v>4883900000</v>
      </c>
      <c r="Q10" s="1">
        <v>5067000000</v>
      </c>
      <c r="R10" s="1">
        <v>5696700000</v>
      </c>
      <c r="S10" s="1">
        <v>6324800000</v>
      </c>
      <c r="T10" s="1">
        <v>6597000000</v>
      </c>
      <c r="U10" s="1">
        <v>6985900000</v>
      </c>
      <c r="V10" s="1">
        <v>7073500000</v>
      </c>
      <c r="W10" s="1">
        <v>7337800000</v>
      </c>
      <c r="X10" s="1">
        <v>7469000000</v>
      </c>
      <c r="Y10" s="1">
        <v>8556000000</v>
      </c>
      <c r="Z10" s="1">
        <v>8857000000</v>
      </c>
      <c r="AA10" s="1" t="s">
        <v>92</v>
      </c>
      <c r="AB10" s="1" t="s">
        <v>92</v>
      </c>
      <c r="AC10" s="1" t="s">
        <v>92</v>
      </c>
      <c r="AI10" s="17">
        <f>AC9</f>
        <v>0</v>
      </c>
      <c r="AJ10" s="20">
        <f>AC13</f>
        <v>0.55747871680667527</v>
      </c>
      <c r="AK10" s="20">
        <f>AC80</f>
        <v>1.8661554941647403E-2</v>
      </c>
      <c r="AL10" s="20">
        <f>AC89</f>
        <v>0</v>
      </c>
    </row>
    <row r="11" spans="1:38"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row>
    <row r="12" spans="1:38" ht="20" x14ac:dyDescent="0.25">
      <c r="A12" s="5" t="s">
        <v>8</v>
      </c>
      <c r="B12" s="1">
        <v>1993400000</v>
      </c>
      <c r="C12" s="1">
        <v>2153200000</v>
      </c>
      <c r="D12" s="1">
        <v>2257400000</v>
      </c>
      <c r="E12" s="1">
        <v>2389400000</v>
      </c>
      <c r="F12" s="1">
        <v>2604700000</v>
      </c>
      <c r="G12" s="1">
        <v>2878900000</v>
      </c>
      <c r="H12" s="1">
        <v>3086300000</v>
      </c>
      <c r="I12" s="1">
        <v>3018500000</v>
      </c>
      <c r="J12" s="1">
        <v>3244500000</v>
      </c>
      <c r="K12" s="1">
        <v>3651300000</v>
      </c>
      <c r="L12" s="1">
        <v>3998300000</v>
      </c>
      <c r="M12" s="1">
        <v>4065500000</v>
      </c>
      <c r="N12" s="1">
        <v>4511700000</v>
      </c>
      <c r="O12" s="1">
        <v>5102900000</v>
      </c>
      <c r="P12" s="1">
        <v>4883900000</v>
      </c>
      <c r="Q12" s="1">
        <v>5067000000</v>
      </c>
      <c r="R12" s="1">
        <v>5696700000</v>
      </c>
      <c r="S12" s="1">
        <v>6324800000</v>
      </c>
      <c r="T12" s="1">
        <v>6597000000</v>
      </c>
      <c r="U12" s="1">
        <v>6985900000</v>
      </c>
      <c r="V12" s="1">
        <v>7073500000</v>
      </c>
      <c r="W12" s="1">
        <v>7337800000</v>
      </c>
      <c r="X12" s="1">
        <v>7469000000</v>
      </c>
      <c r="Y12" s="1">
        <v>8556000000</v>
      </c>
      <c r="Z12" s="1">
        <v>8857000000</v>
      </c>
      <c r="AA12" s="1">
        <v>8637000000</v>
      </c>
      <c r="AB12" s="1">
        <v>9371000000</v>
      </c>
      <c r="AC12" s="1">
        <v>9888000000</v>
      </c>
      <c r="AI12" s="18" t="s">
        <v>117</v>
      </c>
      <c r="AJ12" s="19" t="s">
        <v>118</v>
      </c>
      <c r="AK12" s="19" t="s">
        <v>119</v>
      </c>
      <c r="AL12" s="19" t="s">
        <v>120</v>
      </c>
    </row>
    <row r="13" spans="1:38" ht="19" x14ac:dyDescent="0.25">
      <c r="A13" s="14" t="s">
        <v>100</v>
      </c>
      <c r="B13" s="15">
        <f>B12/B3</f>
        <v>0.68759270118312577</v>
      </c>
      <c r="C13" s="15">
        <f t="shared" ref="C13:AC13" si="2">C12/C3</f>
        <v>0.67403349506965093</v>
      </c>
      <c r="D13" s="15">
        <f t="shared" si="2"/>
        <v>0.66755382067660274</v>
      </c>
      <c r="E13" s="15">
        <f t="shared" si="2"/>
        <v>0.66042012161415142</v>
      </c>
      <c r="F13" s="15">
        <f t="shared" si="2"/>
        <v>0.65753666725569893</v>
      </c>
      <c r="G13" s="15">
        <f t="shared" si="2"/>
        <v>0.65926994595584865</v>
      </c>
      <c r="H13" s="15">
        <f t="shared" si="2"/>
        <v>0.66975543065471665</v>
      </c>
      <c r="I13" s="15">
        <f t="shared" si="2"/>
        <v>0.63631764234669141</v>
      </c>
      <c r="J13" s="15">
        <f t="shared" si="2"/>
        <v>0.63398858840081285</v>
      </c>
      <c r="K13" s="15">
        <f t="shared" si="2"/>
        <v>0.6305781983973473</v>
      </c>
      <c r="L13" s="15">
        <f t="shared" si="2"/>
        <v>0.63101494563073091</v>
      </c>
      <c r="M13" s="15">
        <f t="shared" si="2"/>
        <v>0.62896438627432782</v>
      </c>
      <c r="N13" s="15">
        <f t="shared" si="2"/>
        <v>0.64109413854351682</v>
      </c>
      <c r="O13" s="15">
        <f t="shared" si="2"/>
        <v>0.64505486170804471</v>
      </c>
      <c r="P13" s="15">
        <f t="shared" si="2"/>
        <v>0.66685327289112206</v>
      </c>
      <c r="Q13" s="15">
        <f t="shared" si="2"/>
        <v>0.64996536596628951</v>
      </c>
      <c r="R13" s="15">
        <f t="shared" si="2"/>
        <v>0.6466174801362089</v>
      </c>
      <c r="S13" s="15">
        <f t="shared" si="2"/>
        <v>0.65112831493987811</v>
      </c>
      <c r="T13" s="15">
        <f t="shared" si="2"/>
        <v>0.64792716344028989</v>
      </c>
      <c r="U13" s="15">
        <f t="shared" si="2"/>
        <v>0.63688826489679817</v>
      </c>
      <c r="V13" s="15">
        <f t="shared" si="2"/>
        <v>0.65614448443471485</v>
      </c>
      <c r="W13" s="15">
        <f t="shared" si="2"/>
        <v>0.6515365422693411</v>
      </c>
      <c r="X13" s="15">
        <f t="shared" si="2"/>
        <v>0.63168132611637351</v>
      </c>
      <c r="Y13" s="15">
        <f t="shared" si="2"/>
        <v>0.62530146897610173</v>
      </c>
      <c r="Z13" s="15">
        <f t="shared" si="2"/>
        <v>0.59590930498553452</v>
      </c>
      <c r="AA13" s="15">
        <f t="shared" si="2"/>
        <v>0.60423954106618161</v>
      </c>
      <c r="AB13" s="15">
        <f t="shared" si="2"/>
        <v>0.5779216774591428</v>
      </c>
      <c r="AC13" s="15">
        <f t="shared" si="2"/>
        <v>0.55747871680667527</v>
      </c>
      <c r="AI13" s="17">
        <f>AC28/AC72</f>
        <v>0.42754919499105548</v>
      </c>
      <c r="AJ13" s="20">
        <f>AC28/AC54</f>
        <v>0.11429937828790053</v>
      </c>
      <c r="AK13" s="20">
        <f>AC22/(AC72+AC56+AC61)</f>
        <v>0.23951643369852663</v>
      </c>
      <c r="AL13" s="21">
        <f>AC67/AC72</f>
        <v>2.7406082289803222</v>
      </c>
    </row>
    <row r="14" spans="1:38" ht="19" x14ac:dyDescent="0.25">
      <c r="A14" s="5" t="s">
        <v>9</v>
      </c>
      <c r="B14" s="1">
        <v>42000000</v>
      </c>
      <c r="C14" s="1">
        <v>58800000</v>
      </c>
      <c r="D14" s="1">
        <v>76000000</v>
      </c>
      <c r="E14" s="1">
        <v>97500000</v>
      </c>
      <c r="F14" s="1">
        <v>117300000</v>
      </c>
      <c r="G14" s="1">
        <v>146800000</v>
      </c>
      <c r="H14" s="1">
        <v>16300000</v>
      </c>
      <c r="I14" s="1" t="s">
        <v>92</v>
      </c>
      <c r="J14" s="1">
        <v>20300000</v>
      </c>
      <c r="K14" s="1">
        <v>18800000</v>
      </c>
      <c r="L14" s="1" t="s">
        <v>92</v>
      </c>
      <c r="M14" s="1">
        <v>92100000</v>
      </c>
      <c r="N14" s="1">
        <v>1100000</v>
      </c>
      <c r="O14" s="1">
        <v>400000</v>
      </c>
      <c r="P14" s="1" t="s">
        <v>92</v>
      </c>
      <c r="Q14" s="1" t="s">
        <v>92</v>
      </c>
      <c r="R14" s="1">
        <v>29300000</v>
      </c>
      <c r="S14" s="1" t="s">
        <v>92</v>
      </c>
      <c r="T14" s="1" t="s">
        <v>92</v>
      </c>
      <c r="U14" s="1" t="s">
        <v>92</v>
      </c>
      <c r="V14" s="1" t="s">
        <v>92</v>
      </c>
      <c r="W14" s="1" t="s">
        <v>92</v>
      </c>
      <c r="X14" s="1" t="s">
        <v>92</v>
      </c>
      <c r="Y14" s="1" t="s">
        <v>92</v>
      </c>
      <c r="Z14" s="1" t="s">
        <v>92</v>
      </c>
      <c r="AA14" s="1" t="s">
        <v>92</v>
      </c>
      <c r="AB14" s="1" t="s">
        <v>92</v>
      </c>
      <c r="AC14" s="1">
        <v>374000000</v>
      </c>
    </row>
    <row r="15" spans="1:38" ht="20" x14ac:dyDescent="0.25">
      <c r="A15" s="5" t="s">
        <v>10</v>
      </c>
      <c r="B15" s="1">
        <v>2035400000</v>
      </c>
      <c r="C15" s="1">
        <v>2212000000</v>
      </c>
      <c r="D15" s="1">
        <v>2333400000</v>
      </c>
      <c r="E15" s="1">
        <v>2486900000</v>
      </c>
      <c r="F15" s="1">
        <v>2722000000</v>
      </c>
      <c r="G15" s="1">
        <v>3025700000</v>
      </c>
      <c r="H15" s="1">
        <v>3102600000</v>
      </c>
      <c r="I15" s="1">
        <v>3018500000</v>
      </c>
      <c r="J15" s="1">
        <v>3264800000</v>
      </c>
      <c r="K15" s="1">
        <v>3670100000</v>
      </c>
      <c r="L15" s="1">
        <v>3998300000</v>
      </c>
      <c r="M15" s="1">
        <v>4157600000</v>
      </c>
      <c r="N15" s="1">
        <v>4512800000</v>
      </c>
      <c r="O15" s="1">
        <v>5103300000</v>
      </c>
      <c r="P15" s="1">
        <v>4883900000</v>
      </c>
      <c r="Q15" s="1">
        <v>5067000000</v>
      </c>
      <c r="R15" s="1">
        <v>5726000000</v>
      </c>
      <c r="S15" s="1">
        <v>6324800000</v>
      </c>
      <c r="T15" s="1">
        <v>6597000000</v>
      </c>
      <c r="U15" s="1">
        <v>6985900000</v>
      </c>
      <c r="V15" s="1">
        <v>7073500000</v>
      </c>
      <c r="W15" s="1">
        <v>7337800000</v>
      </c>
      <c r="X15" s="1">
        <v>7469000000</v>
      </c>
      <c r="Y15" s="1">
        <v>8556000000</v>
      </c>
      <c r="Z15" s="1">
        <v>8857000000</v>
      </c>
      <c r="AA15" s="1">
        <v>8637000000</v>
      </c>
      <c r="AB15" s="1">
        <v>9371000000</v>
      </c>
      <c r="AC15" s="1">
        <v>10262000000</v>
      </c>
      <c r="AI15" s="18" t="s">
        <v>121</v>
      </c>
      <c r="AJ15" s="19" t="s">
        <v>122</v>
      </c>
      <c r="AK15" s="19" t="s">
        <v>123</v>
      </c>
      <c r="AL15" s="19" t="s">
        <v>124</v>
      </c>
    </row>
    <row r="16" spans="1:38" ht="19" x14ac:dyDescent="0.25">
      <c r="A16" s="5" t="s">
        <v>11</v>
      </c>
      <c r="B16" s="1">
        <v>2668200000</v>
      </c>
      <c r="C16" s="1">
        <v>2884200000</v>
      </c>
      <c r="D16" s="1">
        <v>3022500000</v>
      </c>
      <c r="E16" s="1">
        <v>3208900000</v>
      </c>
      <c r="F16" s="1">
        <v>3504600000</v>
      </c>
      <c r="G16" s="1">
        <v>3851000000</v>
      </c>
      <c r="H16" s="1">
        <v>4074900000</v>
      </c>
      <c r="I16" s="1">
        <v>4291900000</v>
      </c>
      <c r="J16" s="1">
        <v>4600500000</v>
      </c>
      <c r="K16" s="1">
        <v>5146400000</v>
      </c>
      <c r="L16" s="1">
        <v>5615700000</v>
      </c>
      <c r="M16" s="1">
        <v>5844200000</v>
      </c>
      <c r="N16" s="1">
        <v>6287600000</v>
      </c>
      <c r="O16" s="1">
        <v>7100100000</v>
      </c>
      <c r="P16" s="1">
        <v>6765500000</v>
      </c>
      <c r="Q16" s="1">
        <v>6896400000</v>
      </c>
      <c r="R16" s="1">
        <v>7662900000</v>
      </c>
      <c r="S16" s="1">
        <v>8320600000</v>
      </c>
      <c r="T16" s="1">
        <v>8622900000</v>
      </c>
      <c r="U16" s="1">
        <v>9144100000</v>
      </c>
      <c r="V16" s="1">
        <v>9174100000</v>
      </c>
      <c r="W16" s="1">
        <v>9518900000</v>
      </c>
      <c r="X16" s="1">
        <v>9906000000</v>
      </c>
      <c r="Y16" s="1">
        <v>11400000000</v>
      </c>
      <c r="Z16" s="1">
        <v>12244000000</v>
      </c>
      <c r="AA16" s="1">
        <v>12189000000</v>
      </c>
      <c r="AB16" s="1">
        <v>13205000000</v>
      </c>
      <c r="AC16" s="1">
        <v>14567000000</v>
      </c>
      <c r="AI16" s="29">
        <f>(AC35+AB35+AA35+Z35+Y35)/5</f>
        <v>-4.3473918031858381E-3</v>
      </c>
      <c r="AJ16" s="30">
        <f>AK101/AC3</f>
        <v>3.9283793397981621</v>
      </c>
      <c r="AK16" s="30">
        <f>AK101/AC28</f>
        <v>29.153834456066946</v>
      </c>
      <c r="AL16" s="31">
        <f>AK101/AC106</f>
        <v>34.838832175</v>
      </c>
    </row>
    <row r="17" spans="1:35"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v>75700000</v>
      </c>
      <c r="Q17" s="1">
        <v>101600000</v>
      </c>
      <c r="R17" s="1">
        <v>63900000</v>
      </c>
      <c r="S17" s="1">
        <v>61100000</v>
      </c>
      <c r="T17" s="1">
        <v>54800000</v>
      </c>
      <c r="U17" s="1">
        <v>50800000</v>
      </c>
      <c r="V17" s="1">
        <v>60000000</v>
      </c>
      <c r="W17" s="1">
        <v>70700000</v>
      </c>
      <c r="X17" s="1">
        <v>103000000</v>
      </c>
      <c r="Y17" s="1">
        <v>128000000</v>
      </c>
      <c r="Z17" s="1">
        <v>133000000</v>
      </c>
      <c r="AA17" s="1">
        <v>161000000</v>
      </c>
      <c r="AB17" s="1">
        <v>173000000</v>
      </c>
      <c r="AC17" s="1">
        <v>167000000</v>
      </c>
    </row>
    <row r="18" spans="1:35" ht="20" x14ac:dyDescent="0.25">
      <c r="A18" s="5" t="s">
        <v>13</v>
      </c>
      <c r="B18" s="1">
        <v>42000000</v>
      </c>
      <c r="C18" s="1">
        <v>58800000</v>
      </c>
      <c r="D18" s="1">
        <v>76000000</v>
      </c>
      <c r="E18" s="1">
        <v>97500000</v>
      </c>
      <c r="F18" s="1">
        <v>117300000</v>
      </c>
      <c r="G18" s="1">
        <v>146800000</v>
      </c>
      <c r="H18" s="1">
        <v>162900000</v>
      </c>
      <c r="I18" s="1">
        <v>162000000</v>
      </c>
      <c r="J18" s="1">
        <v>174800000</v>
      </c>
      <c r="K18" s="1">
        <v>191700000</v>
      </c>
      <c r="L18" s="1">
        <v>196700000</v>
      </c>
      <c r="M18" s="1">
        <v>198400000</v>
      </c>
      <c r="N18" s="1">
        <v>207200000</v>
      </c>
      <c r="O18" s="1">
        <v>250700000</v>
      </c>
      <c r="P18" s="1">
        <v>254000000</v>
      </c>
      <c r="Q18" s="1">
        <v>263700000</v>
      </c>
      <c r="R18" s="1" t="s">
        <v>92</v>
      </c>
      <c r="S18" s="1" t="s">
        <v>92</v>
      </c>
      <c r="T18" s="1">
        <v>336900000</v>
      </c>
      <c r="U18" s="1">
        <v>384600000</v>
      </c>
      <c r="V18" s="1">
        <v>409300000</v>
      </c>
      <c r="W18" s="1">
        <v>414700000</v>
      </c>
      <c r="X18" s="1">
        <v>464000000</v>
      </c>
      <c r="Y18" s="1">
        <v>531000000</v>
      </c>
      <c r="Z18" s="1">
        <v>557000000</v>
      </c>
      <c r="AA18" s="1">
        <v>611000000</v>
      </c>
      <c r="AB18" s="1">
        <v>651000000</v>
      </c>
      <c r="AC18" s="1">
        <v>727000000</v>
      </c>
      <c r="AI18" s="18" t="s">
        <v>125</v>
      </c>
    </row>
    <row r="19" spans="1:35" ht="19" x14ac:dyDescent="0.25">
      <c r="A19" s="6" t="s">
        <v>14</v>
      </c>
      <c r="B19" s="10">
        <v>271200000</v>
      </c>
      <c r="C19" s="10">
        <v>357500000</v>
      </c>
      <c r="D19" s="10">
        <v>426000000</v>
      </c>
      <c r="E19" s="10">
        <v>495400000</v>
      </c>
      <c r="F19" s="10">
        <v>557500000</v>
      </c>
      <c r="G19" s="10">
        <v>645500000</v>
      </c>
      <c r="H19" s="10">
        <v>642100000</v>
      </c>
      <c r="I19" s="10">
        <v>468300000</v>
      </c>
      <c r="J19" s="10">
        <v>655100000</v>
      </c>
      <c r="K19" s="10">
        <v>766400000</v>
      </c>
      <c r="L19" s="10">
        <v>894100000</v>
      </c>
      <c r="M19" s="10">
        <v>702300000</v>
      </c>
      <c r="N19" s="10">
        <v>911600000</v>
      </c>
      <c r="O19" s="10">
        <v>984400000</v>
      </c>
      <c r="P19" s="10">
        <v>664000000</v>
      </c>
      <c r="Q19" s="10">
        <v>1049500000</v>
      </c>
      <c r="R19" s="10">
        <v>1086400000</v>
      </c>
      <c r="S19" s="10">
        <v>1318600000</v>
      </c>
      <c r="T19" s="10">
        <v>1862900000</v>
      </c>
      <c r="U19" s="10">
        <v>2207200000</v>
      </c>
      <c r="V19" s="10">
        <v>2025400000</v>
      </c>
      <c r="W19" s="10">
        <v>2034400000</v>
      </c>
      <c r="X19" s="10">
        <v>2177000000</v>
      </c>
      <c r="Y19" s="10">
        <v>2630000000</v>
      </c>
      <c r="Z19" s="10">
        <v>2988000000</v>
      </c>
      <c r="AA19" s="10">
        <v>1806000000</v>
      </c>
      <c r="AB19" s="10">
        <v>4150000000</v>
      </c>
      <c r="AC19" s="10">
        <v>3912000000</v>
      </c>
      <c r="AI19" s="32">
        <f>AC40-AC56-AC61</f>
        <v>-3688000000</v>
      </c>
    </row>
    <row r="20" spans="1:35" ht="20" customHeight="1" x14ac:dyDescent="0.25">
      <c r="A20" s="14" t="s">
        <v>101</v>
      </c>
      <c r="B20" s="1"/>
      <c r="C20" s="15">
        <f>(C19/B19)-1</f>
        <v>0.31821533923303824</v>
      </c>
      <c r="D20" s="15">
        <f>(D19/C19)-1</f>
        <v>0.19160839160839171</v>
      </c>
      <c r="E20" s="15">
        <f>(E19/D19)-1</f>
        <v>0.16291079812206566</v>
      </c>
      <c r="F20" s="15">
        <f t="shared" ref="F20:AC20" si="3">(F19/E19)-1</f>
        <v>0.12535324989907148</v>
      </c>
      <c r="G20" s="15">
        <f t="shared" si="3"/>
        <v>0.1578475336322871</v>
      </c>
      <c r="H20" s="15">
        <f t="shared" si="3"/>
        <v>-5.2672347017815868E-3</v>
      </c>
      <c r="I20" s="15">
        <f t="shared" si="3"/>
        <v>-0.27067434978975236</v>
      </c>
      <c r="J20" s="15">
        <f t="shared" si="3"/>
        <v>0.39888960068332269</v>
      </c>
      <c r="K20" s="15">
        <f t="shared" si="3"/>
        <v>0.1698977255380858</v>
      </c>
      <c r="L20" s="15">
        <f t="shared" si="3"/>
        <v>0.16662317327766174</v>
      </c>
      <c r="M20" s="15">
        <f t="shared" si="3"/>
        <v>-0.21451739179062745</v>
      </c>
      <c r="N20" s="15">
        <f t="shared" si="3"/>
        <v>0.29802078883667948</v>
      </c>
      <c r="O20" s="15">
        <f t="shared" si="3"/>
        <v>7.9859587538394061E-2</v>
      </c>
      <c r="P20" s="15">
        <f t="shared" si="3"/>
        <v>-0.32547744819179192</v>
      </c>
      <c r="Q20" s="15">
        <f t="shared" si="3"/>
        <v>0.58057228915662651</v>
      </c>
      <c r="R20" s="15">
        <f t="shared" si="3"/>
        <v>3.5159599809433173E-2</v>
      </c>
      <c r="S20" s="15">
        <f t="shared" si="3"/>
        <v>0.21373343151693658</v>
      </c>
      <c r="T20" s="15">
        <f t="shared" si="3"/>
        <v>0.41278628848778998</v>
      </c>
      <c r="U20" s="15">
        <f t="shared" si="3"/>
        <v>0.18481936765258467</v>
      </c>
      <c r="V20" s="15">
        <f t="shared" si="3"/>
        <v>-8.2366799565059767E-2</v>
      </c>
      <c r="W20" s="15">
        <f t="shared" si="3"/>
        <v>4.4435667028734915E-3</v>
      </c>
      <c r="X20" s="15">
        <f t="shared" si="3"/>
        <v>7.0094376720408968E-2</v>
      </c>
      <c r="Y20" s="15">
        <f t="shared" si="3"/>
        <v>0.20808451998162614</v>
      </c>
      <c r="Z20" s="15">
        <f t="shared" si="3"/>
        <v>0.13612167300380218</v>
      </c>
      <c r="AA20" s="15">
        <f t="shared" si="3"/>
        <v>-0.39558232931726911</v>
      </c>
      <c r="AB20" s="15">
        <f t="shared" si="3"/>
        <v>1.2978959025470655</v>
      </c>
      <c r="AC20" s="15">
        <f t="shared" si="3"/>
        <v>-5.7349397590361395E-2</v>
      </c>
    </row>
    <row r="21" spans="1:35" ht="19" x14ac:dyDescent="0.25">
      <c r="A21" s="5" t="s">
        <v>15</v>
      </c>
      <c r="B21" s="2">
        <v>9.35E-2</v>
      </c>
      <c r="C21" s="2">
        <v>0.1119</v>
      </c>
      <c r="D21" s="2">
        <v>0.126</v>
      </c>
      <c r="E21" s="2">
        <v>0.13689999999999999</v>
      </c>
      <c r="F21" s="2">
        <v>0.14069999999999999</v>
      </c>
      <c r="G21" s="2">
        <v>0.14779999999999999</v>
      </c>
      <c r="H21" s="2">
        <v>0.13930000000000001</v>
      </c>
      <c r="I21" s="2">
        <v>9.8699999999999996E-2</v>
      </c>
      <c r="J21" s="2">
        <v>0.128</v>
      </c>
      <c r="K21" s="2">
        <v>0.13239999999999999</v>
      </c>
      <c r="L21" s="2">
        <v>0.1411</v>
      </c>
      <c r="M21" s="2">
        <v>0.1087</v>
      </c>
      <c r="N21" s="2">
        <v>0.1295</v>
      </c>
      <c r="O21" s="2">
        <v>0.1244</v>
      </c>
      <c r="P21" s="2">
        <v>9.0700000000000003E-2</v>
      </c>
      <c r="Q21" s="2">
        <v>0.1346</v>
      </c>
      <c r="R21" s="2">
        <v>0.12330000000000001</v>
      </c>
      <c r="S21" s="2">
        <v>0.13569999999999999</v>
      </c>
      <c r="T21" s="2">
        <v>0.183</v>
      </c>
      <c r="U21" s="2">
        <v>0.20119999999999999</v>
      </c>
      <c r="V21" s="2">
        <v>0.18790000000000001</v>
      </c>
      <c r="W21" s="2">
        <v>0.18060000000000001</v>
      </c>
      <c r="X21" s="2">
        <v>0.18410000000000001</v>
      </c>
      <c r="Y21" s="2">
        <v>0.19220000000000001</v>
      </c>
      <c r="Z21" s="2">
        <v>0.20100000000000001</v>
      </c>
      <c r="AA21" s="2">
        <v>0.1263</v>
      </c>
      <c r="AB21" s="2">
        <v>0.25590000000000002</v>
      </c>
      <c r="AC21" s="2">
        <v>0.22059999999999999</v>
      </c>
    </row>
    <row r="22" spans="1:35" ht="19" x14ac:dyDescent="0.25">
      <c r="A22" s="6" t="s">
        <v>16</v>
      </c>
      <c r="B22" s="10">
        <v>230900000</v>
      </c>
      <c r="C22" s="10">
        <v>310300000</v>
      </c>
      <c r="D22" s="10">
        <v>359100000</v>
      </c>
      <c r="E22" s="10">
        <v>409100000</v>
      </c>
      <c r="F22" s="10">
        <v>456700000</v>
      </c>
      <c r="G22" s="10">
        <v>515800000</v>
      </c>
      <c r="H22" s="10">
        <v>495600000</v>
      </c>
      <c r="I22" s="10">
        <v>341400000</v>
      </c>
      <c r="J22" s="10">
        <v>495100000</v>
      </c>
      <c r="K22" s="10">
        <v>644000000</v>
      </c>
      <c r="L22" s="10">
        <v>720600000</v>
      </c>
      <c r="M22" s="10">
        <v>619600000</v>
      </c>
      <c r="N22" s="10">
        <v>749900000</v>
      </c>
      <c r="O22" s="10">
        <v>810700000</v>
      </c>
      <c r="P22" s="10">
        <v>418400000</v>
      </c>
      <c r="Q22" s="10">
        <v>789900000</v>
      </c>
      <c r="R22" s="10">
        <v>1089400000</v>
      </c>
      <c r="S22" s="10">
        <v>1311700000</v>
      </c>
      <c r="T22" s="10">
        <v>1526000000</v>
      </c>
      <c r="U22" s="10">
        <v>1827600000</v>
      </c>
      <c r="V22" s="10">
        <v>1606300000</v>
      </c>
      <c r="W22" s="10">
        <v>1610300000</v>
      </c>
      <c r="X22" s="10">
        <v>1692000000</v>
      </c>
      <c r="Y22" s="10">
        <v>2052000000</v>
      </c>
      <c r="Z22" s="10">
        <v>2313000000</v>
      </c>
      <c r="AA22" s="10">
        <v>606000000</v>
      </c>
      <c r="AB22" s="10">
        <v>2618000000</v>
      </c>
      <c r="AC22" s="10">
        <v>3170000000</v>
      </c>
    </row>
    <row r="23" spans="1:35" ht="19" x14ac:dyDescent="0.25">
      <c r="A23" s="5" t="s">
        <v>17</v>
      </c>
      <c r="B23" s="2">
        <v>7.9600000000000004E-2</v>
      </c>
      <c r="C23" s="2">
        <v>9.7100000000000006E-2</v>
      </c>
      <c r="D23" s="2">
        <v>0.1062</v>
      </c>
      <c r="E23" s="2">
        <v>0.11310000000000001</v>
      </c>
      <c r="F23" s="2">
        <v>0.1153</v>
      </c>
      <c r="G23" s="2">
        <v>0.1181</v>
      </c>
      <c r="H23" s="2">
        <v>0.1075</v>
      </c>
      <c r="I23" s="2">
        <v>7.1999999999999995E-2</v>
      </c>
      <c r="J23" s="2">
        <v>9.6699999999999994E-2</v>
      </c>
      <c r="K23" s="2">
        <v>0.11119999999999999</v>
      </c>
      <c r="L23" s="2">
        <v>0.1137</v>
      </c>
      <c r="M23" s="2">
        <v>9.5899999999999999E-2</v>
      </c>
      <c r="N23" s="2">
        <v>0.1066</v>
      </c>
      <c r="O23" s="2">
        <v>0.10249999999999999</v>
      </c>
      <c r="P23" s="2">
        <v>5.7099999999999998E-2</v>
      </c>
      <c r="Q23" s="2">
        <v>0.1013</v>
      </c>
      <c r="R23" s="2">
        <v>0.1237</v>
      </c>
      <c r="S23" s="2">
        <v>0.13500000000000001</v>
      </c>
      <c r="T23" s="2">
        <v>0.14990000000000001</v>
      </c>
      <c r="U23" s="2">
        <v>0.1666</v>
      </c>
      <c r="V23" s="2">
        <v>0.14899999999999999</v>
      </c>
      <c r="W23" s="2">
        <v>0.14299999999999999</v>
      </c>
      <c r="X23" s="2">
        <v>0.1431</v>
      </c>
      <c r="Y23" s="2">
        <v>0.15</v>
      </c>
      <c r="Z23" s="2">
        <v>0.15559999999999999</v>
      </c>
      <c r="AA23" s="2">
        <v>4.24E-2</v>
      </c>
      <c r="AB23" s="2">
        <v>0.1615</v>
      </c>
      <c r="AC23" s="2">
        <v>0.1787</v>
      </c>
    </row>
    <row r="24" spans="1:35" ht="19" x14ac:dyDescent="0.25">
      <c r="A24" s="5" t="s">
        <v>18</v>
      </c>
      <c r="B24" s="1">
        <v>-1700000</v>
      </c>
      <c r="C24" s="1">
        <v>-11600000</v>
      </c>
      <c r="D24" s="1">
        <v>-9100000</v>
      </c>
      <c r="E24" s="1">
        <v>-11200000</v>
      </c>
      <c r="F24" s="1">
        <v>-16500000</v>
      </c>
      <c r="G24" s="1">
        <v>-17100000</v>
      </c>
      <c r="H24" s="1">
        <v>-14200000</v>
      </c>
      <c r="I24" s="1">
        <v>-14500000</v>
      </c>
      <c r="J24" s="1">
        <v>-8100000</v>
      </c>
      <c r="K24" s="1">
        <v>-27100000</v>
      </c>
      <c r="L24" s="1">
        <v>-13900000</v>
      </c>
      <c r="M24" s="1">
        <v>-23800000</v>
      </c>
      <c r="N24" s="1">
        <v>-38900000</v>
      </c>
      <c r="O24" s="1">
        <v>-66800000</v>
      </c>
      <c r="P24" s="1">
        <v>-75700000</v>
      </c>
      <c r="Q24" s="1">
        <v>-101600000</v>
      </c>
      <c r="R24" s="1">
        <v>-63900000</v>
      </c>
      <c r="S24" s="1">
        <v>-50600000</v>
      </c>
      <c r="T24" s="1">
        <v>-50800000</v>
      </c>
      <c r="U24" s="1">
        <v>-50800000</v>
      </c>
      <c r="V24" s="1">
        <v>-45700000</v>
      </c>
      <c r="W24" s="1">
        <v>-55100000</v>
      </c>
      <c r="X24" s="1">
        <v>-75000000</v>
      </c>
      <c r="Y24" s="1">
        <v>-72000000</v>
      </c>
      <c r="Z24" s="1">
        <v>-6000000</v>
      </c>
      <c r="AA24" s="1">
        <v>440000000</v>
      </c>
      <c r="AB24" s="1">
        <v>713000000</v>
      </c>
      <c r="AC24" s="1">
        <v>-134000000</v>
      </c>
    </row>
    <row r="25" spans="1:35" ht="19" x14ac:dyDescent="0.25">
      <c r="A25" s="6" t="s">
        <v>19</v>
      </c>
      <c r="B25" s="10">
        <v>229200000</v>
      </c>
      <c r="C25" s="10">
        <v>298700000</v>
      </c>
      <c r="D25" s="10">
        <v>350000000</v>
      </c>
      <c r="E25" s="10">
        <v>397900000</v>
      </c>
      <c r="F25" s="10">
        <v>440200000</v>
      </c>
      <c r="G25" s="10">
        <v>498700000</v>
      </c>
      <c r="H25" s="10">
        <v>481400000</v>
      </c>
      <c r="I25" s="10">
        <v>326900000</v>
      </c>
      <c r="J25" s="10">
        <v>487000000</v>
      </c>
      <c r="K25" s="10">
        <v>616900000</v>
      </c>
      <c r="L25" s="10">
        <v>706700000</v>
      </c>
      <c r="M25" s="10">
        <v>595800000</v>
      </c>
      <c r="N25" s="10">
        <v>711000000</v>
      </c>
      <c r="O25" s="10">
        <v>743900000</v>
      </c>
      <c r="P25" s="10">
        <v>342700000</v>
      </c>
      <c r="Q25" s="10">
        <v>688300000</v>
      </c>
      <c r="R25" s="10">
        <v>1025500000</v>
      </c>
      <c r="S25" s="10">
        <v>1261100000</v>
      </c>
      <c r="T25" s="10">
        <v>1475200000</v>
      </c>
      <c r="U25" s="10">
        <v>1776800000</v>
      </c>
      <c r="V25" s="10">
        <v>1560600000</v>
      </c>
      <c r="W25" s="10">
        <v>1555200000</v>
      </c>
      <c r="X25" s="10">
        <v>1617000000</v>
      </c>
      <c r="Y25" s="10">
        <v>1980000000</v>
      </c>
      <c r="Z25" s="10">
        <v>2307000000</v>
      </c>
      <c r="AA25" s="10">
        <v>1046000000</v>
      </c>
      <c r="AB25" s="10">
        <v>3331000000</v>
      </c>
      <c r="AC25" s="10">
        <v>3036000000</v>
      </c>
    </row>
    <row r="26" spans="1:35" ht="19" x14ac:dyDescent="0.25">
      <c r="A26" s="5" t="s">
        <v>20</v>
      </c>
      <c r="B26" s="2">
        <v>7.9100000000000004E-2</v>
      </c>
      <c r="C26" s="2">
        <v>9.35E-2</v>
      </c>
      <c r="D26" s="2">
        <v>0.10349999999999999</v>
      </c>
      <c r="E26" s="2">
        <v>0.11</v>
      </c>
      <c r="F26" s="2">
        <v>0.1111</v>
      </c>
      <c r="G26" s="2">
        <v>0.1142</v>
      </c>
      <c r="H26" s="2">
        <v>0.1045</v>
      </c>
      <c r="I26" s="2">
        <v>6.8900000000000003E-2</v>
      </c>
      <c r="J26" s="2">
        <v>9.5200000000000007E-2</v>
      </c>
      <c r="K26" s="2">
        <v>0.1065</v>
      </c>
      <c r="L26" s="2">
        <v>0.1115</v>
      </c>
      <c r="M26" s="2">
        <v>9.2200000000000004E-2</v>
      </c>
      <c r="N26" s="2">
        <v>0.10100000000000001</v>
      </c>
      <c r="O26" s="2">
        <v>9.4E-2</v>
      </c>
      <c r="P26" s="2">
        <v>4.6800000000000001E-2</v>
      </c>
      <c r="Q26" s="2">
        <v>8.8300000000000003E-2</v>
      </c>
      <c r="R26" s="2">
        <v>0.1164</v>
      </c>
      <c r="S26" s="2">
        <v>0.1298</v>
      </c>
      <c r="T26" s="2">
        <v>0.1449</v>
      </c>
      <c r="U26" s="2">
        <v>0.16200000000000001</v>
      </c>
      <c r="V26" s="2">
        <v>0.14480000000000001</v>
      </c>
      <c r="W26" s="2">
        <v>0.1381</v>
      </c>
      <c r="X26" s="2">
        <v>0.1368</v>
      </c>
      <c r="Y26" s="2">
        <v>0.1447</v>
      </c>
      <c r="Z26" s="2">
        <v>0.1552</v>
      </c>
      <c r="AA26" s="2">
        <v>7.3200000000000001E-2</v>
      </c>
      <c r="AB26" s="2">
        <v>0.2054</v>
      </c>
      <c r="AC26" s="2">
        <v>0.17119999999999999</v>
      </c>
    </row>
    <row r="27" spans="1:35" ht="19" x14ac:dyDescent="0.25">
      <c r="A27" s="5" t="s">
        <v>21</v>
      </c>
      <c r="B27" s="1">
        <v>108000000</v>
      </c>
      <c r="C27" s="1">
        <v>138300000</v>
      </c>
      <c r="D27" s="1">
        <v>152400000</v>
      </c>
      <c r="E27" s="1">
        <v>161100000</v>
      </c>
      <c r="F27" s="1">
        <v>167300000</v>
      </c>
      <c r="G27" s="1">
        <v>184600000</v>
      </c>
      <c r="H27" s="1">
        <v>174000000</v>
      </c>
      <c r="I27" s="1">
        <v>114400000</v>
      </c>
      <c r="J27" s="1">
        <v>160500000</v>
      </c>
      <c r="K27" s="1">
        <v>232600000</v>
      </c>
      <c r="L27" s="1">
        <v>291300000</v>
      </c>
      <c r="M27" s="1">
        <v>259700000</v>
      </c>
      <c r="N27" s="1">
        <v>255200000</v>
      </c>
      <c r="O27" s="1">
        <v>259900000</v>
      </c>
      <c r="P27" s="1">
        <v>115900000</v>
      </c>
      <c r="Q27" s="1">
        <v>205900000</v>
      </c>
      <c r="R27" s="1">
        <v>321700000</v>
      </c>
      <c r="S27" s="1">
        <v>400600000</v>
      </c>
      <c r="T27" s="1">
        <v>451400000</v>
      </c>
      <c r="U27" s="1">
        <v>567700000</v>
      </c>
      <c r="V27" s="1">
        <v>467200000</v>
      </c>
      <c r="W27" s="1">
        <v>434400000</v>
      </c>
      <c r="X27" s="1">
        <v>361000000</v>
      </c>
      <c r="Y27" s="1">
        <v>863000000</v>
      </c>
      <c r="Z27" s="1">
        <v>513000000</v>
      </c>
      <c r="AA27" s="1">
        <v>350000000</v>
      </c>
      <c r="AB27" s="1">
        <v>456000000</v>
      </c>
      <c r="AC27" s="1">
        <v>628000000</v>
      </c>
    </row>
    <row r="28" spans="1:35" ht="20" thickBot="1" x14ac:dyDescent="0.3">
      <c r="A28" s="7" t="s">
        <v>22</v>
      </c>
      <c r="B28" s="11">
        <v>121200000</v>
      </c>
      <c r="C28" s="11">
        <v>160400000</v>
      </c>
      <c r="D28" s="11">
        <v>197600000</v>
      </c>
      <c r="E28" s="11">
        <v>236800000</v>
      </c>
      <c r="F28" s="11">
        <v>272900000</v>
      </c>
      <c r="G28" s="11">
        <v>314100000</v>
      </c>
      <c r="H28" s="11">
        <v>305200000</v>
      </c>
      <c r="I28" s="11">
        <v>191900000</v>
      </c>
      <c r="J28" s="11">
        <v>319800000</v>
      </c>
      <c r="K28" s="11">
        <v>342100000</v>
      </c>
      <c r="L28" s="11">
        <v>406100000</v>
      </c>
      <c r="M28" s="11">
        <v>244200000</v>
      </c>
      <c r="N28" s="11">
        <v>449200000</v>
      </c>
      <c r="O28" s="11">
        <v>473800000</v>
      </c>
      <c r="P28" s="11">
        <v>218400000</v>
      </c>
      <c r="Q28" s="11">
        <v>478300000</v>
      </c>
      <c r="R28" s="11">
        <v>700800000</v>
      </c>
      <c r="S28" s="11">
        <v>856900000</v>
      </c>
      <c r="T28" s="11">
        <v>1019800000</v>
      </c>
      <c r="U28" s="11">
        <v>1204100000</v>
      </c>
      <c r="V28" s="11">
        <v>1088900000</v>
      </c>
      <c r="W28" s="11">
        <v>1114600000</v>
      </c>
      <c r="X28" s="11">
        <v>1249000000</v>
      </c>
      <c r="Y28" s="11">
        <v>1108000000</v>
      </c>
      <c r="Z28" s="11">
        <v>1785000000</v>
      </c>
      <c r="AA28" s="11">
        <v>684000000</v>
      </c>
      <c r="AB28" s="11">
        <v>2870000000</v>
      </c>
      <c r="AC28" s="11">
        <v>2390000000</v>
      </c>
    </row>
    <row r="29" spans="1:35" ht="20" customHeight="1" thickTop="1" x14ac:dyDescent="0.25">
      <c r="A29" s="14" t="s">
        <v>102</v>
      </c>
      <c r="B29" s="1"/>
      <c r="C29" s="15">
        <f>(C28/B28)-1</f>
        <v>0.32343234323432335</v>
      </c>
      <c r="D29" s="15">
        <f>(D28/C28)-1</f>
        <v>0.23192019950124698</v>
      </c>
      <c r="E29" s="15">
        <f>(E28/D28)-1</f>
        <v>0.19838056680161942</v>
      </c>
      <c r="F29" s="15">
        <f t="shared" ref="F29:AC29" si="4">(F28/E28)-1</f>
        <v>0.15244932432432434</v>
      </c>
      <c r="G29" s="15">
        <f t="shared" si="4"/>
        <v>0.15097105166727731</v>
      </c>
      <c r="H29" s="15">
        <f t="shared" si="4"/>
        <v>-2.8334925183062687E-2</v>
      </c>
      <c r="I29" s="15">
        <f t="shared" si="4"/>
        <v>-0.37123197903014415</v>
      </c>
      <c r="J29" s="15">
        <f t="shared" si="4"/>
        <v>0.66649296508598233</v>
      </c>
      <c r="K29" s="15">
        <f t="shared" si="4"/>
        <v>6.9731081926203808E-2</v>
      </c>
      <c r="L29" s="15">
        <f t="shared" si="4"/>
        <v>0.18707980122771128</v>
      </c>
      <c r="M29" s="15">
        <f t="shared" si="4"/>
        <v>-0.39867027825658707</v>
      </c>
      <c r="N29" s="15">
        <f t="shared" si="4"/>
        <v>0.83947583947583948</v>
      </c>
      <c r="O29" s="15">
        <f t="shared" si="4"/>
        <v>5.4764024933214639E-2</v>
      </c>
      <c r="P29" s="15">
        <f t="shared" si="4"/>
        <v>-0.53904601097509497</v>
      </c>
      <c r="Q29" s="15">
        <f t="shared" si="4"/>
        <v>1.1900183150183152</v>
      </c>
      <c r="R29" s="15">
        <f t="shared" si="4"/>
        <v>0.46518921179176242</v>
      </c>
      <c r="S29" s="15">
        <f t="shared" si="4"/>
        <v>0.22274543378995437</v>
      </c>
      <c r="T29" s="15">
        <f t="shared" si="4"/>
        <v>0.19010386276111557</v>
      </c>
      <c r="U29" s="15">
        <f t="shared" si="4"/>
        <v>0.1807217101392431</v>
      </c>
      <c r="V29" s="15">
        <f t="shared" si="4"/>
        <v>-9.5673116850759854E-2</v>
      </c>
      <c r="W29" s="15">
        <f t="shared" si="4"/>
        <v>2.360179998163292E-2</v>
      </c>
      <c r="X29" s="15">
        <f t="shared" si="4"/>
        <v>0.12058137448411976</v>
      </c>
      <c r="Y29" s="15">
        <f t="shared" si="4"/>
        <v>-0.11289031224979984</v>
      </c>
      <c r="Z29" s="15">
        <f t="shared" si="4"/>
        <v>0.61101083032490977</v>
      </c>
      <c r="AA29" s="15">
        <f t="shared" si="4"/>
        <v>-0.61680672268907566</v>
      </c>
      <c r="AB29" s="15">
        <f t="shared" si="4"/>
        <v>3.1959064327485383</v>
      </c>
      <c r="AC29" s="15">
        <f t="shared" si="4"/>
        <v>-0.16724738675958184</v>
      </c>
    </row>
    <row r="30" spans="1:35" ht="19" x14ac:dyDescent="0.25">
      <c r="A30" s="5" t="s">
        <v>23</v>
      </c>
      <c r="B30" s="2">
        <v>4.1799999999999997E-2</v>
      </c>
      <c r="C30" s="2">
        <v>5.0200000000000002E-2</v>
      </c>
      <c r="D30" s="2">
        <v>5.8400000000000001E-2</v>
      </c>
      <c r="E30" s="2">
        <v>6.5500000000000003E-2</v>
      </c>
      <c r="F30" s="2">
        <v>6.8900000000000003E-2</v>
      </c>
      <c r="G30" s="2">
        <v>7.1900000000000006E-2</v>
      </c>
      <c r="H30" s="2">
        <v>6.6199999999999995E-2</v>
      </c>
      <c r="I30" s="2">
        <v>4.0500000000000001E-2</v>
      </c>
      <c r="J30" s="2">
        <v>6.25E-2</v>
      </c>
      <c r="K30" s="2">
        <v>5.91E-2</v>
      </c>
      <c r="L30" s="2">
        <v>6.4100000000000004E-2</v>
      </c>
      <c r="M30" s="2">
        <v>3.78E-2</v>
      </c>
      <c r="N30" s="2">
        <v>6.3799999999999996E-2</v>
      </c>
      <c r="O30" s="2">
        <v>5.9900000000000002E-2</v>
      </c>
      <c r="P30" s="2">
        <v>2.98E-2</v>
      </c>
      <c r="Q30" s="2">
        <v>6.1400000000000003E-2</v>
      </c>
      <c r="R30" s="2">
        <v>7.9500000000000001E-2</v>
      </c>
      <c r="S30" s="2">
        <v>8.8200000000000001E-2</v>
      </c>
      <c r="T30" s="2">
        <v>0.1002</v>
      </c>
      <c r="U30" s="2">
        <v>0.10979999999999999</v>
      </c>
      <c r="V30" s="2">
        <v>0.10100000000000001</v>
      </c>
      <c r="W30" s="2">
        <v>9.9000000000000005E-2</v>
      </c>
      <c r="X30" s="2">
        <v>0.1056</v>
      </c>
      <c r="Y30" s="2">
        <v>8.1000000000000003E-2</v>
      </c>
      <c r="Z30" s="2">
        <v>0.1201</v>
      </c>
      <c r="AA30" s="2">
        <v>4.7899999999999998E-2</v>
      </c>
      <c r="AB30" s="2">
        <v>0.17699999999999999</v>
      </c>
      <c r="AC30" s="2">
        <v>0.13469999999999999</v>
      </c>
    </row>
    <row r="31" spans="1:35" ht="19" x14ac:dyDescent="0.25">
      <c r="A31" s="5" t="s">
        <v>24</v>
      </c>
      <c r="B31" s="12">
        <v>0.23</v>
      </c>
      <c r="C31" s="12">
        <v>0.28999999999999998</v>
      </c>
      <c r="D31" s="12">
        <v>0.36</v>
      </c>
      <c r="E31" s="12">
        <v>0.45</v>
      </c>
      <c r="F31" s="12">
        <v>0.53</v>
      </c>
      <c r="G31" s="12">
        <v>0.61</v>
      </c>
      <c r="H31" s="12">
        <v>0.59</v>
      </c>
      <c r="I31" s="12">
        <v>0.35</v>
      </c>
      <c r="J31" s="12">
        <v>0.64</v>
      </c>
      <c r="K31" s="12">
        <v>0.75</v>
      </c>
      <c r="L31" s="12">
        <v>0.9</v>
      </c>
      <c r="M31" s="12">
        <v>0.56999999999999995</v>
      </c>
      <c r="N31" s="12">
        <v>1.1000000000000001</v>
      </c>
      <c r="O31" s="12">
        <v>1.22</v>
      </c>
      <c r="P31" s="12">
        <v>0.56000000000000005</v>
      </c>
      <c r="Q31" s="12">
        <v>1.21</v>
      </c>
      <c r="R31" s="12">
        <v>1.78</v>
      </c>
      <c r="S31" s="12">
        <v>2.2000000000000002</v>
      </c>
      <c r="T31" s="12">
        <v>2.63</v>
      </c>
      <c r="U31" s="12">
        <v>3.12</v>
      </c>
      <c r="V31" s="12">
        <v>2.87</v>
      </c>
      <c r="W31" s="12">
        <v>3.01</v>
      </c>
      <c r="X31" s="12">
        <v>3.4</v>
      </c>
      <c r="Y31" s="12">
        <v>3.01</v>
      </c>
      <c r="Z31" s="12">
        <v>4.91</v>
      </c>
      <c r="AA31" s="12">
        <v>1.9</v>
      </c>
      <c r="AB31" s="12">
        <v>7.91</v>
      </c>
      <c r="AC31" s="12">
        <v>6.64</v>
      </c>
    </row>
    <row r="32" spans="1:35" ht="19" x14ac:dyDescent="0.25">
      <c r="A32" s="5" t="s">
        <v>25</v>
      </c>
      <c r="B32" s="12">
        <v>0.23</v>
      </c>
      <c r="C32" s="12">
        <v>0.28999999999999998</v>
      </c>
      <c r="D32" s="12">
        <v>0.36</v>
      </c>
      <c r="E32" s="12">
        <v>0.45</v>
      </c>
      <c r="F32" s="12">
        <v>0.52</v>
      </c>
      <c r="G32" s="12">
        <v>0.6</v>
      </c>
      <c r="H32" s="12">
        <v>0.57999999999999996</v>
      </c>
      <c r="I32" s="12">
        <v>0.35</v>
      </c>
      <c r="J32" s="12">
        <v>0.63</v>
      </c>
      <c r="K32" s="12">
        <v>0.74</v>
      </c>
      <c r="L32" s="12">
        <v>0.89</v>
      </c>
      <c r="M32" s="12">
        <v>0.56000000000000005</v>
      </c>
      <c r="N32" s="12">
        <v>1.08</v>
      </c>
      <c r="O32" s="12">
        <v>1.2</v>
      </c>
      <c r="P32" s="12">
        <v>0.55000000000000004</v>
      </c>
      <c r="Q32" s="12">
        <v>1.19</v>
      </c>
      <c r="R32" s="12">
        <v>1.74</v>
      </c>
      <c r="S32" s="12">
        <v>2.16</v>
      </c>
      <c r="T32" s="12">
        <v>2.58</v>
      </c>
      <c r="U32" s="12">
        <v>3.06</v>
      </c>
      <c r="V32" s="12">
        <v>2.82</v>
      </c>
      <c r="W32" s="12">
        <v>2.96</v>
      </c>
      <c r="X32" s="12">
        <v>3.35</v>
      </c>
      <c r="Y32" s="12">
        <v>2.95</v>
      </c>
      <c r="Z32" s="12">
        <v>4.82</v>
      </c>
      <c r="AA32" s="12">
        <v>1.86</v>
      </c>
      <c r="AB32" s="12">
        <v>7.79</v>
      </c>
      <c r="AC32" s="12">
        <v>6.55</v>
      </c>
    </row>
    <row r="33" spans="1:29" ht="19" x14ac:dyDescent="0.25">
      <c r="A33" s="5" t="s">
        <v>26</v>
      </c>
      <c r="B33" s="1">
        <v>426222222</v>
      </c>
      <c r="C33" s="1">
        <v>348813559</v>
      </c>
      <c r="D33" s="1">
        <v>476800000</v>
      </c>
      <c r="E33" s="1">
        <v>473600000</v>
      </c>
      <c r="F33" s="1">
        <v>474000000</v>
      </c>
      <c r="G33" s="1">
        <v>475400000</v>
      </c>
      <c r="H33" s="1">
        <v>476800000</v>
      </c>
      <c r="I33" s="1">
        <v>476400000</v>
      </c>
      <c r="J33" s="1">
        <v>465200000</v>
      </c>
      <c r="K33" s="1">
        <v>456400000</v>
      </c>
      <c r="L33" s="1">
        <v>450600000</v>
      </c>
      <c r="M33" s="1">
        <v>430000000</v>
      </c>
      <c r="N33" s="1">
        <v>408600000</v>
      </c>
      <c r="O33" s="1">
        <v>387800000</v>
      </c>
      <c r="P33" s="1">
        <v>392400000</v>
      </c>
      <c r="Q33" s="1">
        <v>395400000</v>
      </c>
      <c r="R33" s="1">
        <v>394000000</v>
      </c>
      <c r="S33" s="1">
        <v>388700000</v>
      </c>
      <c r="T33" s="1">
        <v>387600000</v>
      </c>
      <c r="U33" s="1">
        <v>386200000</v>
      </c>
      <c r="V33" s="1">
        <v>379300000</v>
      </c>
      <c r="W33" s="1">
        <v>370000000</v>
      </c>
      <c r="X33" s="1">
        <v>367100000</v>
      </c>
      <c r="Y33" s="1">
        <v>368000000</v>
      </c>
      <c r="Z33" s="1">
        <v>363500000</v>
      </c>
      <c r="AA33" s="1">
        <v>360600000</v>
      </c>
      <c r="AB33" s="1">
        <v>362900000</v>
      </c>
      <c r="AC33" s="1">
        <v>360000000</v>
      </c>
    </row>
    <row r="34" spans="1:29" ht="19" x14ac:dyDescent="0.25">
      <c r="A34" s="5" t="s">
        <v>27</v>
      </c>
      <c r="B34" s="1">
        <v>426222222</v>
      </c>
      <c r="C34" s="1">
        <v>348813559</v>
      </c>
      <c r="D34" s="1">
        <v>476800000</v>
      </c>
      <c r="E34" s="1">
        <v>478800000</v>
      </c>
      <c r="F34" s="1">
        <v>482400000</v>
      </c>
      <c r="G34" s="1">
        <v>485000000</v>
      </c>
      <c r="H34" s="1">
        <v>484400000</v>
      </c>
      <c r="I34" s="1">
        <v>482200000</v>
      </c>
      <c r="J34" s="1">
        <v>469400000</v>
      </c>
      <c r="K34" s="1">
        <v>463200000</v>
      </c>
      <c r="L34" s="1">
        <v>457200000</v>
      </c>
      <c r="M34" s="1">
        <v>434800000</v>
      </c>
      <c r="N34" s="1">
        <v>415600000</v>
      </c>
      <c r="O34" s="1">
        <v>394200000</v>
      </c>
      <c r="P34" s="1">
        <v>397090909</v>
      </c>
      <c r="Q34" s="1">
        <v>401400000</v>
      </c>
      <c r="R34" s="1">
        <v>402400000</v>
      </c>
      <c r="S34" s="1">
        <v>397000000</v>
      </c>
      <c r="T34" s="1">
        <v>394900000</v>
      </c>
      <c r="U34" s="1">
        <v>393100000</v>
      </c>
      <c r="V34" s="1">
        <v>385700000</v>
      </c>
      <c r="W34" s="1">
        <v>376600000</v>
      </c>
      <c r="X34" s="1">
        <v>373000000</v>
      </c>
      <c r="Y34" s="1">
        <v>375700000</v>
      </c>
      <c r="Z34" s="1">
        <v>370400000</v>
      </c>
      <c r="AA34" s="1">
        <v>366900000</v>
      </c>
      <c r="AB34" s="1">
        <v>368200000</v>
      </c>
      <c r="AC34" s="1">
        <v>364900000</v>
      </c>
    </row>
    <row r="35" spans="1:29" ht="20" customHeight="1" x14ac:dyDescent="0.25">
      <c r="A35" s="14" t="s">
        <v>103</v>
      </c>
      <c r="B35" s="1"/>
      <c r="C35" s="22">
        <f>(C34-B34)/B34</f>
        <v>-0.18161573706027931</v>
      </c>
      <c r="D35" s="22">
        <f t="shared" ref="D35:AC35" si="5">(D34-C34)/C34</f>
        <v>0.36691934042621321</v>
      </c>
      <c r="E35" s="22">
        <f t="shared" si="5"/>
        <v>4.1946308724832215E-3</v>
      </c>
      <c r="F35" s="22">
        <f t="shared" si="5"/>
        <v>7.5187969924812026E-3</v>
      </c>
      <c r="G35" s="22">
        <f t="shared" si="5"/>
        <v>5.3897180762852402E-3</v>
      </c>
      <c r="H35" s="22">
        <f t="shared" si="5"/>
        <v>-1.2371134020618556E-3</v>
      </c>
      <c r="I35" s="22">
        <f t="shared" si="5"/>
        <v>-4.5417010734929812E-3</v>
      </c>
      <c r="J35" s="22">
        <f t="shared" si="5"/>
        <v>-2.6545002073828285E-2</v>
      </c>
      <c r="K35" s="22">
        <f t="shared" si="5"/>
        <v>-1.3208351086493396E-2</v>
      </c>
      <c r="L35" s="22">
        <f t="shared" si="5"/>
        <v>-1.2953367875647668E-2</v>
      </c>
      <c r="M35" s="22">
        <f t="shared" si="5"/>
        <v>-4.8993875765529306E-2</v>
      </c>
      <c r="N35" s="22">
        <f t="shared" si="5"/>
        <v>-4.4158233670653177E-2</v>
      </c>
      <c r="O35" s="22">
        <f t="shared" si="5"/>
        <v>-5.1491819056785369E-2</v>
      </c>
      <c r="P35" s="22">
        <f t="shared" si="5"/>
        <v>7.333609842719432E-3</v>
      </c>
      <c r="Q35" s="22">
        <f t="shared" si="5"/>
        <v>1.0851648583070432E-2</v>
      </c>
      <c r="R35" s="22">
        <f t="shared" si="5"/>
        <v>2.4912805181863478E-3</v>
      </c>
      <c r="S35" s="22">
        <f t="shared" si="5"/>
        <v>-1.341948310139165E-2</v>
      </c>
      <c r="T35" s="22">
        <f t="shared" si="5"/>
        <v>-5.2896725440806048E-3</v>
      </c>
      <c r="U35" s="22">
        <f t="shared" si="5"/>
        <v>-4.5581159787287922E-3</v>
      </c>
      <c r="V35" s="22">
        <f t="shared" si="5"/>
        <v>-1.8824726532688883E-2</v>
      </c>
      <c r="W35" s="22">
        <f t="shared" si="5"/>
        <v>-2.3593466424682397E-2</v>
      </c>
      <c r="X35" s="22">
        <f t="shared" si="5"/>
        <v>-9.5592140201805637E-3</v>
      </c>
      <c r="Y35" s="22">
        <f t="shared" si="5"/>
        <v>7.2386058981233244E-3</v>
      </c>
      <c r="Z35" s="22">
        <f t="shared" si="5"/>
        <v>-1.4107000266169817E-2</v>
      </c>
      <c r="AA35" s="22">
        <f t="shared" si="5"/>
        <v>-9.4492440604751621E-3</v>
      </c>
      <c r="AB35" s="22">
        <f t="shared" si="5"/>
        <v>3.5431997819569366E-3</v>
      </c>
      <c r="AC35" s="22">
        <f t="shared" si="5"/>
        <v>-8.9625203693644764E-3</v>
      </c>
    </row>
    <row r="36" spans="1:29"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row>
    <row r="37" spans="1:29"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row>
    <row r="38" spans="1:29" ht="19" x14ac:dyDescent="0.25">
      <c r="A38" s="5" t="s">
        <v>30</v>
      </c>
      <c r="B38" s="1" t="s">
        <v>92</v>
      </c>
      <c r="C38" s="1" t="s">
        <v>92</v>
      </c>
      <c r="D38" s="1">
        <v>255600000</v>
      </c>
      <c r="E38" s="1">
        <v>277500000</v>
      </c>
      <c r="F38" s="1">
        <v>347500000</v>
      </c>
      <c r="G38" s="1">
        <v>320300000</v>
      </c>
      <c r="H38" s="1">
        <v>346700000</v>
      </c>
      <c r="I38" s="1">
        <v>546900000</v>
      </c>
      <c r="J38" s="1">
        <v>364100000</v>
      </c>
      <c r="K38" s="1">
        <v>611600000</v>
      </c>
      <c r="L38" s="1">
        <v>553300000</v>
      </c>
      <c r="M38" s="1">
        <v>368600000</v>
      </c>
      <c r="N38" s="1">
        <v>253700000</v>
      </c>
      <c r="O38" s="1">
        <v>401700000</v>
      </c>
      <c r="P38" s="1">
        <v>864500000</v>
      </c>
      <c r="Q38" s="1">
        <v>1120700000</v>
      </c>
      <c r="R38" s="1">
        <v>1253000000</v>
      </c>
      <c r="S38" s="1">
        <v>1347700000</v>
      </c>
      <c r="T38" s="1">
        <v>1495700000</v>
      </c>
      <c r="U38" s="1">
        <v>1629100000</v>
      </c>
      <c r="V38" s="1">
        <v>1021400000</v>
      </c>
      <c r="W38" s="1">
        <v>914100000</v>
      </c>
      <c r="X38" s="1">
        <v>1136000000</v>
      </c>
      <c r="Y38" s="1">
        <v>2181000000</v>
      </c>
      <c r="Z38" s="1">
        <v>2987000000</v>
      </c>
      <c r="AA38" s="1">
        <v>5022000000</v>
      </c>
      <c r="AB38" s="1">
        <v>4958000000</v>
      </c>
      <c r="AC38" s="1">
        <v>3957000000</v>
      </c>
    </row>
    <row r="39" spans="1:29"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t="s">
        <v>92</v>
      </c>
      <c r="P39" s="1" t="s">
        <v>92</v>
      </c>
      <c r="Q39" s="1" t="s">
        <v>92</v>
      </c>
      <c r="R39" s="1" t="s">
        <v>92</v>
      </c>
      <c r="S39" s="1" t="s">
        <v>92</v>
      </c>
      <c r="T39" s="1" t="s">
        <v>92</v>
      </c>
      <c r="U39" s="1" t="s">
        <v>92</v>
      </c>
      <c r="V39" s="1">
        <v>503700000</v>
      </c>
      <c r="W39" s="1">
        <v>469300000</v>
      </c>
      <c r="X39" s="1">
        <v>605000000</v>
      </c>
      <c r="Y39" s="1">
        <v>534000000</v>
      </c>
      <c r="Z39" s="1" t="s">
        <v>92</v>
      </c>
      <c r="AA39" s="1" t="s">
        <v>92</v>
      </c>
      <c r="AB39" s="1" t="s">
        <v>92</v>
      </c>
      <c r="AC39" s="1" t="s">
        <v>92</v>
      </c>
    </row>
    <row r="40" spans="1:29" ht="19" x14ac:dyDescent="0.25">
      <c r="A40" s="5" t="s">
        <v>32</v>
      </c>
      <c r="B40" s="1" t="s">
        <v>92</v>
      </c>
      <c r="C40" s="1" t="s">
        <v>92</v>
      </c>
      <c r="D40" s="1">
        <v>255600000</v>
      </c>
      <c r="E40" s="1">
        <v>277500000</v>
      </c>
      <c r="F40" s="1">
        <v>347500000</v>
      </c>
      <c r="G40" s="1">
        <v>320300000</v>
      </c>
      <c r="H40" s="1">
        <v>346700000</v>
      </c>
      <c r="I40" s="1">
        <v>546900000</v>
      </c>
      <c r="J40" s="1">
        <v>364100000</v>
      </c>
      <c r="K40" s="1">
        <v>611600000</v>
      </c>
      <c r="L40" s="1">
        <v>553300000</v>
      </c>
      <c r="M40" s="1">
        <v>368600000</v>
      </c>
      <c r="N40" s="1">
        <v>253700000</v>
      </c>
      <c r="O40" s="1">
        <v>401700000</v>
      </c>
      <c r="P40" s="1">
        <v>864500000</v>
      </c>
      <c r="Q40" s="1">
        <v>1120700000</v>
      </c>
      <c r="R40" s="1">
        <v>1253000000</v>
      </c>
      <c r="S40" s="1">
        <v>1347700000</v>
      </c>
      <c r="T40" s="1">
        <v>1495700000</v>
      </c>
      <c r="U40" s="1">
        <v>1629100000</v>
      </c>
      <c r="V40" s="1">
        <v>1525100000</v>
      </c>
      <c r="W40" s="1">
        <v>1383400000</v>
      </c>
      <c r="X40" s="1">
        <v>1741000000</v>
      </c>
      <c r="Y40" s="1">
        <v>2715000000</v>
      </c>
      <c r="Z40" s="1">
        <v>2987000000</v>
      </c>
      <c r="AA40" s="1">
        <v>5022000000</v>
      </c>
      <c r="AB40" s="1">
        <v>4958000000</v>
      </c>
      <c r="AC40" s="1">
        <v>3957000000</v>
      </c>
    </row>
    <row r="41" spans="1:29" ht="19" x14ac:dyDescent="0.25">
      <c r="A41" s="5" t="s">
        <v>33</v>
      </c>
      <c r="B41" s="1" t="s">
        <v>92</v>
      </c>
      <c r="C41" s="1" t="s">
        <v>92</v>
      </c>
      <c r="D41" s="1">
        <v>471700000</v>
      </c>
      <c r="E41" s="1">
        <v>497800000</v>
      </c>
      <c r="F41" s="1">
        <v>533700000</v>
      </c>
      <c r="G41" s="1">
        <v>550200000</v>
      </c>
      <c r="H41" s="1">
        <v>580600000</v>
      </c>
      <c r="I41" s="1">
        <v>624800000</v>
      </c>
      <c r="J41" s="1">
        <v>634200000</v>
      </c>
      <c r="K41" s="1">
        <v>664900000</v>
      </c>
      <c r="L41" s="1">
        <v>776600000</v>
      </c>
      <c r="M41" s="1">
        <v>771200000</v>
      </c>
      <c r="N41" s="1">
        <v>860500000</v>
      </c>
      <c r="O41" s="1">
        <v>1038800000</v>
      </c>
      <c r="P41" s="1">
        <v>853300000</v>
      </c>
      <c r="Q41" s="1">
        <v>746200000</v>
      </c>
      <c r="R41" s="1">
        <v>945600000</v>
      </c>
      <c r="S41" s="1">
        <v>1060300000</v>
      </c>
      <c r="T41" s="1">
        <v>1171700000</v>
      </c>
      <c r="U41" s="1">
        <v>1379300000</v>
      </c>
      <c r="V41" s="1">
        <v>1174500000</v>
      </c>
      <c r="W41" s="1">
        <v>1258300000</v>
      </c>
      <c r="X41" s="1">
        <v>1395000000</v>
      </c>
      <c r="Y41" s="1">
        <v>1487000000</v>
      </c>
      <c r="Z41" s="1">
        <v>1831000000</v>
      </c>
      <c r="AA41" s="1">
        <v>1194000000</v>
      </c>
      <c r="AB41" s="1">
        <v>1702000000</v>
      </c>
      <c r="AC41" s="1">
        <v>1629000000</v>
      </c>
    </row>
    <row r="42" spans="1:29" ht="19" x14ac:dyDescent="0.25">
      <c r="A42" s="5" t="s">
        <v>34</v>
      </c>
      <c r="B42" s="1" t="s">
        <v>92</v>
      </c>
      <c r="C42" s="1" t="s">
        <v>92</v>
      </c>
      <c r="D42" s="1">
        <v>440600000</v>
      </c>
      <c r="E42" s="1">
        <v>513200000</v>
      </c>
      <c r="F42" s="1">
        <v>513000000</v>
      </c>
      <c r="G42" s="1">
        <v>546300000</v>
      </c>
      <c r="H42" s="1">
        <v>630300000</v>
      </c>
      <c r="I42" s="1">
        <v>544500000</v>
      </c>
      <c r="J42" s="1">
        <v>599000000</v>
      </c>
      <c r="K42" s="1">
        <v>653500000</v>
      </c>
      <c r="L42" s="1">
        <v>768300000</v>
      </c>
      <c r="M42" s="1">
        <v>766300000</v>
      </c>
      <c r="N42" s="1">
        <v>855800000</v>
      </c>
      <c r="O42" s="1">
        <v>987200000</v>
      </c>
      <c r="P42" s="1">
        <v>795000000</v>
      </c>
      <c r="Q42" s="1">
        <v>826600000</v>
      </c>
      <c r="R42" s="1">
        <v>995600000</v>
      </c>
      <c r="S42" s="1">
        <v>983600000</v>
      </c>
      <c r="T42" s="1">
        <v>1113900000</v>
      </c>
      <c r="U42" s="1">
        <v>1294000000</v>
      </c>
      <c r="V42" s="1">
        <v>1215800000</v>
      </c>
      <c r="W42" s="1">
        <v>1263400000</v>
      </c>
      <c r="X42" s="1">
        <v>1479000000</v>
      </c>
      <c r="Y42" s="1">
        <v>1618000000</v>
      </c>
      <c r="Z42" s="1">
        <v>2006000000</v>
      </c>
      <c r="AA42" s="1">
        <v>2062000000</v>
      </c>
      <c r="AB42" s="1">
        <v>2505000000</v>
      </c>
      <c r="AC42" s="1">
        <v>2920000000</v>
      </c>
    </row>
    <row r="43" spans="1:29" ht="19" x14ac:dyDescent="0.25">
      <c r="A43" s="5" t="s">
        <v>35</v>
      </c>
      <c r="B43" s="1" t="s">
        <v>92</v>
      </c>
      <c r="C43" s="1" t="s">
        <v>92</v>
      </c>
      <c r="D43" s="1">
        <v>143200000</v>
      </c>
      <c r="E43" s="1">
        <v>166100000</v>
      </c>
      <c r="F43" s="1">
        <v>176000000</v>
      </c>
      <c r="G43" s="1">
        <v>201700000</v>
      </c>
      <c r="H43" s="1">
        <v>181300000</v>
      </c>
      <c r="I43" s="1">
        <v>211400000</v>
      </c>
      <c r="J43" s="1">
        <v>247600000</v>
      </c>
      <c r="K43" s="1">
        <v>269200000</v>
      </c>
      <c r="L43" s="1">
        <v>204400000</v>
      </c>
      <c r="M43" s="1">
        <v>270800000</v>
      </c>
      <c r="N43" s="1">
        <v>269400000</v>
      </c>
      <c r="O43" s="1">
        <v>359500000</v>
      </c>
      <c r="P43" s="1">
        <v>399700000</v>
      </c>
      <c r="Q43" s="1">
        <v>427500000</v>
      </c>
      <c r="R43" s="1">
        <v>492300000</v>
      </c>
      <c r="S43" s="1">
        <v>463500000</v>
      </c>
      <c r="T43" s="1">
        <v>515900000</v>
      </c>
      <c r="U43" s="1">
        <v>522800000</v>
      </c>
      <c r="V43" s="1">
        <v>553100000</v>
      </c>
      <c r="W43" s="1">
        <v>320000000</v>
      </c>
      <c r="X43" s="1">
        <v>349000000</v>
      </c>
      <c r="Y43" s="1">
        <v>348000000</v>
      </c>
      <c r="Z43" s="1">
        <v>388000000</v>
      </c>
      <c r="AA43" s="1">
        <v>614000000</v>
      </c>
      <c r="AB43" s="1">
        <v>603000000</v>
      </c>
      <c r="AC43" s="1">
        <v>792000000</v>
      </c>
    </row>
    <row r="44" spans="1:29" ht="19" x14ac:dyDescent="0.25">
      <c r="A44" s="6" t="s">
        <v>36</v>
      </c>
      <c r="B44" s="10" t="s">
        <v>92</v>
      </c>
      <c r="C44" s="10" t="s">
        <v>92</v>
      </c>
      <c r="D44" s="10">
        <v>1311100000</v>
      </c>
      <c r="E44" s="10">
        <v>1454600000</v>
      </c>
      <c r="F44" s="10">
        <v>1570200000</v>
      </c>
      <c r="G44" s="10">
        <v>1618500000</v>
      </c>
      <c r="H44" s="10">
        <v>1738900000</v>
      </c>
      <c r="I44" s="10">
        <v>1927600000</v>
      </c>
      <c r="J44" s="10">
        <v>1844900000</v>
      </c>
      <c r="K44" s="10">
        <v>2199200000</v>
      </c>
      <c r="L44" s="10">
        <v>2302600000</v>
      </c>
      <c r="M44" s="10">
        <v>2176900000</v>
      </c>
      <c r="N44" s="10">
        <v>2239400000</v>
      </c>
      <c r="O44" s="10">
        <v>2787200000</v>
      </c>
      <c r="P44" s="10">
        <v>2912500000</v>
      </c>
      <c r="Q44" s="10">
        <v>3121000000</v>
      </c>
      <c r="R44" s="10">
        <v>3686500000</v>
      </c>
      <c r="S44" s="10">
        <v>3855100000</v>
      </c>
      <c r="T44" s="10">
        <v>4297200000</v>
      </c>
      <c r="U44" s="10">
        <v>4825200000</v>
      </c>
      <c r="V44" s="10">
        <v>4468500000</v>
      </c>
      <c r="W44" s="10">
        <v>4225100000</v>
      </c>
      <c r="X44" s="10">
        <v>4964000000</v>
      </c>
      <c r="Y44" s="10">
        <v>6168000000</v>
      </c>
      <c r="Z44" s="10">
        <v>7212000000</v>
      </c>
      <c r="AA44" s="10">
        <v>8892000000</v>
      </c>
      <c r="AB44" s="10">
        <v>9768000000</v>
      </c>
      <c r="AC44" s="10">
        <v>9298000000</v>
      </c>
    </row>
    <row r="45" spans="1:29" ht="19" x14ac:dyDescent="0.25">
      <c r="A45" s="5" t="s">
        <v>37</v>
      </c>
      <c r="B45" s="1" t="s">
        <v>92</v>
      </c>
      <c r="C45" s="1" t="s">
        <v>92</v>
      </c>
      <c r="D45" s="1">
        <v>265000000</v>
      </c>
      <c r="E45" s="1">
        <v>335800000</v>
      </c>
      <c r="F45" s="1">
        <v>383600000</v>
      </c>
      <c r="G45" s="1">
        <v>480300000</v>
      </c>
      <c r="H45" s="1">
        <v>528700000</v>
      </c>
      <c r="I45" s="1">
        <v>580700000</v>
      </c>
      <c r="J45" s="1">
        <v>607700000</v>
      </c>
      <c r="K45" s="1">
        <v>647000000</v>
      </c>
      <c r="L45" s="1">
        <v>694200000</v>
      </c>
      <c r="M45" s="1">
        <v>758000000</v>
      </c>
      <c r="N45" s="1">
        <v>880800000</v>
      </c>
      <c r="O45" s="1">
        <v>1043100000</v>
      </c>
      <c r="P45" s="1">
        <v>1026700000</v>
      </c>
      <c r="Q45" s="1">
        <v>1023600000</v>
      </c>
      <c r="R45" s="1">
        <v>1143100000</v>
      </c>
      <c r="S45" s="1">
        <v>1231800000</v>
      </c>
      <c r="T45" s="1">
        <v>1350700000</v>
      </c>
      <c r="U45" s="1">
        <v>1502600000</v>
      </c>
      <c r="V45" s="1">
        <v>1490200000</v>
      </c>
      <c r="W45" s="1">
        <v>1583300000</v>
      </c>
      <c r="X45" s="1">
        <v>1671000000</v>
      </c>
      <c r="Y45" s="1">
        <v>1823000000</v>
      </c>
      <c r="Z45" s="1">
        <v>2068000000</v>
      </c>
      <c r="AA45" s="1">
        <v>4337000000</v>
      </c>
      <c r="AB45" s="1">
        <v>4470000000</v>
      </c>
      <c r="AC45" s="1">
        <v>4599000000</v>
      </c>
    </row>
    <row r="46" spans="1:29" ht="19" x14ac:dyDescent="0.25">
      <c r="A46" s="5" t="s">
        <v>38</v>
      </c>
      <c r="B46" s="1" t="s">
        <v>92</v>
      </c>
      <c r="C46" s="1" t="s">
        <v>92</v>
      </c>
      <c r="D46" s="1" t="s">
        <v>92</v>
      </c>
      <c r="E46" s="1" t="s">
        <v>92</v>
      </c>
      <c r="F46" s="1" t="s">
        <v>92</v>
      </c>
      <c r="G46" s="1" t="s">
        <v>92</v>
      </c>
      <c r="H46" s="1">
        <v>699700000</v>
      </c>
      <c r="I46" s="1" t="s">
        <v>92</v>
      </c>
      <c r="J46" s="1" t="s">
        <v>92</v>
      </c>
      <c r="K46" s="1" t="s">
        <v>92</v>
      </c>
      <c r="L46" s="1" t="s">
        <v>92</v>
      </c>
      <c r="M46" s="1">
        <v>635800000</v>
      </c>
      <c r="N46" s="1">
        <v>651300000</v>
      </c>
      <c r="O46" s="1">
        <v>900800000</v>
      </c>
      <c r="P46" s="1">
        <v>759900000</v>
      </c>
      <c r="Q46" s="1">
        <v>752500000</v>
      </c>
      <c r="R46" s="1">
        <v>877300000</v>
      </c>
      <c r="S46" s="1">
        <v>882600000</v>
      </c>
      <c r="T46" s="1">
        <v>881500000</v>
      </c>
      <c r="U46" s="1">
        <v>893200000</v>
      </c>
      <c r="V46" s="1">
        <v>1144800000</v>
      </c>
      <c r="W46" s="1">
        <v>1227800000</v>
      </c>
      <c r="X46" s="1">
        <v>1916000000</v>
      </c>
      <c r="Y46" s="1">
        <v>1926000000</v>
      </c>
      <c r="Z46" s="1">
        <v>1868000000</v>
      </c>
      <c r="AA46" s="1">
        <v>1401000000</v>
      </c>
      <c r="AB46" s="1">
        <v>2616000000</v>
      </c>
      <c r="AC46" s="1">
        <v>2521000000</v>
      </c>
    </row>
    <row r="47" spans="1:29" ht="19" x14ac:dyDescent="0.25">
      <c r="A47" s="5" t="s">
        <v>39</v>
      </c>
      <c r="B47" s="1" t="s">
        <v>92</v>
      </c>
      <c r="C47" s="1" t="s">
        <v>92</v>
      </c>
      <c r="D47" s="1">
        <v>161300000</v>
      </c>
      <c r="E47" s="1">
        <v>563300000</v>
      </c>
      <c r="F47" s="1">
        <v>608500000</v>
      </c>
      <c r="G47" s="1">
        <v>739200000</v>
      </c>
      <c r="H47" s="1">
        <v>21000000</v>
      </c>
      <c r="I47" s="1">
        <v>694000000</v>
      </c>
      <c r="J47" s="1">
        <v>760700000</v>
      </c>
      <c r="K47" s="1">
        <v>744200000</v>
      </c>
      <c r="L47" s="1">
        <v>792400000</v>
      </c>
      <c r="M47" s="1">
        <v>77000000</v>
      </c>
      <c r="N47" s="1">
        <v>113400000</v>
      </c>
      <c r="O47" s="1" t="s">
        <v>92</v>
      </c>
      <c r="P47" s="1">
        <v>150100000</v>
      </c>
      <c r="Q47" s="1">
        <v>109500000</v>
      </c>
      <c r="R47" s="1">
        <v>227500000</v>
      </c>
      <c r="S47" s="1">
        <v>190100000</v>
      </c>
      <c r="T47" s="1">
        <v>169600000</v>
      </c>
      <c r="U47" s="1">
        <v>157300000</v>
      </c>
      <c r="V47" s="1">
        <v>326600000</v>
      </c>
      <c r="W47" s="1">
        <v>344500000</v>
      </c>
      <c r="X47" s="1">
        <v>1327000000</v>
      </c>
      <c r="Y47" s="1">
        <v>1276000000</v>
      </c>
      <c r="Z47" s="1">
        <v>1203000000</v>
      </c>
      <c r="AA47" s="1">
        <v>2338000000</v>
      </c>
      <c r="AB47" s="1">
        <v>4095000000</v>
      </c>
      <c r="AC47" s="1">
        <v>3428000000</v>
      </c>
    </row>
    <row r="48" spans="1:29" ht="19" x14ac:dyDescent="0.25">
      <c r="A48" s="5" t="s">
        <v>40</v>
      </c>
      <c r="B48" s="1" t="s">
        <v>92</v>
      </c>
      <c r="C48" s="1" t="s">
        <v>92</v>
      </c>
      <c r="D48" s="1">
        <v>161300000</v>
      </c>
      <c r="E48" s="1">
        <v>563300000</v>
      </c>
      <c r="F48" s="1">
        <v>608500000</v>
      </c>
      <c r="G48" s="1">
        <v>739200000</v>
      </c>
      <c r="H48" s="1">
        <v>720700000</v>
      </c>
      <c r="I48" s="1">
        <v>694000000</v>
      </c>
      <c r="J48" s="1">
        <v>760700000</v>
      </c>
      <c r="K48" s="1">
        <v>744200000</v>
      </c>
      <c r="L48" s="1">
        <v>792400000</v>
      </c>
      <c r="M48" s="1">
        <v>712800000</v>
      </c>
      <c r="N48" s="1">
        <v>764700000</v>
      </c>
      <c r="O48" s="1">
        <v>900800000</v>
      </c>
      <c r="P48" s="1">
        <v>910000000</v>
      </c>
      <c r="Q48" s="1">
        <v>862000000</v>
      </c>
      <c r="R48" s="1">
        <v>1104800000</v>
      </c>
      <c r="S48" s="1">
        <v>1072700000</v>
      </c>
      <c r="T48" s="1">
        <v>1051100000</v>
      </c>
      <c r="U48" s="1">
        <v>1050500000</v>
      </c>
      <c r="V48" s="1">
        <v>1471400000</v>
      </c>
      <c r="W48" s="1">
        <v>1572300000</v>
      </c>
      <c r="X48" s="1">
        <v>3243000000</v>
      </c>
      <c r="Y48" s="1">
        <v>3202000000</v>
      </c>
      <c r="Z48" s="1">
        <v>3071000000</v>
      </c>
      <c r="AA48" s="1">
        <v>3739000000</v>
      </c>
      <c r="AB48" s="1">
        <v>6711000000</v>
      </c>
      <c r="AC48" s="1">
        <v>5949000000</v>
      </c>
    </row>
    <row r="49" spans="1:29" ht="19" x14ac:dyDescent="0.25">
      <c r="A49" s="5" t="s">
        <v>41</v>
      </c>
      <c r="B49" s="1" t="s">
        <v>92</v>
      </c>
      <c r="C49" s="1" t="s">
        <v>92</v>
      </c>
      <c r="D49" s="1" t="s">
        <v>92</v>
      </c>
      <c r="E49" s="1" t="s">
        <v>92</v>
      </c>
      <c r="F49" s="1" t="s">
        <v>92</v>
      </c>
      <c r="G49" s="1" t="s">
        <v>92</v>
      </c>
      <c r="H49" s="1" t="s">
        <v>92</v>
      </c>
      <c r="I49" s="1" t="s">
        <v>92</v>
      </c>
      <c r="J49" s="1" t="s">
        <v>92</v>
      </c>
      <c r="K49" s="1" t="s">
        <v>92</v>
      </c>
      <c r="L49" s="1">
        <v>12000000</v>
      </c>
      <c r="M49" s="1">
        <v>13000000</v>
      </c>
      <c r="N49" s="1">
        <v>22000000</v>
      </c>
      <c r="O49" s="1">
        <v>24000000</v>
      </c>
      <c r="P49" s="1">
        <v>12700000</v>
      </c>
      <c r="Q49" s="1">
        <v>12200000</v>
      </c>
      <c r="R49" s="1" t="s">
        <v>92</v>
      </c>
      <c r="S49" s="1" t="s">
        <v>92</v>
      </c>
      <c r="T49" s="1" t="s">
        <v>92</v>
      </c>
      <c r="U49" s="1">
        <v>14000000</v>
      </c>
      <c r="V49" s="1">
        <v>420300000</v>
      </c>
      <c r="W49" s="1">
        <v>1107700000</v>
      </c>
      <c r="X49" s="1">
        <v>1026000000</v>
      </c>
      <c r="Y49" s="1">
        <v>843000000</v>
      </c>
      <c r="Z49" s="1">
        <v>177000000</v>
      </c>
      <c r="AA49" s="1" t="s">
        <v>92</v>
      </c>
      <c r="AB49" s="1" t="s">
        <v>92</v>
      </c>
      <c r="AC49" s="1" t="s">
        <v>92</v>
      </c>
    </row>
    <row r="50" spans="1:29" ht="19" x14ac:dyDescent="0.25">
      <c r="A50" s="5" t="s">
        <v>42</v>
      </c>
      <c r="B50" s="1" t="s">
        <v>92</v>
      </c>
      <c r="C50" s="1" t="s">
        <v>92</v>
      </c>
      <c r="D50" s="1" t="s">
        <v>92</v>
      </c>
      <c r="E50" s="1" t="s">
        <v>92</v>
      </c>
      <c r="F50" s="1" t="s">
        <v>92</v>
      </c>
      <c r="G50" s="1" t="s">
        <v>92</v>
      </c>
      <c r="H50" s="1">
        <v>70100000</v>
      </c>
      <c r="I50" s="1">
        <v>72700000</v>
      </c>
      <c r="J50" s="1">
        <v>38700000</v>
      </c>
      <c r="K50" s="1" t="s">
        <v>92</v>
      </c>
      <c r="L50" s="1" t="s">
        <v>92</v>
      </c>
      <c r="M50" s="1" t="s">
        <v>92</v>
      </c>
      <c r="N50" s="1" t="s">
        <v>92</v>
      </c>
      <c r="O50" s="1" t="s">
        <v>92</v>
      </c>
      <c r="P50" s="1" t="s">
        <v>92</v>
      </c>
      <c r="Q50" s="1" t="s">
        <v>92</v>
      </c>
      <c r="R50" s="1" t="s">
        <v>92</v>
      </c>
      <c r="S50" s="1" t="s">
        <v>92</v>
      </c>
      <c r="T50" s="1" t="s">
        <v>92</v>
      </c>
      <c r="U50" s="1" t="s">
        <v>92</v>
      </c>
      <c r="V50" s="1" t="s">
        <v>92</v>
      </c>
      <c r="W50" s="1" t="s">
        <v>92</v>
      </c>
      <c r="X50" s="1" t="s">
        <v>92</v>
      </c>
      <c r="Y50" s="1" t="s">
        <v>92</v>
      </c>
      <c r="Z50" s="1" t="s">
        <v>92</v>
      </c>
      <c r="AA50" s="1" t="s">
        <v>92</v>
      </c>
      <c r="AB50" s="1" t="s">
        <v>92</v>
      </c>
      <c r="AC50" s="1" t="s">
        <v>92</v>
      </c>
    </row>
    <row r="51" spans="1:29" ht="19" x14ac:dyDescent="0.25">
      <c r="A51" s="5" t="s">
        <v>43</v>
      </c>
      <c r="B51" s="1" t="s">
        <v>92</v>
      </c>
      <c r="C51" s="1" t="s">
        <v>92</v>
      </c>
      <c r="D51" s="1">
        <v>135700000</v>
      </c>
      <c r="E51" s="1">
        <v>159100000</v>
      </c>
      <c r="F51" s="1">
        <v>184400000</v>
      </c>
      <c r="G51" s="1">
        <v>205300000</v>
      </c>
      <c r="H51" s="1">
        <v>160400000</v>
      </c>
      <c r="I51" s="1">
        <v>141500000</v>
      </c>
      <c r="J51" s="1">
        <v>97900000</v>
      </c>
      <c r="K51" s="1">
        <v>117700000</v>
      </c>
      <c r="L51" s="1">
        <v>84600000</v>
      </c>
      <c r="M51" s="1">
        <v>123400000</v>
      </c>
      <c r="N51" s="1">
        <v>218800000</v>
      </c>
      <c r="O51" s="1">
        <v>256100000</v>
      </c>
      <c r="P51" s="1">
        <v>314700000</v>
      </c>
      <c r="Q51" s="1">
        <v>316800000</v>
      </c>
      <c r="R51" s="1">
        <v>339500000</v>
      </c>
      <c r="S51" s="1">
        <v>433400000</v>
      </c>
      <c r="T51" s="1">
        <v>446200000</v>
      </c>
      <c r="U51" s="1">
        <v>476500000</v>
      </c>
      <c r="V51" s="1">
        <v>388800000</v>
      </c>
      <c r="W51" s="1">
        <v>734900000</v>
      </c>
      <c r="X51" s="1">
        <v>664000000</v>
      </c>
      <c r="Y51" s="1">
        <v>531000000</v>
      </c>
      <c r="Z51" s="1">
        <v>628000000</v>
      </c>
      <c r="AA51" s="1">
        <v>813000000</v>
      </c>
      <c r="AB51" s="1">
        <v>1022000000</v>
      </c>
      <c r="AC51" s="1">
        <v>1064000000</v>
      </c>
    </row>
    <row r="52" spans="1:29" ht="19" x14ac:dyDescent="0.25">
      <c r="A52" s="5" t="s">
        <v>44</v>
      </c>
      <c r="B52" s="1" t="s">
        <v>92</v>
      </c>
      <c r="C52" s="1" t="s">
        <v>92</v>
      </c>
      <c r="D52" s="1">
        <v>562000000</v>
      </c>
      <c r="E52" s="1">
        <v>1058200000</v>
      </c>
      <c r="F52" s="1">
        <v>1176500000</v>
      </c>
      <c r="G52" s="1">
        <v>1424800000</v>
      </c>
      <c r="H52" s="1">
        <v>1479900000</v>
      </c>
      <c r="I52" s="1">
        <v>1488900000</v>
      </c>
      <c r="J52" s="1">
        <v>1505000000</v>
      </c>
      <c r="K52" s="1">
        <v>1508900000</v>
      </c>
      <c r="L52" s="1">
        <v>1583200000</v>
      </c>
      <c r="M52" s="1">
        <v>1607200000</v>
      </c>
      <c r="N52" s="1">
        <v>1886300000</v>
      </c>
      <c r="O52" s="1">
        <v>2224000000</v>
      </c>
      <c r="P52" s="1">
        <v>2264100000</v>
      </c>
      <c r="Q52" s="1">
        <v>2214600000</v>
      </c>
      <c r="R52" s="1">
        <v>2587400000</v>
      </c>
      <c r="S52" s="1">
        <v>2737900000</v>
      </c>
      <c r="T52" s="1">
        <v>2848000000</v>
      </c>
      <c r="U52" s="1">
        <v>3043600000</v>
      </c>
      <c r="V52" s="1">
        <v>3770700000</v>
      </c>
      <c r="W52" s="1">
        <v>4998200000</v>
      </c>
      <c r="X52" s="1">
        <v>6604000000</v>
      </c>
      <c r="Y52" s="1">
        <v>6399000000</v>
      </c>
      <c r="Z52" s="1">
        <v>5944000000</v>
      </c>
      <c r="AA52" s="1">
        <v>8889000000</v>
      </c>
      <c r="AB52" s="1">
        <v>12203000000</v>
      </c>
      <c r="AC52" s="1">
        <v>11612000000</v>
      </c>
    </row>
    <row r="53" spans="1:29"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row>
    <row r="54" spans="1:29" ht="20" thickBot="1" x14ac:dyDescent="0.3">
      <c r="A54" s="7" t="s">
        <v>46</v>
      </c>
      <c r="B54" s="11" t="s">
        <v>92</v>
      </c>
      <c r="C54" s="11" t="s">
        <v>92</v>
      </c>
      <c r="D54" s="11">
        <v>1873100000</v>
      </c>
      <c r="E54" s="11">
        <v>2512800000</v>
      </c>
      <c r="F54" s="11">
        <v>2746700000</v>
      </c>
      <c r="G54" s="11">
        <v>3043300000</v>
      </c>
      <c r="H54" s="11">
        <v>3218800000</v>
      </c>
      <c r="I54" s="11">
        <v>3416500000</v>
      </c>
      <c r="J54" s="11">
        <v>3349900000</v>
      </c>
      <c r="K54" s="11">
        <v>3708100000</v>
      </c>
      <c r="L54" s="11">
        <v>3885800000</v>
      </c>
      <c r="M54" s="11">
        <v>3784100000</v>
      </c>
      <c r="N54" s="11">
        <v>4125700000</v>
      </c>
      <c r="O54" s="11">
        <v>5011200000</v>
      </c>
      <c r="P54" s="11">
        <v>5176600000</v>
      </c>
      <c r="Q54" s="11">
        <v>5335600000</v>
      </c>
      <c r="R54" s="11">
        <v>6273900000</v>
      </c>
      <c r="S54" s="11">
        <v>6593000000</v>
      </c>
      <c r="T54" s="11">
        <v>7145200000</v>
      </c>
      <c r="U54" s="11">
        <v>7868800000</v>
      </c>
      <c r="V54" s="11">
        <v>8239200000</v>
      </c>
      <c r="W54" s="11">
        <v>9223300000</v>
      </c>
      <c r="X54" s="11">
        <v>11568000000</v>
      </c>
      <c r="Y54" s="11">
        <v>12567000000</v>
      </c>
      <c r="Z54" s="11">
        <v>13156000000</v>
      </c>
      <c r="AA54" s="11">
        <v>17781000000</v>
      </c>
      <c r="AB54" s="11">
        <v>21971000000</v>
      </c>
      <c r="AC54" s="11">
        <v>20910000000</v>
      </c>
    </row>
    <row r="55" spans="1:29" ht="20" thickTop="1" x14ac:dyDescent="0.25">
      <c r="A55" s="5" t="s">
        <v>47</v>
      </c>
      <c r="B55" s="1" t="s">
        <v>92</v>
      </c>
      <c r="C55" s="1" t="s">
        <v>92</v>
      </c>
      <c r="D55" s="1">
        <v>165800000</v>
      </c>
      <c r="E55" s="1">
        <v>209100000</v>
      </c>
      <c r="F55" s="1">
        <v>223100000</v>
      </c>
      <c r="G55" s="1">
        <v>236500000</v>
      </c>
      <c r="H55" s="1">
        <v>239800000</v>
      </c>
      <c r="I55" s="1">
        <v>216400000</v>
      </c>
      <c r="J55" s="1">
        <v>229900000</v>
      </c>
      <c r="K55" s="1">
        <v>267300000</v>
      </c>
      <c r="L55" s="1">
        <v>249400000</v>
      </c>
      <c r="M55" s="1">
        <v>264500000</v>
      </c>
      <c r="N55" s="1">
        <v>314700000</v>
      </c>
      <c r="O55" s="1">
        <v>361700000</v>
      </c>
      <c r="P55" s="1">
        <v>329800000</v>
      </c>
      <c r="Q55" s="1">
        <v>425200000</v>
      </c>
      <c r="R55" s="1">
        <v>446700000</v>
      </c>
      <c r="S55" s="1">
        <v>493800000</v>
      </c>
      <c r="T55" s="1">
        <v>481700000</v>
      </c>
      <c r="U55" s="1">
        <v>524500000</v>
      </c>
      <c r="V55" s="1">
        <v>635400000</v>
      </c>
      <c r="W55" s="1">
        <v>716700000</v>
      </c>
      <c r="X55" s="1">
        <v>835000000</v>
      </c>
      <c r="Y55" s="1">
        <v>1182000000</v>
      </c>
      <c r="Z55" s="1">
        <v>1490000000</v>
      </c>
      <c r="AA55" s="1">
        <v>1177000000</v>
      </c>
      <c r="AB55" s="1">
        <v>1692000000</v>
      </c>
      <c r="AC55" s="1">
        <v>1822000000</v>
      </c>
    </row>
    <row r="56" spans="1:29" ht="19" x14ac:dyDescent="0.25">
      <c r="A56" s="5" t="s">
        <v>48</v>
      </c>
      <c r="B56" s="1" t="s">
        <v>92</v>
      </c>
      <c r="C56" s="1" t="s">
        <v>92</v>
      </c>
      <c r="D56" s="1">
        <v>31100000</v>
      </c>
      <c r="E56" s="1">
        <v>11500000</v>
      </c>
      <c r="F56" s="1">
        <v>6600000</v>
      </c>
      <c r="G56" s="1">
        <v>7000000</v>
      </c>
      <c r="H56" s="1">
        <v>5800000</v>
      </c>
      <c r="I56" s="1">
        <v>6600000</v>
      </c>
      <c r="J56" s="1">
        <v>7800000</v>
      </c>
      <c r="K56" s="1">
        <v>73800000</v>
      </c>
      <c r="L56" s="1">
        <v>263600000</v>
      </c>
      <c r="M56" s="1">
        <v>89700000</v>
      </c>
      <c r="N56" s="1">
        <v>60400000</v>
      </c>
      <c r="O56" s="1">
        <v>118700000</v>
      </c>
      <c r="P56" s="1">
        <v>33800000</v>
      </c>
      <c r="Q56" s="1">
        <v>23400000</v>
      </c>
      <c r="R56" s="1">
        <v>138000000</v>
      </c>
      <c r="S56" s="1">
        <v>219000000</v>
      </c>
      <c r="T56" s="1">
        <v>18300000</v>
      </c>
      <c r="U56" s="1">
        <v>18400000</v>
      </c>
      <c r="V56" s="1">
        <v>29800000</v>
      </c>
      <c r="W56" s="1">
        <v>331500000</v>
      </c>
      <c r="X56" s="1">
        <v>189000000</v>
      </c>
      <c r="Y56" s="1">
        <v>183000000</v>
      </c>
      <c r="Z56" s="1">
        <v>516000000</v>
      </c>
      <c r="AA56" s="1">
        <v>1597000000</v>
      </c>
      <c r="AB56" s="1">
        <v>411000000</v>
      </c>
      <c r="AC56" s="1">
        <v>633000000</v>
      </c>
    </row>
    <row r="57" spans="1:29"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v>187400000</v>
      </c>
      <c r="S57" s="1">
        <v>230200000</v>
      </c>
      <c r="T57" s="1">
        <v>217000000</v>
      </c>
      <c r="U57" s="1">
        <v>274800000</v>
      </c>
      <c r="V57" s="1">
        <v>238900000</v>
      </c>
      <c r="W57" s="1">
        <v>163300000</v>
      </c>
      <c r="X57" s="1">
        <v>190000000</v>
      </c>
      <c r="Y57" s="1">
        <v>190000000</v>
      </c>
      <c r="Z57" s="1" t="s">
        <v>92</v>
      </c>
      <c r="AA57" s="1" t="s">
        <v>92</v>
      </c>
      <c r="AB57" s="1">
        <v>359000000</v>
      </c>
      <c r="AC57" s="1" t="s">
        <v>92</v>
      </c>
    </row>
    <row r="58" spans="1:29"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t="s">
        <v>92</v>
      </c>
      <c r="X58" s="1" t="s">
        <v>92</v>
      </c>
      <c r="Y58" s="1" t="s">
        <v>92</v>
      </c>
      <c r="Z58" s="1">
        <v>314000000</v>
      </c>
      <c r="AA58" s="1">
        <v>222000000</v>
      </c>
      <c r="AB58" s="1">
        <v>322000000</v>
      </c>
      <c r="AC58" s="1" t="s">
        <v>92</v>
      </c>
    </row>
    <row r="59" spans="1:29" ht="19" x14ac:dyDescent="0.25">
      <c r="A59" s="5" t="s">
        <v>51</v>
      </c>
      <c r="B59" s="1" t="s">
        <v>92</v>
      </c>
      <c r="C59" s="1" t="s">
        <v>92</v>
      </c>
      <c r="D59" s="1">
        <v>562600000</v>
      </c>
      <c r="E59" s="1">
        <v>616800000</v>
      </c>
      <c r="F59" s="1">
        <v>632500000</v>
      </c>
      <c r="G59" s="1">
        <v>658300000</v>
      </c>
      <c r="H59" s="1">
        <v>611100000</v>
      </c>
      <c r="I59" s="1">
        <v>736600000</v>
      </c>
      <c r="J59" s="1">
        <v>815900000</v>
      </c>
      <c r="K59" s="1">
        <v>980900000</v>
      </c>
      <c r="L59" s="1">
        <v>984700000</v>
      </c>
      <c r="M59" s="1">
        <v>1084000000</v>
      </c>
      <c r="N59" s="1">
        <v>1125600000</v>
      </c>
      <c r="O59" s="1">
        <v>1218800000</v>
      </c>
      <c r="P59" s="1">
        <v>1095600000</v>
      </c>
      <c r="Q59" s="1">
        <v>1123600000</v>
      </c>
      <c r="R59" s="1">
        <v>1171200000</v>
      </c>
      <c r="S59" s="1">
        <v>1182800000</v>
      </c>
      <c r="T59" s="1">
        <v>1217600000</v>
      </c>
      <c r="U59" s="1">
        <v>1239000000</v>
      </c>
      <c r="V59" s="1">
        <v>1231500000</v>
      </c>
      <c r="W59" s="1">
        <v>1469000000</v>
      </c>
      <c r="X59" s="1">
        <v>1609000000</v>
      </c>
      <c r="Y59" s="1">
        <v>1755000000</v>
      </c>
      <c r="Z59" s="1">
        <v>2285000000</v>
      </c>
      <c r="AA59" s="1">
        <v>2183000000</v>
      </c>
      <c r="AB59" s="1">
        <v>2514000000</v>
      </c>
      <c r="AC59" s="1">
        <v>3360000000</v>
      </c>
    </row>
    <row r="60" spans="1:29" ht="19" x14ac:dyDescent="0.25">
      <c r="A60" s="6" t="s">
        <v>52</v>
      </c>
      <c r="B60" s="10" t="s">
        <v>92</v>
      </c>
      <c r="C60" s="10" t="s">
        <v>92</v>
      </c>
      <c r="D60" s="10">
        <v>759500000</v>
      </c>
      <c r="E60" s="10">
        <v>837400000</v>
      </c>
      <c r="F60" s="10">
        <v>862200000</v>
      </c>
      <c r="G60" s="10">
        <v>901800000</v>
      </c>
      <c r="H60" s="10">
        <v>856700000</v>
      </c>
      <c r="I60" s="10">
        <v>959600000</v>
      </c>
      <c r="J60" s="10">
        <v>1053600000</v>
      </c>
      <c r="K60" s="10">
        <v>1322000000</v>
      </c>
      <c r="L60" s="10">
        <v>1497700000</v>
      </c>
      <c r="M60" s="10">
        <v>1438200000</v>
      </c>
      <c r="N60" s="10">
        <v>1500700000</v>
      </c>
      <c r="O60" s="10">
        <v>1699200000</v>
      </c>
      <c r="P60" s="10">
        <v>1459200000</v>
      </c>
      <c r="Q60" s="10">
        <v>1572200000</v>
      </c>
      <c r="R60" s="10">
        <v>1943300000</v>
      </c>
      <c r="S60" s="10">
        <v>2125800000</v>
      </c>
      <c r="T60" s="10">
        <v>1934600000</v>
      </c>
      <c r="U60" s="10">
        <v>2056700000</v>
      </c>
      <c r="V60" s="10">
        <v>2135600000</v>
      </c>
      <c r="W60" s="10">
        <v>2680500000</v>
      </c>
      <c r="X60" s="10">
        <v>2823000000</v>
      </c>
      <c r="Y60" s="10">
        <v>3310000000</v>
      </c>
      <c r="Z60" s="10">
        <v>4605000000</v>
      </c>
      <c r="AA60" s="10">
        <v>5179000000</v>
      </c>
      <c r="AB60" s="10">
        <v>5298000000</v>
      </c>
      <c r="AC60" s="10">
        <v>5815000000</v>
      </c>
    </row>
    <row r="61" spans="1:29" ht="19" x14ac:dyDescent="0.25">
      <c r="A61" s="5" t="s">
        <v>53</v>
      </c>
      <c r="B61" s="1" t="s">
        <v>92</v>
      </c>
      <c r="C61" s="1" t="s">
        <v>92</v>
      </c>
      <c r="D61" s="1" t="s">
        <v>92</v>
      </c>
      <c r="E61" s="1">
        <v>425000000</v>
      </c>
      <c r="F61" s="1">
        <v>422500000</v>
      </c>
      <c r="G61" s="1">
        <v>418400000</v>
      </c>
      <c r="H61" s="1">
        <v>410900000</v>
      </c>
      <c r="I61" s="1">
        <v>403900000</v>
      </c>
      <c r="J61" s="1">
        <v>283600000</v>
      </c>
      <c r="K61" s="1">
        <v>461500000</v>
      </c>
      <c r="L61" s="1">
        <v>451100000</v>
      </c>
      <c r="M61" s="1">
        <v>431800000</v>
      </c>
      <c r="N61" s="1">
        <v>1028100000</v>
      </c>
      <c r="O61" s="1">
        <v>1078200000</v>
      </c>
      <c r="P61" s="1">
        <v>1387600000</v>
      </c>
      <c r="Q61" s="1">
        <v>1205000000</v>
      </c>
      <c r="R61" s="1">
        <v>1080100000</v>
      </c>
      <c r="S61" s="1">
        <v>1069100000</v>
      </c>
      <c r="T61" s="1">
        <v>1326000000</v>
      </c>
      <c r="U61" s="1">
        <v>1324700000</v>
      </c>
      <c r="V61" s="1">
        <v>1607500000</v>
      </c>
      <c r="W61" s="1">
        <v>1910000000</v>
      </c>
      <c r="X61" s="1">
        <v>3383000000</v>
      </c>
      <c r="Y61" s="1">
        <v>3361000000</v>
      </c>
      <c r="Z61" s="1">
        <v>2896000000</v>
      </c>
      <c r="AA61" s="1">
        <v>7192000000</v>
      </c>
      <c r="AB61" s="1">
        <v>7688000000</v>
      </c>
      <c r="AC61" s="1">
        <v>7012000000</v>
      </c>
    </row>
    <row r="62" spans="1:29"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row>
    <row r="63" spans="1:29"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c r="P63" s="1" t="s">
        <v>92</v>
      </c>
      <c r="Q63" s="1" t="s">
        <v>92</v>
      </c>
      <c r="R63" s="1" t="s">
        <v>92</v>
      </c>
      <c r="S63" s="1" t="s">
        <v>92</v>
      </c>
      <c r="T63" s="1" t="s">
        <v>92</v>
      </c>
      <c r="U63" s="1" t="s">
        <v>92</v>
      </c>
      <c r="V63" s="1" t="s">
        <v>92</v>
      </c>
      <c r="W63" s="1" t="s">
        <v>92</v>
      </c>
      <c r="X63" s="1" t="s">
        <v>92</v>
      </c>
      <c r="Y63" s="1" t="s">
        <v>92</v>
      </c>
      <c r="Z63" s="1" t="s">
        <v>92</v>
      </c>
      <c r="AA63" s="1" t="s">
        <v>92</v>
      </c>
      <c r="AB63" s="1" t="s">
        <v>92</v>
      </c>
      <c r="AC63" s="1" t="s">
        <v>92</v>
      </c>
    </row>
    <row r="64" spans="1:29" ht="19" x14ac:dyDescent="0.25">
      <c r="A64" s="5" t="s">
        <v>55</v>
      </c>
      <c r="B64" s="1" t="s">
        <v>92</v>
      </c>
      <c r="C64" s="1" t="s">
        <v>92</v>
      </c>
      <c r="D64" s="1">
        <v>205900000</v>
      </c>
      <c r="E64" s="1">
        <v>194000000</v>
      </c>
      <c r="F64" s="1">
        <v>177500000</v>
      </c>
      <c r="G64" s="1">
        <v>202800000</v>
      </c>
      <c r="H64" s="1">
        <v>599100000</v>
      </c>
      <c r="I64" s="1">
        <v>591100000</v>
      </c>
      <c r="J64" s="1">
        <v>576800000</v>
      </c>
      <c r="K64" s="1">
        <v>175600000</v>
      </c>
      <c r="L64" s="1">
        <v>228400000</v>
      </c>
      <c r="M64" s="1">
        <v>266400000</v>
      </c>
      <c r="N64" s="1">
        <v>376600000</v>
      </c>
      <c r="O64" s="1">
        <v>554000000</v>
      </c>
      <c r="P64" s="1">
        <v>665800000</v>
      </c>
      <c r="Q64" s="1">
        <v>593000000</v>
      </c>
      <c r="R64" s="1">
        <v>603500000</v>
      </c>
      <c r="S64" s="1">
        <v>650600000</v>
      </c>
      <c r="T64" s="1">
        <v>582700000</v>
      </c>
      <c r="U64" s="1">
        <v>618000000</v>
      </c>
      <c r="V64" s="1">
        <v>841800000</v>
      </c>
      <c r="W64" s="1">
        <v>1045500000</v>
      </c>
      <c r="X64" s="1">
        <v>960000000</v>
      </c>
      <c r="Y64" s="1">
        <v>1186000000</v>
      </c>
      <c r="Z64" s="1">
        <v>1244000000</v>
      </c>
      <c r="AA64" s="1">
        <v>1448000000</v>
      </c>
      <c r="AB64" s="1">
        <v>2894000000</v>
      </c>
      <c r="AC64" s="1">
        <v>1651000000</v>
      </c>
    </row>
    <row r="65" spans="1:29" ht="19" x14ac:dyDescent="0.25">
      <c r="A65" s="5" t="s">
        <v>56</v>
      </c>
      <c r="B65" s="1" t="s">
        <v>92</v>
      </c>
      <c r="C65" s="1" t="s">
        <v>92</v>
      </c>
      <c r="D65" s="1">
        <v>205900000</v>
      </c>
      <c r="E65" s="1">
        <v>619000000</v>
      </c>
      <c r="F65" s="1">
        <v>600000000</v>
      </c>
      <c r="G65" s="1">
        <v>621200000</v>
      </c>
      <c r="H65" s="1">
        <v>1010000000</v>
      </c>
      <c r="I65" s="1">
        <v>995000000</v>
      </c>
      <c r="J65" s="1">
        <v>860400000</v>
      </c>
      <c r="K65" s="1">
        <v>637100000</v>
      </c>
      <c r="L65" s="1">
        <v>679500000</v>
      </c>
      <c r="M65" s="1">
        <v>698200000</v>
      </c>
      <c r="N65" s="1">
        <v>1404700000</v>
      </c>
      <c r="O65" s="1">
        <v>1632200000</v>
      </c>
      <c r="P65" s="1">
        <v>2053400000</v>
      </c>
      <c r="Q65" s="1">
        <v>1798000000</v>
      </c>
      <c r="R65" s="1">
        <v>1683600000</v>
      </c>
      <c r="S65" s="1">
        <v>1719700000</v>
      </c>
      <c r="T65" s="1">
        <v>1908700000</v>
      </c>
      <c r="U65" s="1">
        <v>1942700000</v>
      </c>
      <c r="V65" s="1">
        <v>2449300000</v>
      </c>
      <c r="W65" s="1">
        <v>2955500000</v>
      </c>
      <c r="X65" s="1">
        <v>4343000000</v>
      </c>
      <c r="Y65" s="1">
        <v>4547000000</v>
      </c>
      <c r="Z65" s="1">
        <v>4140000000</v>
      </c>
      <c r="AA65" s="1">
        <v>8640000000</v>
      </c>
      <c r="AB65" s="1">
        <v>10582000000</v>
      </c>
      <c r="AC65" s="1">
        <v>8663000000</v>
      </c>
    </row>
    <row r="66" spans="1:29"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v>842000000</v>
      </c>
    </row>
    <row r="67" spans="1:29" ht="19" x14ac:dyDescent="0.25">
      <c r="A67" s="6" t="s">
        <v>58</v>
      </c>
      <c r="B67" s="10" t="s">
        <v>92</v>
      </c>
      <c r="C67" s="10" t="s">
        <v>92</v>
      </c>
      <c r="D67" s="10">
        <v>965400000</v>
      </c>
      <c r="E67" s="10">
        <v>1456400000</v>
      </c>
      <c r="F67" s="10">
        <v>1462200000</v>
      </c>
      <c r="G67" s="10">
        <v>1523000000</v>
      </c>
      <c r="H67" s="10">
        <v>1866700000</v>
      </c>
      <c r="I67" s="10">
        <v>1954600000</v>
      </c>
      <c r="J67" s="10">
        <v>1914000000</v>
      </c>
      <c r="K67" s="10">
        <v>1959100000</v>
      </c>
      <c r="L67" s="10">
        <v>2177200000</v>
      </c>
      <c r="M67" s="10">
        <v>2136400000</v>
      </c>
      <c r="N67" s="10">
        <v>2905400000</v>
      </c>
      <c r="O67" s="10">
        <v>3331400000</v>
      </c>
      <c r="P67" s="10">
        <v>3512600000</v>
      </c>
      <c r="Q67" s="10">
        <v>3370200000</v>
      </c>
      <c r="R67" s="10">
        <v>3626900000</v>
      </c>
      <c r="S67" s="10">
        <v>3845500000</v>
      </c>
      <c r="T67" s="10">
        <v>3843300000</v>
      </c>
      <c r="U67" s="10">
        <v>3999400000</v>
      </c>
      <c r="V67" s="10">
        <v>4584900000</v>
      </c>
      <c r="W67" s="10">
        <v>5636000000</v>
      </c>
      <c r="X67" s="10">
        <v>7166000000</v>
      </c>
      <c r="Y67" s="10">
        <v>7857000000</v>
      </c>
      <c r="Z67" s="10">
        <v>8745000000</v>
      </c>
      <c r="AA67" s="10">
        <v>13819000000</v>
      </c>
      <c r="AB67" s="10">
        <v>15880000000</v>
      </c>
      <c r="AC67" s="10">
        <v>15320000000</v>
      </c>
    </row>
    <row r="68" spans="1:29" ht="19" x14ac:dyDescent="0.25">
      <c r="A68" s="5" t="s">
        <v>59</v>
      </c>
      <c r="B68" s="1" t="s">
        <v>92</v>
      </c>
      <c r="C68" s="1" t="s">
        <v>92</v>
      </c>
      <c r="D68" s="1" t="s">
        <v>92</v>
      </c>
      <c r="E68" s="1" t="s">
        <v>92</v>
      </c>
      <c r="F68" s="1">
        <v>2400000</v>
      </c>
      <c r="G68" s="1">
        <v>2400000</v>
      </c>
      <c r="H68" s="1">
        <v>2400000</v>
      </c>
      <c r="I68" s="1">
        <v>2400000</v>
      </c>
      <c r="J68" s="1">
        <v>2400000</v>
      </c>
      <c r="K68" s="1">
        <v>2400000</v>
      </c>
      <c r="L68" s="1">
        <v>2500000</v>
      </c>
      <c r="M68" s="1">
        <v>2500000</v>
      </c>
      <c r="N68" s="1">
        <v>2600000</v>
      </c>
      <c r="O68" s="1">
        <v>2600000</v>
      </c>
      <c r="P68" s="1">
        <v>2600000</v>
      </c>
      <c r="Q68" s="1">
        <v>2700000</v>
      </c>
      <c r="R68" s="1">
        <v>2700000</v>
      </c>
      <c r="S68" s="1">
        <v>5500000</v>
      </c>
      <c r="T68" s="1">
        <v>5600000</v>
      </c>
      <c r="U68" s="1">
        <v>5600000</v>
      </c>
      <c r="V68" s="1">
        <v>5700000</v>
      </c>
      <c r="W68" s="1">
        <v>5700000</v>
      </c>
      <c r="X68" s="1">
        <v>6000000</v>
      </c>
      <c r="Y68" s="1">
        <v>6000000</v>
      </c>
      <c r="Z68" s="1">
        <v>6000000</v>
      </c>
      <c r="AA68" s="1">
        <v>6000000</v>
      </c>
      <c r="AB68" s="1">
        <v>6000000</v>
      </c>
      <c r="AC68" s="1">
        <v>6000000</v>
      </c>
    </row>
    <row r="69" spans="1:29" ht="19" x14ac:dyDescent="0.25">
      <c r="A69" s="5" t="s">
        <v>60</v>
      </c>
      <c r="B69" s="1" t="s">
        <v>92</v>
      </c>
      <c r="C69" s="1" t="s">
        <v>92</v>
      </c>
      <c r="D69" s="1">
        <v>386400000</v>
      </c>
      <c r="E69" s="1">
        <v>559600000</v>
      </c>
      <c r="F69" s="1">
        <v>766200000</v>
      </c>
      <c r="G69" s="1">
        <v>1008600000</v>
      </c>
      <c r="H69" s="1">
        <v>1242700000</v>
      </c>
      <c r="I69" s="1">
        <v>1363700000</v>
      </c>
      <c r="J69" s="1">
        <v>1613600000</v>
      </c>
      <c r="K69" s="1">
        <v>1887200000</v>
      </c>
      <c r="L69" s="1">
        <v>2203200000</v>
      </c>
      <c r="M69" s="1">
        <v>2361900000</v>
      </c>
      <c r="N69" s="1">
        <v>2731500000</v>
      </c>
      <c r="O69" s="1">
        <v>3085100000</v>
      </c>
      <c r="P69" s="1">
        <v>3195000000</v>
      </c>
      <c r="Q69" s="1">
        <v>3564000000</v>
      </c>
      <c r="R69" s="1">
        <v>4116500000</v>
      </c>
      <c r="S69" s="1">
        <v>4764900000</v>
      </c>
      <c r="T69" s="1">
        <v>5364100000</v>
      </c>
      <c r="U69" s="1">
        <v>6265800000</v>
      </c>
      <c r="V69" s="1">
        <v>7004100000</v>
      </c>
      <c r="W69" s="1">
        <v>7693300000</v>
      </c>
      <c r="X69" s="1">
        <v>8452000000</v>
      </c>
      <c r="Y69" s="1">
        <v>9040000000</v>
      </c>
      <c r="Z69" s="1">
        <v>9984000000</v>
      </c>
      <c r="AA69" s="1">
        <v>10134000000</v>
      </c>
      <c r="AB69" s="1">
        <v>12244000000</v>
      </c>
      <c r="AC69" s="1">
        <v>15474000000</v>
      </c>
    </row>
    <row r="70" spans="1:29" ht="19" x14ac:dyDescent="0.25">
      <c r="A70" s="5" t="s">
        <v>61</v>
      </c>
      <c r="B70" s="1" t="s">
        <v>92</v>
      </c>
      <c r="C70" s="1" t="s">
        <v>92</v>
      </c>
      <c r="D70" s="1">
        <v>-338000000</v>
      </c>
      <c r="E70" s="1">
        <v>-364900000</v>
      </c>
      <c r="F70" s="1">
        <v>-416200000</v>
      </c>
      <c r="G70" s="1">
        <v>-493900000</v>
      </c>
      <c r="H70" s="1">
        <v>-571600000</v>
      </c>
      <c r="I70" s="1">
        <v>-721300000</v>
      </c>
      <c r="J70" s="1">
        <v>-53100000</v>
      </c>
      <c r="K70" s="1">
        <v>10500000</v>
      </c>
      <c r="L70" s="1">
        <v>9400000</v>
      </c>
      <c r="M70" s="1">
        <v>64700000</v>
      </c>
      <c r="N70" s="1">
        <v>54700000</v>
      </c>
      <c r="O70" s="1">
        <v>110800000</v>
      </c>
      <c r="P70" s="1">
        <v>-117100000</v>
      </c>
      <c r="Q70" s="1">
        <v>-196700000</v>
      </c>
      <c r="R70" s="1">
        <v>17700000</v>
      </c>
      <c r="S70" s="1">
        <v>-212900000</v>
      </c>
      <c r="T70" s="1">
        <v>-157500000</v>
      </c>
      <c r="U70" s="1">
        <v>-100300000</v>
      </c>
      <c r="V70" s="1">
        <v>-381500000</v>
      </c>
      <c r="W70" s="1">
        <v>-544800000</v>
      </c>
      <c r="X70" s="1">
        <v>-484000000</v>
      </c>
      <c r="Y70" s="1">
        <v>-434000000</v>
      </c>
      <c r="Z70" s="1">
        <v>-563000000</v>
      </c>
      <c r="AA70" s="1">
        <v>-665000000</v>
      </c>
      <c r="AB70" s="1">
        <v>-470000000</v>
      </c>
      <c r="AC70" s="1">
        <v>-762000000</v>
      </c>
    </row>
    <row r="71" spans="1:29" ht="19" x14ac:dyDescent="0.25">
      <c r="A71" s="5" t="s">
        <v>62</v>
      </c>
      <c r="B71" s="1" t="s">
        <v>92</v>
      </c>
      <c r="C71" s="1" t="s">
        <v>92</v>
      </c>
      <c r="D71" s="1">
        <v>859300000</v>
      </c>
      <c r="E71" s="1">
        <v>861700000</v>
      </c>
      <c r="F71" s="1">
        <v>932100000</v>
      </c>
      <c r="G71" s="1">
        <v>1003200000</v>
      </c>
      <c r="H71" s="1">
        <v>678600000</v>
      </c>
      <c r="I71" s="1">
        <v>817100000</v>
      </c>
      <c r="J71" s="1">
        <v>-139300000</v>
      </c>
      <c r="K71" s="1">
        <v>-166600000</v>
      </c>
      <c r="L71" s="1">
        <v>-522300000</v>
      </c>
      <c r="M71" s="1">
        <v>-806800000</v>
      </c>
      <c r="N71" s="1">
        <v>-1589800000</v>
      </c>
      <c r="O71" s="1">
        <v>-1545300000</v>
      </c>
      <c r="P71" s="1">
        <v>-1440500000</v>
      </c>
      <c r="Q71" s="1">
        <v>-1421600000</v>
      </c>
      <c r="R71" s="1">
        <v>-1507500000</v>
      </c>
      <c r="S71" s="1">
        <v>-1824300000</v>
      </c>
      <c r="T71" s="1">
        <v>-1925300000</v>
      </c>
      <c r="U71" s="1">
        <v>-2316200000</v>
      </c>
      <c r="V71" s="1">
        <v>-2985100000</v>
      </c>
      <c r="W71" s="1">
        <v>-3582300000</v>
      </c>
      <c r="X71" s="1">
        <v>-3590000000</v>
      </c>
      <c r="Y71" s="1">
        <v>-3924000000</v>
      </c>
      <c r="Z71" s="1">
        <v>-5041000000</v>
      </c>
      <c r="AA71" s="1">
        <v>-5540000000</v>
      </c>
      <c r="AB71" s="1">
        <v>-5723000000</v>
      </c>
      <c r="AC71" s="1">
        <v>-9128000000</v>
      </c>
    </row>
    <row r="72" spans="1:29" ht="19" x14ac:dyDescent="0.25">
      <c r="A72" s="6" t="s">
        <v>63</v>
      </c>
      <c r="B72" s="10" t="s">
        <v>92</v>
      </c>
      <c r="C72" s="10" t="s">
        <v>92</v>
      </c>
      <c r="D72" s="10">
        <v>907700000</v>
      </c>
      <c r="E72" s="10">
        <v>1056400000</v>
      </c>
      <c r="F72" s="10">
        <v>1284500000</v>
      </c>
      <c r="G72" s="10">
        <v>1520300000</v>
      </c>
      <c r="H72" s="10">
        <v>1352100000</v>
      </c>
      <c r="I72" s="10">
        <v>1461900000</v>
      </c>
      <c r="J72" s="10">
        <v>1423600000</v>
      </c>
      <c r="K72" s="10">
        <v>1733500000</v>
      </c>
      <c r="L72" s="10">
        <v>1692800000</v>
      </c>
      <c r="M72" s="10">
        <v>1622300000</v>
      </c>
      <c r="N72" s="10">
        <v>1199000000</v>
      </c>
      <c r="O72" s="10">
        <v>1653200000</v>
      </c>
      <c r="P72" s="10">
        <v>1640000000</v>
      </c>
      <c r="Q72" s="10">
        <v>1948400000</v>
      </c>
      <c r="R72" s="10">
        <v>2629400000</v>
      </c>
      <c r="S72" s="10">
        <v>2733200000</v>
      </c>
      <c r="T72" s="10">
        <v>3286900000</v>
      </c>
      <c r="U72" s="10">
        <v>3854900000</v>
      </c>
      <c r="V72" s="10">
        <v>3643200000</v>
      </c>
      <c r="W72" s="10">
        <v>3571900000</v>
      </c>
      <c r="X72" s="10">
        <v>4384000000</v>
      </c>
      <c r="Y72" s="10">
        <v>4688000000</v>
      </c>
      <c r="Z72" s="10">
        <v>4386000000</v>
      </c>
      <c r="AA72" s="10">
        <v>3935000000</v>
      </c>
      <c r="AB72" s="10">
        <v>6057000000</v>
      </c>
      <c r="AC72" s="10">
        <v>5590000000</v>
      </c>
    </row>
    <row r="73" spans="1:29" ht="20" thickBot="1" x14ac:dyDescent="0.3">
      <c r="A73" s="7" t="s">
        <v>64</v>
      </c>
      <c r="B73" s="11" t="s">
        <v>92</v>
      </c>
      <c r="C73" s="11" t="s">
        <v>92</v>
      </c>
      <c r="D73" s="11">
        <v>1873100000</v>
      </c>
      <c r="E73" s="11">
        <v>2512800000</v>
      </c>
      <c r="F73" s="11">
        <v>2746700000</v>
      </c>
      <c r="G73" s="11">
        <v>3043300000</v>
      </c>
      <c r="H73" s="11">
        <v>3218800000</v>
      </c>
      <c r="I73" s="11">
        <v>3416500000</v>
      </c>
      <c r="J73" s="11">
        <v>3337600000</v>
      </c>
      <c r="K73" s="11">
        <v>3692600000</v>
      </c>
      <c r="L73" s="11">
        <v>3870000000</v>
      </c>
      <c r="M73" s="11">
        <v>3758700000</v>
      </c>
      <c r="N73" s="11">
        <v>4104400000</v>
      </c>
      <c r="O73" s="11">
        <v>4984600000</v>
      </c>
      <c r="P73" s="11">
        <v>5152600000</v>
      </c>
      <c r="Q73" s="11">
        <v>5318600000</v>
      </c>
      <c r="R73" s="11">
        <v>6256300000</v>
      </c>
      <c r="S73" s="11">
        <v>6578700000</v>
      </c>
      <c r="T73" s="11">
        <v>7130200000</v>
      </c>
      <c r="U73" s="11">
        <v>7854300000</v>
      </c>
      <c r="V73" s="11">
        <v>8228100000</v>
      </c>
      <c r="W73" s="11">
        <v>9207900000</v>
      </c>
      <c r="X73" s="11">
        <v>11550000000</v>
      </c>
      <c r="Y73" s="11">
        <v>12545000000</v>
      </c>
      <c r="Z73" s="11">
        <v>13131000000</v>
      </c>
      <c r="AA73" s="11">
        <v>17754000000</v>
      </c>
      <c r="AB73" s="11">
        <v>21937000000</v>
      </c>
      <c r="AC73" s="11">
        <v>20910000000</v>
      </c>
    </row>
    <row r="74" spans="1:29"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row>
    <row r="75" spans="1:29"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row>
    <row r="76" spans="1:29" ht="19" x14ac:dyDescent="0.25">
      <c r="A76" s="5" t="s">
        <v>66</v>
      </c>
      <c r="B76" s="1">
        <v>121200000</v>
      </c>
      <c r="C76" s="1">
        <v>160400000</v>
      </c>
      <c r="D76" s="1">
        <v>197600000</v>
      </c>
      <c r="E76" s="1">
        <v>236800000</v>
      </c>
      <c r="F76" s="1">
        <v>272900000</v>
      </c>
      <c r="G76" s="1">
        <v>314100000</v>
      </c>
      <c r="H76" s="1">
        <v>305200000</v>
      </c>
      <c r="I76" s="1">
        <v>191900000</v>
      </c>
      <c r="J76" s="1">
        <v>319800000</v>
      </c>
      <c r="K76" s="1">
        <v>342100000</v>
      </c>
      <c r="L76" s="1">
        <v>406100000</v>
      </c>
      <c r="M76" s="1">
        <v>244200000</v>
      </c>
      <c r="N76" s="1">
        <v>449200000</v>
      </c>
      <c r="O76" s="1">
        <v>473800000</v>
      </c>
      <c r="P76" s="1">
        <v>218400000</v>
      </c>
      <c r="Q76" s="1">
        <v>478300000</v>
      </c>
      <c r="R76" s="1">
        <v>700800000</v>
      </c>
      <c r="S76" s="1">
        <v>856900000</v>
      </c>
      <c r="T76" s="1">
        <v>1019800000</v>
      </c>
      <c r="U76" s="1">
        <v>1204100000</v>
      </c>
      <c r="V76" s="1">
        <v>1088900000</v>
      </c>
      <c r="W76" s="1">
        <v>1114600000</v>
      </c>
      <c r="X76" s="1">
        <v>1249000000</v>
      </c>
      <c r="Y76" s="1">
        <v>1108000000</v>
      </c>
      <c r="Z76" s="1">
        <v>1785000000</v>
      </c>
      <c r="AA76" s="1">
        <v>684000000</v>
      </c>
      <c r="AB76" s="1">
        <v>2870000000</v>
      </c>
      <c r="AC76" s="1">
        <v>2390000000</v>
      </c>
    </row>
    <row r="77" spans="1:29" ht="19" x14ac:dyDescent="0.25">
      <c r="A77" s="5" t="s">
        <v>13</v>
      </c>
      <c r="B77" s="1">
        <v>42000000</v>
      </c>
      <c r="C77" s="1">
        <v>58800000</v>
      </c>
      <c r="D77" s="1">
        <v>76000000</v>
      </c>
      <c r="E77" s="1">
        <v>97500000</v>
      </c>
      <c r="F77" s="1">
        <v>117300000</v>
      </c>
      <c r="G77" s="1">
        <v>146800000</v>
      </c>
      <c r="H77" s="1">
        <v>162900000</v>
      </c>
      <c r="I77" s="1">
        <v>162000000</v>
      </c>
      <c r="J77" s="1">
        <v>174800000</v>
      </c>
      <c r="K77" s="1">
        <v>191700000</v>
      </c>
      <c r="L77" s="1">
        <v>196700000</v>
      </c>
      <c r="M77" s="1">
        <v>198400000</v>
      </c>
      <c r="N77" s="1">
        <v>207200000</v>
      </c>
      <c r="O77" s="1">
        <v>250700000</v>
      </c>
      <c r="P77" s="1">
        <v>254000000</v>
      </c>
      <c r="Q77" s="1">
        <v>263700000</v>
      </c>
      <c r="R77" s="1" t="s">
        <v>92</v>
      </c>
      <c r="S77" s="1" t="s">
        <v>92</v>
      </c>
      <c r="T77" s="1">
        <v>336900000</v>
      </c>
      <c r="U77" s="1">
        <v>384600000</v>
      </c>
      <c r="V77" s="1">
        <v>409300000</v>
      </c>
      <c r="W77" s="1">
        <v>414700000</v>
      </c>
      <c r="X77" s="1">
        <v>464000000</v>
      </c>
      <c r="Y77" s="1">
        <v>531000000</v>
      </c>
      <c r="Z77" s="1">
        <v>557000000</v>
      </c>
      <c r="AA77" s="1">
        <v>611000000</v>
      </c>
      <c r="AB77" s="1">
        <v>651000000</v>
      </c>
      <c r="AC77" s="1">
        <v>727000000</v>
      </c>
    </row>
    <row r="78" spans="1:29" ht="19" x14ac:dyDescent="0.25">
      <c r="A78" s="5" t="s">
        <v>67</v>
      </c>
      <c r="B78" s="1">
        <v>-14100000</v>
      </c>
      <c r="C78" s="1">
        <v>-5300000</v>
      </c>
      <c r="D78" s="1">
        <v>-12600000</v>
      </c>
      <c r="E78" s="1">
        <v>-12200000</v>
      </c>
      <c r="F78" s="1">
        <v>-4200000</v>
      </c>
      <c r="G78" s="1">
        <v>-5500000</v>
      </c>
      <c r="H78" s="1">
        <v>4700000</v>
      </c>
      <c r="I78" s="1">
        <v>-22600000</v>
      </c>
      <c r="J78" s="1">
        <v>36500000</v>
      </c>
      <c r="K78" s="1">
        <v>18300000</v>
      </c>
      <c r="L78" s="1">
        <v>104900000</v>
      </c>
      <c r="M78" s="1">
        <v>-74300000</v>
      </c>
      <c r="N78" s="1">
        <v>9900000</v>
      </c>
      <c r="O78" s="1">
        <v>-115600000</v>
      </c>
      <c r="P78" s="1">
        <v>-108200000</v>
      </c>
      <c r="Q78" s="1">
        <v>-24700000</v>
      </c>
      <c r="R78" s="1">
        <v>-24500000</v>
      </c>
      <c r="S78" s="1">
        <v>-22100000</v>
      </c>
      <c r="T78" s="1">
        <v>-76100000</v>
      </c>
      <c r="U78" s="1">
        <v>-56400000</v>
      </c>
      <c r="V78" s="1">
        <v>-52600000</v>
      </c>
      <c r="W78" s="1">
        <v>-94100000</v>
      </c>
      <c r="X78" s="1">
        <v>-118000000</v>
      </c>
      <c r="Y78" s="1">
        <v>175000000</v>
      </c>
      <c r="Z78" s="1">
        <v>-66000000</v>
      </c>
      <c r="AA78" s="1">
        <v>-143000000</v>
      </c>
      <c r="AB78" s="1">
        <v>-230000000</v>
      </c>
      <c r="AC78" s="1">
        <v>-149000000</v>
      </c>
    </row>
    <row r="79" spans="1:29"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v>51500000</v>
      </c>
      <c r="Q79" s="1">
        <v>57000000</v>
      </c>
      <c r="R79" s="1">
        <v>94800000</v>
      </c>
      <c r="S79" s="1">
        <v>124700000</v>
      </c>
      <c r="T79" s="1">
        <v>145800000</v>
      </c>
      <c r="U79" s="1">
        <v>152600000</v>
      </c>
      <c r="V79" s="1">
        <v>165000000</v>
      </c>
      <c r="W79" s="1">
        <v>183500000</v>
      </c>
      <c r="X79" s="1">
        <v>219000000</v>
      </c>
      <c r="Y79" s="1">
        <v>236000000</v>
      </c>
      <c r="Z79" s="1">
        <v>243000000</v>
      </c>
      <c r="AA79" s="1">
        <v>213000000</v>
      </c>
      <c r="AB79" s="1">
        <v>327000000</v>
      </c>
      <c r="AC79" s="1">
        <v>331000000</v>
      </c>
    </row>
    <row r="80" spans="1:29" ht="19" x14ac:dyDescent="0.25">
      <c r="A80" s="14" t="s">
        <v>104</v>
      </c>
      <c r="B80" s="15" t="e">
        <f t="shared" ref="B80:AC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f t="shared" si="6"/>
        <v>7.0318687020399246E-3</v>
      </c>
      <c r="Q80" s="15">
        <f t="shared" si="6"/>
        <v>7.311629338874779E-3</v>
      </c>
      <c r="R80" s="15">
        <f t="shared" si="6"/>
        <v>1.076049943246311E-2</v>
      </c>
      <c r="S80" s="15">
        <f t="shared" si="6"/>
        <v>1.2837670894416077E-2</v>
      </c>
      <c r="T80" s="15">
        <f t="shared" si="6"/>
        <v>1.4319809069212411E-2</v>
      </c>
      <c r="U80" s="15">
        <f t="shared" si="6"/>
        <v>1.391218729487273E-2</v>
      </c>
      <c r="V80" s="15">
        <f t="shared" si="6"/>
        <v>1.5305554524878483E-2</v>
      </c>
      <c r="W80" s="15">
        <f t="shared" si="6"/>
        <v>1.6293297106274918E-2</v>
      </c>
      <c r="X80" s="15">
        <f t="shared" si="6"/>
        <v>1.8521650879566982E-2</v>
      </c>
      <c r="Y80" s="15">
        <f t="shared" si="6"/>
        <v>1.7247679602426368E-2</v>
      </c>
      <c r="Z80" s="15">
        <f t="shared" si="6"/>
        <v>1.6349323824261588E-2</v>
      </c>
      <c r="AA80" s="15">
        <f t="shared" si="6"/>
        <v>1.4901357212816567E-2</v>
      </c>
      <c r="AB80" s="15">
        <f t="shared" si="6"/>
        <v>2.0166512488436632E-2</v>
      </c>
      <c r="AC80" s="15">
        <f t="shared" si="6"/>
        <v>1.8661554941647403E-2</v>
      </c>
    </row>
    <row r="81" spans="1:37" ht="19" x14ac:dyDescent="0.25">
      <c r="A81" s="5" t="s">
        <v>69</v>
      </c>
      <c r="B81" s="1">
        <v>-3100000</v>
      </c>
      <c r="C81" s="1">
        <v>-81900000</v>
      </c>
      <c r="D81" s="1">
        <v>-49300000</v>
      </c>
      <c r="E81" s="1">
        <v>-68800000</v>
      </c>
      <c r="F81" s="1">
        <v>-42000000</v>
      </c>
      <c r="G81" s="1">
        <v>-14600000</v>
      </c>
      <c r="H81" s="1">
        <v>-199300000</v>
      </c>
      <c r="I81" s="1">
        <v>102600000</v>
      </c>
      <c r="J81" s="1">
        <v>8300000</v>
      </c>
      <c r="K81" s="1">
        <v>66800000</v>
      </c>
      <c r="L81" s="1">
        <v>-247500000</v>
      </c>
      <c r="M81" s="1">
        <v>223900000</v>
      </c>
      <c r="N81" s="1">
        <v>-64700000</v>
      </c>
      <c r="O81" s="1">
        <v>-3300000</v>
      </c>
      <c r="P81" s="1">
        <v>185400000</v>
      </c>
      <c r="Q81" s="1">
        <v>157400000</v>
      </c>
      <c r="R81" s="1">
        <v>-33600000</v>
      </c>
      <c r="S81" s="1">
        <v>-57600000</v>
      </c>
      <c r="T81" s="1">
        <v>-208300000</v>
      </c>
      <c r="U81" s="1">
        <v>-195300000</v>
      </c>
      <c r="V81" s="1">
        <v>348200000</v>
      </c>
      <c r="W81" s="1">
        <v>145000000</v>
      </c>
      <c r="X81" s="1">
        <v>21000000</v>
      </c>
      <c r="Y81" s="1">
        <v>575000000</v>
      </c>
      <c r="Z81" s="1">
        <v>-2000000</v>
      </c>
      <c r="AA81" s="1">
        <v>-11000000</v>
      </c>
      <c r="AB81" s="1">
        <v>554000000</v>
      </c>
      <c r="AC81" s="1">
        <v>54000000</v>
      </c>
    </row>
    <row r="82" spans="1:37"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v>103800000</v>
      </c>
      <c r="Q82" s="1">
        <v>79200000</v>
      </c>
      <c r="R82" s="1">
        <v>-124700000</v>
      </c>
      <c r="S82" s="1">
        <v>-178400000</v>
      </c>
      <c r="T82" s="1">
        <v>-113000000</v>
      </c>
      <c r="U82" s="1">
        <v>-196200000</v>
      </c>
      <c r="V82" s="1">
        <v>103200000</v>
      </c>
      <c r="W82" s="1">
        <v>-100900000</v>
      </c>
      <c r="X82" s="1">
        <v>-92000000</v>
      </c>
      <c r="Y82" s="1">
        <v>-105000000</v>
      </c>
      <c r="Z82" s="1">
        <v>-169000000</v>
      </c>
      <c r="AA82" s="1">
        <v>625000000</v>
      </c>
      <c r="AB82" s="1">
        <v>-398000000</v>
      </c>
      <c r="AC82" s="1">
        <v>-10000000</v>
      </c>
    </row>
    <row r="83" spans="1:37" ht="21" x14ac:dyDescent="0.25">
      <c r="A83" s="5" t="s">
        <v>34</v>
      </c>
      <c r="B83" s="1">
        <v>800000</v>
      </c>
      <c r="C83" s="1">
        <v>-75100000</v>
      </c>
      <c r="D83" s="1">
        <v>4400000</v>
      </c>
      <c r="E83" s="1">
        <v>-71800000</v>
      </c>
      <c r="F83" s="1" t="s">
        <v>92</v>
      </c>
      <c r="G83" s="1">
        <v>-31300000</v>
      </c>
      <c r="H83" s="1">
        <v>-102100000</v>
      </c>
      <c r="I83" s="1">
        <v>102200000</v>
      </c>
      <c r="J83" s="1">
        <v>-15700000</v>
      </c>
      <c r="K83" s="1">
        <v>-45700000</v>
      </c>
      <c r="L83" s="1">
        <v>-105100000</v>
      </c>
      <c r="M83" s="1">
        <v>1900000</v>
      </c>
      <c r="N83" s="1">
        <v>-70800000</v>
      </c>
      <c r="O83" s="1">
        <v>-70700000</v>
      </c>
      <c r="P83" s="1">
        <v>125700000</v>
      </c>
      <c r="Q83" s="1">
        <v>-60800000</v>
      </c>
      <c r="R83" s="1">
        <v>-95100000</v>
      </c>
      <c r="S83" s="1">
        <v>-41200000</v>
      </c>
      <c r="T83" s="1">
        <v>-134500000</v>
      </c>
      <c r="U83" s="1">
        <v>-156800000</v>
      </c>
      <c r="V83" s="1">
        <v>-26200000</v>
      </c>
      <c r="W83" s="1">
        <v>-69000000</v>
      </c>
      <c r="X83" s="1">
        <v>-85000000</v>
      </c>
      <c r="Y83" s="1">
        <v>-147000000</v>
      </c>
      <c r="Z83" s="1">
        <v>-375000000</v>
      </c>
      <c r="AA83" s="1">
        <v>-3000000</v>
      </c>
      <c r="AB83" s="1">
        <v>-140000000</v>
      </c>
      <c r="AC83" s="1">
        <v>-602000000</v>
      </c>
      <c r="AJ83" s="62" t="s">
        <v>126</v>
      </c>
      <c r="AK83" s="63"/>
    </row>
    <row r="84" spans="1:37"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v>-11900000</v>
      </c>
      <c r="Q84" s="1">
        <v>103600000</v>
      </c>
      <c r="R84" s="1">
        <v>-17000000</v>
      </c>
      <c r="S84" s="1">
        <v>68300000</v>
      </c>
      <c r="T84" s="1">
        <v>-8700000</v>
      </c>
      <c r="U84" s="1">
        <v>34000000</v>
      </c>
      <c r="V84" s="1">
        <v>146500000</v>
      </c>
      <c r="W84" s="1">
        <v>101400000</v>
      </c>
      <c r="X84" s="1">
        <v>54000000</v>
      </c>
      <c r="Y84" s="1">
        <v>349000000</v>
      </c>
      <c r="Z84" s="1">
        <v>319000000</v>
      </c>
      <c r="AA84" s="1">
        <v>-308000000</v>
      </c>
      <c r="AB84" s="1">
        <v>440000000</v>
      </c>
      <c r="AC84" s="1">
        <v>159000000</v>
      </c>
      <c r="AJ84" s="64" t="s">
        <v>127</v>
      </c>
      <c r="AK84" s="65"/>
    </row>
    <row r="85" spans="1:37" ht="20" x14ac:dyDescent="0.25">
      <c r="A85" s="5" t="s">
        <v>71</v>
      </c>
      <c r="B85" s="1" t="s">
        <v>92</v>
      </c>
      <c r="C85" s="1" t="s">
        <v>92</v>
      </c>
      <c r="D85" s="1">
        <v>551600000</v>
      </c>
      <c r="E85" s="1">
        <v>617200000</v>
      </c>
      <c r="F85" s="1">
        <v>708000000</v>
      </c>
      <c r="G85" s="1">
        <v>716700000</v>
      </c>
      <c r="H85" s="1">
        <v>882200000</v>
      </c>
      <c r="I85" s="1">
        <v>968000000</v>
      </c>
      <c r="J85" s="1">
        <v>791300000</v>
      </c>
      <c r="K85" s="1">
        <v>877200000</v>
      </c>
      <c r="L85" s="1">
        <v>8600000</v>
      </c>
      <c r="M85" s="1">
        <v>68600000</v>
      </c>
      <c r="N85" s="1">
        <v>-30300000</v>
      </c>
      <c r="O85" s="1">
        <v>-18300000</v>
      </c>
      <c r="P85" s="1">
        <v>-56700000</v>
      </c>
      <c r="Q85" s="1">
        <v>114200000</v>
      </c>
      <c r="R85" s="1">
        <v>100100000</v>
      </c>
      <c r="S85" s="1">
        <v>-2900000</v>
      </c>
      <c r="T85" s="1">
        <v>34000000</v>
      </c>
      <c r="U85" s="1">
        <v>2768500000</v>
      </c>
      <c r="V85" s="1">
        <v>2332900000</v>
      </c>
      <c r="W85" s="1">
        <v>1544600000</v>
      </c>
      <c r="X85" s="1">
        <v>2141000000</v>
      </c>
      <c r="Y85" s="1">
        <v>2858000000</v>
      </c>
      <c r="Z85" s="1">
        <v>2607000000</v>
      </c>
      <c r="AA85" s="1">
        <v>56000000</v>
      </c>
      <c r="AB85" s="1">
        <v>-56000000</v>
      </c>
      <c r="AC85" s="1" t="s">
        <v>92</v>
      </c>
      <c r="AJ85" s="23" t="s">
        <v>128</v>
      </c>
      <c r="AK85" s="24">
        <f>AC17</f>
        <v>167000000</v>
      </c>
    </row>
    <row r="86" spans="1:37" ht="20" x14ac:dyDescent="0.25">
      <c r="A86" s="5" t="s">
        <v>72</v>
      </c>
      <c r="B86" s="1">
        <v>15100000</v>
      </c>
      <c r="C86" s="1">
        <v>40000000</v>
      </c>
      <c r="D86" s="1">
        <v>41400000</v>
      </c>
      <c r="E86" s="1">
        <v>4900000</v>
      </c>
      <c r="F86" s="1">
        <v>8300000</v>
      </c>
      <c r="G86" s="1">
        <v>1700000</v>
      </c>
      <c r="H86" s="1">
        <v>31900000</v>
      </c>
      <c r="I86" s="1">
        <v>84100000</v>
      </c>
      <c r="J86" s="1">
        <v>9100000</v>
      </c>
      <c r="K86" s="1">
        <v>48400000</v>
      </c>
      <c r="L86" s="1">
        <v>17900000</v>
      </c>
      <c r="M86" s="1">
        <v>117600000</v>
      </c>
      <c r="N86" s="1">
        <v>60000000</v>
      </c>
      <c r="O86" s="1">
        <v>84500000</v>
      </c>
      <c r="P86" s="1">
        <v>94900000</v>
      </c>
      <c r="Q86" s="1">
        <v>25000000</v>
      </c>
      <c r="R86" s="1">
        <v>289500000</v>
      </c>
      <c r="S86" s="1">
        <v>224800000</v>
      </c>
      <c r="T86" s="1">
        <v>8200000</v>
      </c>
      <c r="U86" s="1">
        <v>45600000</v>
      </c>
      <c r="V86" s="1">
        <v>-15500000</v>
      </c>
      <c r="W86" s="1">
        <v>25000000</v>
      </c>
      <c r="X86" s="1">
        <v>-35000000</v>
      </c>
      <c r="Y86" s="1">
        <v>-52000000</v>
      </c>
      <c r="Z86" s="1" t="s">
        <v>92</v>
      </c>
      <c r="AA86" s="1">
        <v>926000000</v>
      </c>
      <c r="AB86" s="1">
        <v>-541000000</v>
      </c>
      <c r="AC86" s="1">
        <v>-313000000</v>
      </c>
      <c r="AJ86" s="23" t="s">
        <v>129</v>
      </c>
      <c r="AK86" s="24">
        <f>AC56</f>
        <v>633000000</v>
      </c>
    </row>
    <row r="87" spans="1:37" ht="20" x14ac:dyDescent="0.25">
      <c r="A87" s="6" t="s">
        <v>73</v>
      </c>
      <c r="B87" s="10">
        <v>161100000</v>
      </c>
      <c r="C87" s="10">
        <v>172000000</v>
      </c>
      <c r="D87" s="10">
        <v>253100000</v>
      </c>
      <c r="E87" s="10">
        <v>258200000</v>
      </c>
      <c r="F87" s="10">
        <v>352300000</v>
      </c>
      <c r="G87" s="10">
        <v>442500000</v>
      </c>
      <c r="H87" s="10">
        <v>305400000</v>
      </c>
      <c r="I87" s="10">
        <v>518000000</v>
      </c>
      <c r="J87" s="10">
        <v>548500000</v>
      </c>
      <c r="K87" s="10">
        <v>667300000</v>
      </c>
      <c r="L87" s="10">
        <v>478100000</v>
      </c>
      <c r="M87" s="10">
        <v>709800000</v>
      </c>
      <c r="N87" s="10">
        <v>661600000</v>
      </c>
      <c r="O87" s="10">
        <v>690100000</v>
      </c>
      <c r="P87" s="10">
        <v>696000000</v>
      </c>
      <c r="Q87" s="10">
        <v>956700000</v>
      </c>
      <c r="R87" s="10">
        <v>1027000000</v>
      </c>
      <c r="S87" s="10">
        <v>1126700000</v>
      </c>
      <c r="T87" s="10">
        <v>1226300000</v>
      </c>
      <c r="U87" s="10">
        <v>1535200000</v>
      </c>
      <c r="V87" s="10">
        <v>1943300000</v>
      </c>
      <c r="W87" s="10">
        <v>1788700000</v>
      </c>
      <c r="X87" s="10">
        <v>1800000000</v>
      </c>
      <c r="Y87" s="10">
        <v>2573000000</v>
      </c>
      <c r="Z87" s="10">
        <v>2517000000</v>
      </c>
      <c r="AA87" s="10">
        <v>2280000000</v>
      </c>
      <c r="AB87" s="10">
        <v>3631000000</v>
      </c>
      <c r="AC87" s="10">
        <v>3040000000</v>
      </c>
      <c r="AJ87" s="23" t="s">
        <v>130</v>
      </c>
      <c r="AK87" s="24">
        <f>AC61</f>
        <v>7012000000</v>
      </c>
    </row>
    <row r="88" spans="1:37" ht="20" x14ac:dyDescent="0.25">
      <c r="A88" s="5" t="s">
        <v>74</v>
      </c>
      <c r="B88" s="1">
        <v>-46000000</v>
      </c>
      <c r="C88" s="1">
        <v>-63400000</v>
      </c>
      <c r="D88" s="1">
        <v>-82900000</v>
      </c>
      <c r="E88" s="1">
        <v>-580500000</v>
      </c>
      <c r="F88" s="1">
        <v>-192900000</v>
      </c>
      <c r="G88" s="1">
        <v>-180900000</v>
      </c>
      <c r="H88" s="1">
        <v>-192200000</v>
      </c>
      <c r="I88" s="1">
        <v>-203200000</v>
      </c>
      <c r="J88" s="1">
        <v>-163100000</v>
      </c>
      <c r="K88" s="1">
        <v>-206500000</v>
      </c>
      <c r="L88" s="1">
        <v>-229600000</v>
      </c>
      <c r="M88" s="1">
        <v>-260600000</v>
      </c>
      <c r="N88" s="1">
        <v>-312100000</v>
      </c>
      <c r="O88" s="1">
        <v>-357800000</v>
      </c>
      <c r="P88" s="1">
        <v>0</v>
      </c>
      <c r="Q88" s="1">
        <v>0</v>
      </c>
      <c r="R88" s="1">
        <v>0</v>
      </c>
      <c r="S88" s="1">
        <v>0</v>
      </c>
      <c r="T88" s="1">
        <v>0</v>
      </c>
      <c r="U88" s="1">
        <v>0</v>
      </c>
      <c r="V88" s="1">
        <v>0</v>
      </c>
      <c r="W88" s="1">
        <v>0</v>
      </c>
      <c r="X88" s="1">
        <v>0</v>
      </c>
      <c r="Y88" s="1">
        <v>0</v>
      </c>
      <c r="Z88" s="1">
        <v>0</v>
      </c>
      <c r="AA88" s="1">
        <v>0</v>
      </c>
      <c r="AB88" s="1">
        <v>0</v>
      </c>
      <c r="AC88" s="1">
        <v>0</v>
      </c>
      <c r="AJ88" s="33" t="s">
        <v>131</v>
      </c>
      <c r="AK88" s="34">
        <f>AK85/(AK86+AK87)</f>
        <v>2.1844342707652061E-2</v>
      </c>
    </row>
    <row r="89" spans="1:37" ht="20" customHeight="1" x14ac:dyDescent="0.25">
      <c r="A89" s="14" t="s">
        <v>105</v>
      </c>
      <c r="B89" s="15">
        <f t="shared" ref="B89:AC89" si="7">(-1*B88)/B3</f>
        <v>1.5866993204787693E-2</v>
      </c>
      <c r="C89" s="15">
        <f t="shared" si="7"/>
        <v>1.9846611363280638E-2</v>
      </c>
      <c r="D89" s="15">
        <f t="shared" si="7"/>
        <v>2.451502247456825E-2</v>
      </c>
      <c r="E89" s="15">
        <f t="shared" si="7"/>
        <v>0.16044776119402984</v>
      </c>
      <c r="F89" s="15">
        <f t="shared" si="7"/>
        <v>4.8696135107161788E-2</v>
      </c>
      <c r="G89" s="15">
        <f t="shared" si="7"/>
        <v>4.1426215993404784E-2</v>
      </c>
      <c r="H89" s="15">
        <f t="shared" si="7"/>
        <v>4.1709164297649794E-2</v>
      </c>
      <c r="I89" s="15">
        <f t="shared" si="7"/>
        <v>4.2835761114741661E-2</v>
      </c>
      <c r="J89" s="15">
        <f t="shared" si="7"/>
        <v>3.1870408003751759E-2</v>
      </c>
      <c r="K89" s="15">
        <f t="shared" si="7"/>
        <v>3.5662475822050288E-2</v>
      </c>
      <c r="L89" s="15">
        <f t="shared" si="7"/>
        <v>3.6235658033868343E-2</v>
      </c>
      <c r="M89" s="15">
        <f t="shared" si="7"/>
        <v>4.031684148643213E-2</v>
      </c>
      <c r="N89" s="15">
        <f t="shared" si="7"/>
        <v>4.4348134991119004E-2</v>
      </c>
      <c r="O89" s="15">
        <f t="shared" si="7"/>
        <v>4.5229306770490973E-2</v>
      </c>
      <c r="P89" s="15">
        <f t="shared" si="7"/>
        <v>0</v>
      </c>
      <c r="Q89" s="15">
        <f t="shared" si="7"/>
        <v>0</v>
      </c>
      <c r="R89" s="15">
        <f t="shared" si="7"/>
        <v>0</v>
      </c>
      <c r="S89" s="15">
        <f t="shared" si="7"/>
        <v>0</v>
      </c>
      <c r="T89" s="15">
        <f t="shared" si="7"/>
        <v>0</v>
      </c>
      <c r="U89" s="15">
        <f t="shared" si="7"/>
        <v>0</v>
      </c>
      <c r="V89" s="15">
        <f t="shared" si="7"/>
        <v>0</v>
      </c>
      <c r="W89" s="15">
        <f t="shared" si="7"/>
        <v>0</v>
      </c>
      <c r="X89" s="15">
        <f t="shared" si="7"/>
        <v>0</v>
      </c>
      <c r="Y89" s="15">
        <f t="shared" si="7"/>
        <v>0</v>
      </c>
      <c r="Z89" s="15">
        <f t="shared" si="7"/>
        <v>0</v>
      </c>
      <c r="AA89" s="15">
        <f t="shared" si="7"/>
        <v>0</v>
      </c>
      <c r="AB89" s="15">
        <f t="shared" si="7"/>
        <v>0</v>
      </c>
      <c r="AC89" s="15">
        <f t="shared" si="7"/>
        <v>0</v>
      </c>
      <c r="AJ89" s="23" t="s">
        <v>106</v>
      </c>
      <c r="AK89" s="24">
        <f>AC27</f>
        <v>628000000</v>
      </c>
    </row>
    <row r="90" spans="1:37" ht="20" x14ac:dyDescent="0.25">
      <c r="A90" s="5" t="s">
        <v>75</v>
      </c>
      <c r="B90" s="1" t="s">
        <v>92</v>
      </c>
      <c r="C90" s="1" t="s">
        <v>92</v>
      </c>
      <c r="D90" s="1" t="s">
        <v>92</v>
      </c>
      <c r="E90" s="1" t="s">
        <v>92</v>
      </c>
      <c r="F90" s="1" t="s">
        <v>92</v>
      </c>
      <c r="G90" s="1">
        <v>-180500000</v>
      </c>
      <c r="H90" s="1">
        <v>-16000000</v>
      </c>
      <c r="I90" s="1">
        <v>-18500000</v>
      </c>
      <c r="J90" s="1">
        <v>-50400000</v>
      </c>
      <c r="K90" s="1">
        <v>-4400000</v>
      </c>
      <c r="L90" s="1">
        <v>-7100000</v>
      </c>
      <c r="M90" s="1">
        <v>-42400000</v>
      </c>
      <c r="N90" s="1">
        <v>-61200000</v>
      </c>
      <c r="O90" s="1">
        <v>-116000000</v>
      </c>
      <c r="P90" s="1">
        <v>-68500000</v>
      </c>
      <c r="Q90" s="1">
        <v>-10700000</v>
      </c>
      <c r="R90" s="1">
        <v>-256100000</v>
      </c>
      <c r="S90" s="1">
        <v>-7600000</v>
      </c>
      <c r="T90" s="1">
        <v>-8700000</v>
      </c>
      <c r="U90" s="1">
        <v>-9200000</v>
      </c>
      <c r="V90" s="1">
        <v>-241000000</v>
      </c>
      <c r="W90" s="1">
        <v>-101300000</v>
      </c>
      <c r="X90" s="1">
        <v>-1681000000</v>
      </c>
      <c r="Y90" s="1">
        <v>-11000000</v>
      </c>
      <c r="Z90" s="1" t="s">
        <v>92</v>
      </c>
      <c r="AA90" s="1">
        <v>-1047000000</v>
      </c>
      <c r="AB90" s="1">
        <v>-1065000000</v>
      </c>
      <c r="AC90" s="1">
        <v>-3000000</v>
      </c>
      <c r="AJ90" s="23" t="s">
        <v>19</v>
      </c>
      <c r="AK90" s="24">
        <f>AC25</f>
        <v>3036000000</v>
      </c>
    </row>
    <row r="91" spans="1:37" ht="20" x14ac:dyDescent="0.25">
      <c r="A91" s="5" t="s">
        <v>76</v>
      </c>
      <c r="B91" s="1" t="s">
        <v>92</v>
      </c>
      <c r="C91" s="1" t="s">
        <v>92</v>
      </c>
      <c r="D91" s="1" t="s">
        <v>92</v>
      </c>
      <c r="E91" s="1">
        <v>-1800000</v>
      </c>
      <c r="F91" s="1">
        <v>-8400000</v>
      </c>
      <c r="G91" s="1">
        <v>-15900000</v>
      </c>
      <c r="H91" s="1" t="s">
        <v>92</v>
      </c>
      <c r="I91" s="1" t="s">
        <v>92</v>
      </c>
      <c r="J91" s="1" t="s">
        <v>92</v>
      </c>
      <c r="K91" s="1">
        <v>-100000</v>
      </c>
      <c r="L91" s="1">
        <v>-300000</v>
      </c>
      <c r="M91" s="1">
        <v>-100000</v>
      </c>
      <c r="N91" s="1">
        <v>-500000</v>
      </c>
      <c r="O91" s="1">
        <v>-4700000</v>
      </c>
      <c r="P91" s="1">
        <v>-400000</v>
      </c>
      <c r="Q91" s="1">
        <v>-100000</v>
      </c>
      <c r="R91" s="1" t="s">
        <v>92</v>
      </c>
      <c r="S91" s="1" t="s">
        <v>92</v>
      </c>
      <c r="T91" s="1">
        <v>-2800000</v>
      </c>
      <c r="U91" s="1">
        <v>-600000</v>
      </c>
      <c r="V91" s="1">
        <v>-1207200000</v>
      </c>
      <c r="W91" s="1">
        <v>-2016200000</v>
      </c>
      <c r="X91" s="1">
        <v>-1267000000</v>
      </c>
      <c r="Y91" s="1">
        <v>-478000000</v>
      </c>
      <c r="Z91" s="1">
        <v>-14000000</v>
      </c>
      <c r="AA91" s="1">
        <v>-28000000</v>
      </c>
      <c r="AB91" s="1">
        <v>-194000000</v>
      </c>
      <c r="AC91" s="1">
        <v>-10000000</v>
      </c>
      <c r="AJ91" s="33" t="s">
        <v>132</v>
      </c>
      <c r="AK91" s="34">
        <f>AK89/AK90</f>
        <v>0.20685111989459815</v>
      </c>
    </row>
    <row r="92" spans="1:37" ht="20" x14ac:dyDescent="0.25">
      <c r="A92" s="5" t="s">
        <v>77</v>
      </c>
      <c r="B92" s="1" t="s">
        <v>92</v>
      </c>
      <c r="C92" s="1">
        <v>13300000</v>
      </c>
      <c r="D92" s="1" t="s">
        <v>92</v>
      </c>
      <c r="E92" s="1">
        <v>5100000</v>
      </c>
      <c r="F92" s="1">
        <v>1000000</v>
      </c>
      <c r="G92" s="1">
        <v>3000000</v>
      </c>
      <c r="H92" s="1">
        <v>1900000</v>
      </c>
      <c r="I92" s="1" t="s">
        <v>92</v>
      </c>
      <c r="J92" s="1">
        <v>21000000</v>
      </c>
      <c r="K92" s="1" t="s">
        <v>92</v>
      </c>
      <c r="L92" s="1" t="s">
        <v>92</v>
      </c>
      <c r="M92" s="1">
        <v>500000</v>
      </c>
      <c r="N92" s="1" t="s">
        <v>92</v>
      </c>
      <c r="O92" s="1" t="s">
        <v>92</v>
      </c>
      <c r="P92" s="1">
        <v>9200000</v>
      </c>
      <c r="Q92" s="1" t="s">
        <v>92</v>
      </c>
      <c r="R92" s="1">
        <v>200000</v>
      </c>
      <c r="S92" s="1" t="s">
        <v>92</v>
      </c>
      <c r="T92" s="1">
        <v>7000000</v>
      </c>
      <c r="U92" s="1">
        <v>8400000</v>
      </c>
      <c r="V92" s="1">
        <v>305000000</v>
      </c>
      <c r="W92" s="1">
        <v>1373500000</v>
      </c>
      <c r="X92" s="1">
        <v>1226000000</v>
      </c>
      <c r="Y92" s="1">
        <v>749000000</v>
      </c>
      <c r="Z92" s="1">
        <v>1229000000</v>
      </c>
      <c r="AA92" s="1" t="s">
        <v>92</v>
      </c>
      <c r="AB92" s="1" t="s">
        <v>92</v>
      </c>
      <c r="AC92" s="1" t="s">
        <v>92</v>
      </c>
      <c r="AJ92" s="35" t="s">
        <v>133</v>
      </c>
      <c r="AK92" s="36">
        <f>AK88*(1-AK91)</f>
        <v>1.7325815955212834E-2</v>
      </c>
    </row>
    <row r="93" spans="1:37" ht="19" x14ac:dyDescent="0.25">
      <c r="A93" s="5" t="s">
        <v>78</v>
      </c>
      <c r="B93" s="1">
        <v>-4500000</v>
      </c>
      <c r="C93" s="1">
        <v>-24400000</v>
      </c>
      <c r="D93" s="1">
        <v>-47800000</v>
      </c>
      <c r="E93" s="1" t="s">
        <v>92</v>
      </c>
      <c r="F93" s="1" t="s">
        <v>92</v>
      </c>
      <c r="G93" s="1" t="s">
        <v>92</v>
      </c>
      <c r="H93" s="1" t="s">
        <v>92</v>
      </c>
      <c r="I93" s="1">
        <v>4700000</v>
      </c>
      <c r="J93" s="1" t="s">
        <v>92</v>
      </c>
      <c r="K93" s="1">
        <v>3000000</v>
      </c>
      <c r="L93" s="1" t="s">
        <v>92</v>
      </c>
      <c r="M93" s="1">
        <v>-600000</v>
      </c>
      <c r="N93" s="1" t="s">
        <v>92</v>
      </c>
      <c r="O93" s="1" t="s">
        <v>92</v>
      </c>
      <c r="P93" s="1">
        <v>-279800000</v>
      </c>
      <c r="Q93" s="1">
        <v>-270600000</v>
      </c>
      <c r="R93" s="1">
        <v>-351000000</v>
      </c>
      <c r="S93" s="1">
        <v>-420700000</v>
      </c>
      <c r="T93" s="1">
        <v>-461000000</v>
      </c>
      <c r="U93" s="1">
        <v>-510200000</v>
      </c>
      <c r="V93" s="1">
        <v>-473000000</v>
      </c>
      <c r="W93" s="1">
        <v>-525300000</v>
      </c>
      <c r="X93" s="1">
        <v>-492000000</v>
      </c>
      <c r="Y93" s="1">
        <v>-629000000</v>
      </c>
      <c r="Z93" s="1">
        <v>-742000000</v>
      </c>
      <c r="AA93" s="1">
        <v>-623000000</v>
      </c>
      <c r="AB93" s="1">
        <v>-605000000</v>
      </c>
      <c r="AC93" s="1" t="s">
        <v>92</v>
      </c>
      <c r="AJ93" s="64" t="s">
        <v>134</v>
      </c>
      <c r="AK93" s="65"/>
    </row>
    <row r="94" spans="1:37" ht="20" x14ac:dyDescent="0.25">
      <c r="A94" s="6" t="s">
        <v>79</v>
      </c>
      <c r="B94" s="10">
        <v>-50500000</v>
      </c>
      <c r="C94" s="10">
        <v>-74500000</v>
      </c>
      <c r="D94" s="10">
        <v>-130700000</v>
      </c>
      <c r="E94" s="10">
        <v>-577200000</v>
      </c>
      <c r="F94" s="10">
        <v>-200300000</v>
      </c>
      <c r="G94" s="10">
        <v>-374300000</v>
      </c>
      <c r="H94" s="10">
        <v>-206300000</v>
      </c>
      <c r="I94" s="10">
        <v>-217000000</v>
      </c>
      <c r="J94" s="10">
        <v>-192500000</v>
      </c>
      <c r="K94" s="10">
        <v>-208000000</v>
      </c>
      <c r="L94" s="10">
        <v>-237000000</v>
      </c>
      <c r="M94" s="10">
        <v>-303200000</v>
      </c>
      <c r="N94" s="10">
        <v>-373800000</v>
      </c>
      <c r="O94" s="10">
        <v>-478500000</v>
      </c>
      <c r="P94" s="10">
        <v>-339500000</v>
      </c>
      <c r="Q94" s="10">
        <v>-281400000</v>
      </c>
      <c r="R94" s="10">
        <v>-606900000</v>
      </c>
      <c r="S94" s="10">
        <v>-428300000</v>
      </c>
      <c r="T94" s="10">
        <v>-465500000</v>
      </c>
      <c r="U94" s="10">
        <v>-511600000</v>
      </c>
      <c r="V94" s="10">
        <v>-1616200000</v>
      </c>
      <c r="W94" s="10">
        <v>-1269300000</v>
      </c>
      <c r="X94" s="10">
        <v>-2214000000</v>
      </c>
      <c r="Y94" s="10">
        <v>-369000000</v>
      </c>
      <c r="Z94" s="10">
        <v>473000000</v>
      </c>
      <c r="AA94" s="10">
        <v>-1698000000</v>
      </c>
      <c r="AB94" s="10">
        <v>-1864000000</v>
      </c>
      <c r="AC94" s="10">
        <v>-13000000</v>
      </c>
      <c r="AJ94" s="23" t="s">
        <v>135</v>
      </c>
      <c r="AK94" s="37">
        <v>4.095E-2</v>
      </c>
    </row>
    <row r="95" spans="1:37"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v>-103600000</v>
      </c>
      <c r="Q95" s="1">
        <v>-234700000</v>
      </c>
      <c r="R95" s="1">
        <v>-16500000</v>
      </c>
      <c r="S95" s="1">
        <v>-128800000</v>
      </c>
      <c r="T95" s="1">
        <v>-241500000</v>
      </c>
      <c r="U95" s="1">
        <v>-11800000</v>
      </c>
      <c r="V95" s="1">
        <v>-8300000</v>
      </c>
      <c r="W95" s="1">
        <v>-7600000</v>
      </c>
      <c r="X95" s="1">
        <v>-306000000</v>
      </c>
      <c r="Y95" s="1">
        <v>-2000000</v>
      </c>
      <c r="Z95" s="1">
        <v>-1000000</v>
      </c>
      <c r="AA95" s="1">
        <v>-513000000</v>
      </c>
      <c r="AB95" s="1">
        <v>-459000000</v>
      </c>
      <c r="AC95" s="1">
        <v>-18000000</v>
      </c>
      <c r="AJ95" s="38" t="s">
        <v>136</v>
      </c>
      <c r="AK95" s="39" cm="1">
        <f t="array" ref="AK95">_FV(A1,"Beta")</f>
        <v>1.0302</v>
      </c>
    </row>
    <row r="96" spans="1:37" ht="20" x14ac:dyDescent="0.25">
      <c r="A96" s="5" t="s">
        <v>81</v>
      </c>
      <c r="B96" s="1" t="s">
        <v>92</v>
      </c>
      <c r="C96" s="1">
        <v>60600000</v>
      </c>
      <c r="D96" s="1">
        <v>43000000</v>
      </c>
      <c r="E96" s="1">
        <v>200000</v>
      </c>
      <c r="F96" s="1">
        <v>14600000</v>
      </c>
      <c r="G96" s="1">
        <v>14000000</v>
      </c>
      <c r="H96" s="1">
        <v>13300000</v>
      </c>
      <c r="I96" s="1">
        <v>7700000</v>
      </c>
      <c r="J96" s="1">
        <v>16700000</v>
      </c>
      <c r="K96" s="1">
        <v>61400000</v>
      </c>
      <c r="L96" s="1">
        <v>80600000</v>
      </c>
      <c r="M96" s="1">
        <v>67300000</v>
      </c>
      <c r="N96" s="1">
        <v>154100000</v>
      </c>
      <c r="O96" s="1">
        <v>117300000</v>
      </c>
      <c r="P96" s="1" t="s">
        <v>92</v>
      </c>
      <c r="Q96" s="1" t="s">
        <v>92</v>
      </c>
      <c r="R96" s="1" t="s">
        <v>92</v>
      </c>
      <c r="S96" s="1" t="s">
        <v>92</v>
      </c>
      <c r="T96" s="1">
        <v>387700000</v>
      </c>
      <c r="U96" s="1">
        <v>667200000</v>
      </c>
      <c r="V96" s="1">
        <v>982800000</v>
      </c>
      <c r="W96" s="1">
        <v>889900000</v>
      </c>
      <c r="X96" s="1" t="s">
        <v>92</v>
      </c>
      <c r="Y96" s="1" t="s">
        <v>92</v>
      </c>
      <c r="Z96" s="1" t="s">
        <v>92</v>
      </c>
      <c r="AA96" s="1" t="s">
        <v>92</v>
      </c>
      <c r="AB96" s="1" t="s">
        <v>92</v>
      </c>
      <c r="AC96" s="1" t="s">
        <v>92</v>
      </c>
      <c r="AJ96" s="23" t="s">
        <v>137</v>
      </c>
      <c r="AK96" s="37">
        <v>8.4000000000000005E-2</v>
      </c>
    </row>
    <row r="97" spans="1:37" ht="20" x14ac:dyDescent="0.25">
      <c r="A97" s="5" t="s">
        <v>82</v>
      </c>
      <c r="B97" s="1">
        <v>-1100000</v>
      </c>
      <c r="C97" s="1" t="s">
        <v>92</v>
      </c>
      <c r="D97" s="1" t="s">
        <v>92</v>
      </c>
      <c r="E97" s="1" t="s">
        <v>92</v>
      </c>
      <c r="F97" s="1">
        <v>-12700000</v>
      </c>
      <c r="G97" s="1">
        <v>-23600000</v>
      </c>
      <c r="H97" s="1">
        <v>-100000</v>
      </c>
      <c r="I97" s="1">
        <v>-49700000</v>
      </c>
      <c r="J97" s="1">
        <v>-352500000</v>
      </c>
      <c r="K97" s="1">
        <v>-115900000</v>
      </c>
      <c r="L97" s="1">
        <v>-438600000</v>
      </c>
      <c r="M97" s="1">
        <v>-400500000</v>
      </c>
      <c r="N97" s="1">
        <v>-1004300000</v>
      </c>
      <c r="O97" s="1">
        <v>-129600000</v>
      </c>
      <c r="P97" s="1">
        <v>-62600000</v>
      </c>
      <c r="Q97" s="1">
        <v>-266700000</v>
      </c>
      <c r="R97" s="1" t="s">
        <v>92</v>
      </c>
      <c r="S97" s="1">
        <v>-592700000</v>
      </c>
      <c r="T97" s="1">
        <v>-387700000</v>
      </c>
      <c r="U97" s="1">
        <v>-667200000</v>
      </c>
      <c r="V97" s="1">
        <v>-982800000</v>
      </c>
      <c r="W97" s="1">
        <v>-889900000</v>
      </c>
      <c r="X97" s="1">
        <v>-413000000</v>
      </c>
      <c r="Y97" s="1">
        <v>-759000000</v>
      </c>
      <c r="Z97" s="1">
        <v>-1555000000</v>
      </c>
      <c r="AA97" s="1">
        <v>-893000000</v>
      </c>
      <c r="AB97" s="1">
        <v>-733000000</v>
      </c>
      <c r="AC97" s="1">
        <v>-2309000000</v>
      </c>
      <c r="AJ97" s="35" t="s">
        <v>138</v>
      </c>
      <c r="AK97" s="36">
        <f>(AK94)+((AK95)*(AK96-AK94))</f>
        <v>8.5300110000000012E-2</v>
      </c>
    </row>
    <row r="98" spans="1:37" ht="19" x14ac:dyDescent="0.25">
      <c r="A98" s="5" t="s">
        <v>83</v>
      </c>
      <c r="B98" s="1">
        <v>-36300000</v>
      </c>
      <c r="C98" s="1">
        <v>-107300000</v>
      </c>
      <c r="D98" s="1">
        <v>-63400000</v>
      </c>
      <c r="E98" s="1">
        <v>-53600000</v>
      </c>
      <c r="F98" s="1">
        <v>-63600000</v>
      </c>
      <c r="G98" s="1">
        <v>-70900000</v>
      </c>
      <c r="H98" s="1">
        <v>-71000000</v>
      </c>
      <c r="I98" s="1">
        <v>-71000000</v>
      </c>
      <c r="J98" s="1">
        <v>-81700000</v>
      </c>
      <c r="K98" s="1">
        <v>-76300000</v>
      </c>
      <c r="L98" s="1">
        <v>-98500000</v>
      </c>
      <c r="M98" s="1">
        <v>-85400000</v>
      </c>
      <c r="N98" s="1">
        <v>-103600000</v>
      </c>
      <c r="O98" s="1">
        <v>-106600000</v>
      </c>
      <c r="P98" s="1">
        <v>-116700000</v>
      </c>
      <c r="Q98" s="1">
        <v>-120500000</v>
      </c>
      <c r="R98" s="1">
        <v>-148000000</v>
      </c>
      <c r="S98" s="1">
        <v>-204000000</v>
      </c>
      <c r="T98" s="1">
        <v>-419200000</v>
      </c>
      <c r="U98" s="1">
        <v>-301800000</v>
      </c>
      <c r="V98" s="1">
        <v>-349900000</v>
      </c>
      <c r="W98" s="1">
        <v>-422500000</v>
      </c>
      <c r="X98" s="1">
        <v>-486000000</v>
      </c>
      <c r="Y98" s="1">
        <v>-546000000</v>
      </c>
      <c r="Z98" s="1">
        <v>-609000000</v>
      </c>
      <c r="AA98" s="1">
        <v>-503000000</v>
      </c>
      <c r="AB98" s="1">
        <v>-753000000</v>
      </c>
      <c r="AC98" s="1">
        <v>-840000000</v>
      </c>
      <c r="AJ98" s="64" t="s">
        <v>139</v>
      </c>
      <c r="AK98" s="65"/>
    </row>
    <row r="99" spans="1:37" ht="20" x14ac:dyDescent="0.25">
      <c r="A99" s="5" t="s">
        <v>84</v>
      </c>
      <c r="B99" s="1">
        <v>21400000</v>
      </c>
      <c r="C99" s="1">
        <v>-66700000</v>
      </c>
      <c r="D99" s="1">
        <v>-96400000</v>
      </c>
      <c r="E99" s="1">
        <v>398600000</v>
      </c>
      <c r="F99" s="1">
        <v>-11500000</v>
      </c>
      <c r="G99" s="1">
        <v>-7400000</v>
      </c>
      <c r="H99" s="1">
        <v>-5700000</v>
      </c>
      <c r="I99" s="1">
        <v>-8800000</v>
      </c>
      <c r="J99" s="1">
        <v>-132900000</v>
      </c>
      <c r="K99" s="1">
        <v>-85200000</v>
      </c>
      <c r="L99" s="1">
        <v>156100000</v>
      </c>
      <c r="M99" s="1">
        <v>-176000000</v>
      </c>
      <c r="N99" s="1">
        <v>542200000</v>
      </c>
      <c r="O99" s="1">
        <v>40800000</v>
      </c>
      <c r="P99" s="1">
        <v>408700000</v>
      </c>
      <c r="Q99" s="1">
        <v>215800000</v>
      </c>
      <c r="R99" s="1">
        <v>-148600000</v>
      </c>
      <c r="S99" s="1">
        <v>340400000</v>
      </c>
      <c r="T99" s="1">
        <v>49200000</v>
      </c>
      <c r="U99" s="1">
        <v>-543300000</v>
      </c>
      <c r="V99" s="1">
        <v>-536600000</v>
      </c>
      <c r="W99" s="1">
        <v>-174800000</v>
      </c>
      <c r="X99" s="1">
        <v>1835000000</v>
      </c>
      <c r="Y99" s="1">
        <v>135000000</v>
      </c>
      <c r="Z99" s="1">
        <v>-8000000</v>
      </c>
      <c r="AA99" s="1">
        <v>3370000000</v>
      </c>
      <c r="AB99" s="1">
        <v>53000000</v>
      </c>
      <c r="AC99" s="1">
        <v>131000000</v>
      </c>
      <c r="AJ99" s="23" t="s">
        <v>140</v>
      </c>
      <c r="AK99" s="24">
        <f>AK86+AK87</f>
        <v>7645000000</v>
      </c>
    </row>
    <row r="100" spans="1:37" ht="20" x14ac:dyDescent="0.25">
      <c r="A100" s="6" t="s">
        <v>85</v>
      </c>
      <c r="B100" s="10">
        <v>-16000000</v>
      </c>
      <c r="C100" s="10">
        <v>-113400000</v>
      </c>
      <c r="D100" s="10">
        <v>-116800000</v>
      </c>
      <c r="E100" s="10">
        <v>345200000</v>
      </c>
      <c r="F100" s="10">
        <v>-73200000</v>
      </c>
      <c r="G100" s="10">
        <v>-87900000</v>
      </c>
      <c r="H100" s="10">
        <v>-63500000</v>
      </c>
      <c r="I100" s="10">
        <v>-121800000</v>
      </c>
      <c r="J100" s="10">
        <v>-550400000</v>
      </c>
      <c r="K100" s="10">
        <v>-216000000</v>
      </c>
      <c r="L100" s="10">
        <v>-300400000</v>
      </c>
      <c r="M100" s="10">
        <v>-594600000</v>
      </c>
      <c r="N100" s="10">
        <v>-411600000</v>
      </c>
      <c r="O100" s="10">
        <v>-78100000</v>
      </c>
      <c r="P100" s="10">
        <v>125800000</v>
      </c>
      <c r="Q100" s="10">
        <v>-406100000</v>
      </c>
      <c r="R100" s="10">
        <v>-313100000</v>
      </c>
      <c r="S100" s="10">
        <v>-585100000</v>
      </c>
      <c r="T100" s="10">
        <v>-611500000</v>
      </c>
      <c r="U100" s="10">
        <v>-856900000</v>
      </c>
      <c r="V100" s="10">
        <v>-894800000</v>
      </c>
      <c r="W100" s="10">
        <v>-604900000</v>
      </c>
      <c r="X100" s="10">
        <v>630000000</v>
      </c>
      <c r="Y100" s="10">
        <v>-1172000000</v>
      </c>
      <c r="Z100" s="10">
        <v>-2173000000</v>
      </c>
      <c r="AA100" s="10">
        <v>1461000000</v>
      </c>
      <c r="AB100" s="10">
        <v>-1892000000</v>
      </c>
      <c r="AC100" s="10">
        <v>-3036000000</v>
      </c>
      <c r="AJ100" s="33" t="s">
        <v>141</v>
      </c>
      <c r="AK100" s="34">
        <f>AK99/AK103</f>
        <v>9.8871399016917091E-2</v>
      </c>
    </row>
    <row r="101" spans="1:37" ht="20" x14ac:dyDescent="0.25">
      <c r="A101" s="5" t="s">
        <v>86</v>
      </c>
      <c r="B101" s="1">
        <v>2000000</v>
      </c>
      <c r="C101" s="1">
        <v>2800000</v>
      </c>
      <c r="D101" s="1">
        <v>-4800000</v>
      </c>
      <c r="E101" s="1">
        <v>-4300000</v>
      </c>
      <c r="F101" s="1">
        <v>-8800000</v>
      </c>
      <c r="G101" s="1">
        <v>-7500000</v>
      </c>
      <c r="H101" s="1">
        <v>-9200000</v>
      </c>
      <c r="I101" s="1">
        <v>21000000</v>
      </c>
      <c r="J101" s="1">
        <v>11600000</v>
      </c>
      <c r="K101" s="1">
        <v>4200000</v>
      </c>
      <c r="L101" s="1">
        <v>1000000</v>
      </c>
      <c r="M101" s="1">
        <v>3300000</v>
      </c>
      <c r="N101" s="1">
        <v>8900000</v>
      </c>
      <c r="O101" s="1">
        <v>14500000</v>
      </c>
      <c r="P101" s="1">
        <v>-19500000</v>
      </c>
      <c r="Q101" s="1">
        <v>-13000000</v>
      </c>
      <c r="R101" s="1">
        <v>25300000</v>
      </c>
      <c r="S101" s="1">
        <v>-18600000</v>
      </c>
      <c r="T101" s="1">
        <v>-1300000</v>
      </c>
      <c r="U101" s="1">
        <v>-33300000</v>
      </c>
      <c r="V101" s="1">
        <v>-40000000</v>
      </c>
      <c r="W101" s="1">
        <v>-21800000</v>
      </c>
      <c r="X101" s="1">
        <v>6000000</v>
      </c>
      <c r="Y101" s="1">
        <v>13000000</v>
      </c>
      <c r="Z101" s="1">
        <v>-11000000</v>
      </c>
      <c r="AA101" s="1">
        <v>-8000000</v>
      </c>
      <c r="AB101" s="1">
        <v>61000000</v>
      </c>
      <c r="AC101" s="1">
        <v>-60000000</v>
      </c>
      <c r="AJ101" s="38" t="s">
        <v>142</v>
      </c>
      <c r="AK101" s="40" cm="1">
        <f t="array" ref="AK101">_FV(A1,"Market cap",TRUE)</f>
        <v>69677664350</v>
      </c>
    </row>
    <row r="102" spans="1:37" ht="20" x14ac:dyDescent="0.25">
      <c r="A102" s="6" t="s">
        <v>87</v>
      </c>
      <c r="B102" s="10">
        <v>-16000000</v>
      </c>
      <c r="C102" s="10">
        <v>-113400000</v>
      </c>
      <c r="D102" s="10">
        <v>800000</v>
      </c>
      <c r="E102" s="10">
        <v>21900000</v>
      </c>
      <c r="F102" s="10">
        <v>70000000</v>
      </c>
      <c r="G102" s="10">
        <v>-27200000</v>
      </c>
      <c r="H102" s="10">
        <v>26400000</v>
      </c>
      <c r="I102" s="10">
        <v>200200000</v>
      </c>
      <c r="J102" s="10">
        <v>-182800000</v>
      </c>
      <c r="K102" s="10">
        <v>247500000</v>
      </c>
      <c r="L102" s="10">
        <v>-58300000</v>
      </c>
      <c r="M102" s="10">
        <v>-184700000</v>
      </c>
      <c r="N102" s="10">
        <v>-114900000</v>
      </c>
      <c r="O102" s="10">
        <v>148000000</v>
      </c>
      <c r="P102" s="10">
        <v>462800000</v>
      </c>
      <c r="Q102" s="10">
        <v>256200000</v>
      </c>
      <c r="R102" s="10">
        <v>132300000</v>
      </c>
      <c r="S102" s="10">
        <v>94700000</v>
      </c>
      <c r="T102" s="10">
        <v>148000000</v>
      </c>
      <c r="U102" s="10">
        <v>133400000</v>
      </c>
      <c r="V102" s="10">
        <v>-607700000</v>
      </c>
      <c r="W102" s="10">
        <v>-107300000</v>
      </c>
      <c r="X102" s="10">
        <v>222000000</v>
      </c>
      <c r="Y102" s="10">
        <v>1045000000</v>
      </c>
      <c r="Z102" s="10">
        <v>806000000</v>
      </c>
      <c r="AA102" s="10">
        <v>2035000000</v>
      </c>
      <c r="AB102" s="10">
        <v>-64000000</v>
      </c>
      <c r="AC102" s="10">
        <v>-1001000000</v>
      </c>
      <c r="AJ102" s="33" t="s">
        <v>143</v>
      </c>
      <c r="AK102" s="34">
        <f>AK101/AK103</f>
        <v>0.90112860098308289</v>
      </c>
    </row>
    <row r="103" spans="1:37" ht="20" x14ac:dyDescent="0.25">
      <c r="A103" s="5" t="s">
        <v>88</v>
      </c>
      <c r="B103" s="1">
        <v>171300000</v>
      </c>
      <c r="C103" s="1">
        <v>267900000</v>
      </c>
      <c r="D103" s="1">
        <v>254800000</v>
      </c>
      <c r="E103" s="1">
        <v>255600000</v>
      </c>
      <c r="F103" s="1">
        <v>277500000</v>
      </c>
      <c r="G103" s="1">
        <v>347500000</v>
      </c>
      <c r="H103" s="1">
        <v>320300000</v>
      </c>
      <c r="I103" s="1">
        <v>346700000</v>
      </c>
      <c r="J103" s="1">
        <v>546900000</v>
      </c>
      <c r="K103" s="1">
        <v>364100000</v>
      </c>
      <c r="L103" s="1">
        <v>611600000</v>
      </c>
      <c r="M103" s="1">
        <v>553300000</v>
      </c>
      <c r="N103" s="1">
        <v>368600000</v>
      </c>
      <c r="O103" s="1">
        <v>253700000</v>
      </c>
      <c r="P103" s="1">
        <v>401700000</v>
      </c>
      <c r="Q103" s="1">
        <v>864500000</v>
      </c>
      <c r="R103" s="1">
        <v>1120700000</v>
      </c>
      <c r="S103" s="1">
        <v>1253000000</v>
      </c>
      <c r="T103" s="1">
        <v>1347700000</v>
      </c>
      <c r="U103" s="1">
        <v>1495700000</v>
      </c>
      <c r="V103" s="1">
        <v>1629100000</v>
      </c>
      <c r="W103" s="1">
        <v>1021400000</v>
      </c>
      <c r="X103" s="1">
        <v>914000000</v>
      </c>
      <c r="Y103" s="1">
        <v>1136000000</v>
      </c>
      <c r="Z103" s="1">
        <v>2181000000</v>
      </c>
      <c r="AA103" s="1">
        <v>2987000000</v>
      </c>
      <c r="AB103" s="1">
        <v>5022000000</v>
      </c>
      <c r="AC103" s="1">
        <v>4958000000</v>
      </c>
      <c r="AJ103" s="35" t="s">
        <v>144</v>
      </c>
      <c r="AK103" s="41">
        <f>AK99+AK101</f>
        <v>77322664350</v>
      </c>
    </row>
    <row r="104" spans="1:37" ht="20" thickBot="1" x14ac:dyDescent="0.3">
      <c r="A104" s="7" t="s">
        <v>89</v>
      </c>
      <c r="B104" s="11" t="s">
        <v>92</v>
      </c>
      <c r="C104" s="11" t="s">
        <v>92</v>
      </c>
      <c r="D104" s="11">
        <v>255600000</v>
      </c>
      <c r="E104" s="11">
        <v>277500000</v>
      </c>
      <c r="F104" s="11">
        <v>347500000</v>
      </c>
      <c r="G104" s="11">
        <v>320300000</v>
      </c>
      <c r="H104" s="11">
        <v>346700000</v>
      </c>
      <c r="I104" s="11">
        <v>546900000</v>
      </c>
      <c r="J104" s="11">
        <v>364100000</v>
      </c>
      <c r="K104" s="11">
        <v>611600000</v>
      </c>
      <c r="L104" s="11">
        <v>553300000</v>
      </c>
      <c r="M104" s="11">
        <v>368600000</v>
      </c>
      <c r="N104" s="11">
        <v>253700000</v>
      </c>
      <c r="O104" s="11">
        <v>401700000</v>
      </c>
      <c r="P104" s="11">
        <v>864500000</v>
      </c>
      <c r="Q104" s="11">
        <v>1120700000</v>
      </c>
      <c r="R104" s="11">
        <v>1253000000</v>
      </c>
      <c r="S104" s="11">
        <v>1347700000</v>
      </c>
      <c r="T104" s="11">
        <v>1495700000</v>
      </c>
      <c r="U104" s="11">
        <v>1629100000</v>
      </c>
      <c r="V104" s="11">
        <v>1021400000</v>
      </c>
      <c r="W104" s="11">
        <v>914100000</v>
      </c>
      <c r="X104" s="11">
        <v>1136000000</v>
      </c>
      <c r="Y104" s="11">
        <v>2181000000</v>
      </c>
      <c r="Z104" s="11">
        <v>2987000000</v>
      </c>
      <c r="AA104" s="11">
        <v>5022000000</v>
      </c>
      <c r="AB104" s="11">
        <v>4958000000</v>
      </c>
      <c r="AC104" s="11">
        <v>3957000000</v>
      </c>
      <c r="AJ104" s="64" t="s">
        <v>145</v>
      </c>
      <c r="AK104" s="65"/>
    </row>
    <row r="105" spans="1:37" ht="21" thickTop="1" x14ac:dyDescent="0.25">
      <c r="A105" s="14" t="s">
        <v>107</v>
      </c>
      <c r="B105" s="1"/>
      <c r="C105" s="15">
        <f>(C106/B106)-1</f>
        <v>-5.6472632493483887E-2</v>
      </c>
      <c r="D105" s="15">
        <f>(D106/C106)-1</f>
        <v>0.56721915285451208</v>
      </c>
      <c r="E105" s="15">
        <f>(E106/D106)-1</f>
        <v>-2.8936545240893068</v>
      </c>
      <c r="F105" s="15">
        <f>(F106/E106)-1</f>
        <v>-1.494570276140242</v>
      </c>
      <c r="G105" s="15">
        <f>(G106/F106)-1</f>
        <v>0.64115432873274791</v>
      </c>
      <c r="H105" s="15">
        <f t="shared" ref="H105:AC105" si="8">(H106/G106)-1</f>
        <v>-0.56727828746177367</v>
      </c>
      <c r="I105" s="15">
        <f t="shared" si="8"/>
        <v>1.7809187279151946</v>
      </c>
      <c r="J105" s="15">
        <f t="shared" si="8"/>
        <v>0.22426937738246511</v>
      </c>
      <c r="K105" s="15">
        <f t="shared" si="8"/>
        <v>0.19564089257913864</v>
      </c>
      <c r="L105" s="15">
        <f t="shared" si="8"/>
        <v>-0.46072048611111116</v>
      </c>
      <c r="M105" s="15">
        <f t="shared" si="8"/>
        <v>0.80764587525150899</v>
      </c>
      <c r="N105" s="15">
        <f t="shared" si="8"/>
        <v>-0.22195013357079252</v>
      </c>
      <c r="O105" s="15">
        <f t="shared" si="8"/>
        <v>-4.9213161659513616E-2</v>
      </c>
      <c r="P105" s="15">
        <f t="shared" si="8"/>
        <v>0.2524826963587119</v>
      </c>
      <c r="Q105" s="15">
        <f t="shared" si="8"/>
        <v>0.64848630466122059</v>
      </c>
      <c r="R105" s="15">
        <f t="shared" si="8"/>
        <v>-1.4720886168197E-2</v>
      </c>
      <c r="S105" s="15">
        <f t="shared" si="8"/>
        <v>4.4378698224851965E-2</v>
      </c>
      <c r="T105" s="15">
        <f t="shared" si="8"/>
        <v>8.3994334277620375E-2</v>
      </c>
      <c r="U105" s="15">
        <f t="shared" si="8"/>
        <v>0.33934404808571794</v>
      </c>
      <c r="V105" s="15">
        <f t="shared" si="8"/>
        <v>0.43443902439024384</v>
      </c>
      <c r="W105" s="15">
        <f t="shared" si="8"/>
        <v>-0.1407195810378834</v>
      </c>
      <c r="X105" s="15">
        <f t="shared" si="8"/>
        <v>2.5803387684027124E-2</v>
      </c>
      <c r="Y105" s="15">
        <f t="shared" si="8"/>
        <v>0.5</v>
      </c>
      <c r="Z105" s="15">
        <f t="shared" si="8"/>
        <v>-8.796296296296291E-2</v>
      </c>
      <c r="AA105" s="15">
        <f t="shared" si="8"/>
        <v>-6.5425831923293876E-2</v>
      </c>
      <c r="AB105" s="15">
        <f t="shared" si="8"/>
        <v>0.80687990343995164</v>
      </c>
      <c r="AC105" s="15">
        <f t="shared" si="8"/>
        <v>-0.33199732798931192</v>
      </c>
      <c r="AD105" s="15"/>
      <c r="AE105" s="15"/>
      <c r="AF105" s="15"/>
      <c r="AG105" s="15"/>
      <c r="AH105" s="15"/>
      <c r="AI105" s="15"/>
      <c r="AJ105" s="25" t="s">
        <v>108</v>
      </c>
      <c r="AK105" s="26">
        <f>(AK100*AK92)+(AK102*AK97)</f>
        <v>7.8579396450604605E-2</v>
      </c>
    </row>
    <row r="106" spans="1:37" ht="19" x14ac:dyDescent="0.25">
      <c r="A106" s="5" t="s">
        <v>90</v>
      </c>
      <c r="B106" s="1">
        <v>115100000</v>
      </c>
      <c r="C106" s="1">
        <v>108600000</v>
      </c>
      <c r="D106" s="1">
        <v>170200000</v>
      </c>
      <c r="E106" s="1">
        <v>-322300000</v>
      </c>
      <c r="F106" s="1">
        <v>159400000</v>
      </c>
      <c r="G106" s="1">
        <v>261600000</v>
      </c>
      <c r="H106" s="1">
        <v>113200000</v>
      </c>
      <c r="I106" s="1">
        <v>314800000</v>
      </c>
      <c r="J106" s="1">
        <v>385400000</v>
      </c>
      <c r="K106" s="1">
        <v>460800000</v>
      </c>
      <c r="L106" s="1">
        <v>248500000</v>
      </c>
      <c r="M106" s="1">
        <v>449200000</v>
      </c>
      <c r="N106" s="1">
        <v>349500000</v>
      </c>
      <c r="O106" s="1">
        <v>332300000</v>
      </c>
      <c r="P106" s="1">
        <v>416200000</v>
      </c>
      <c r="Q106" s="1">
        <v>686100000</v>
      </c>
      <c r="R106" s="1">
        <v>676000000</v>
      </c>
      <c r="S106" s="1">
        <v>706000000</v>
      </c>
      <c r="T106" s="1">
        <v>765300000</v>
      </c>
      <c r="U106" s="1">
        <v>1025000000</v>
      </c>
      <c r="V106" s="1">
        <v>1470300000</v>
      </c>
      <c r="W106" s="1">
        <v>1263400000</v>
      </c>
      <c r="X106" s="1">
        <v>1296000000</v>
      </c>
      <c r="Y106" s="1">
        <v>1944000000</v>
      </c>
      <c r="Z106" s="1">
        <v>1773000000</v>
      </c>
      <c r="AA106" s="1">
        <v>1657000000</v>
      </c>
      <c r="AB106" s="1">
        <v>2994000000</v>
      </c>
      <c r="AC106" s="1">
        <v>2000000000</v>
      </c>
      <c r="AD106" s="42">
        <f>AC106*(1+$AK$106)</f>
        <v>2127171809.9925714</v>
      </c>
      <c r="AE106" s="42">
        <f t="shared" ref="AE106:AH106" si="9">AD106*(1+$AK$106)</f>
        <v>2262429954.6135359</v>
      </c>
      <c r="AF106" s="42">
        <f t="shared" si="9"/>
        <v>2406288610.768343</v>
      </c>
      <c r="AG106" s="42">
        <f t="shared" si="9"/>
        <v>2559294649.7663031</v>
      </c>
      <c r="AH106" s="42">
        <f t="shared" si="9"/>
        <v>2722029716.2238455</v>
      </c>
      <c r="AI106" s="43" t="s">
        <v>146</v>
      </c>
      <c r="AJ106" s="44" t="s">
        <v>147</v>
      </c>
      <c r="AK106" s="45">
        <f>(SUM(AD4:AH4)/5)</f>
        <v>6.3585904996285733E-2</v>
      </c>
    </row>
    <row r="107" spans="1:37"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43"/>
      <c r="AE107" s="43"/>
      <c r="AF107" s="43"/>
      <c r="AG107" s="43"/>
      <c r="AH107" s="46">
        <f>AH106*(1+AK107)/(AK108-AK107)</f>
        <v>52073756778.907448</v>
      </c>
      <c r="AI107" s="47" t="s">
        <v>148</v>
      </c>
      <c r="AJ107" s="48" t="s">
        <v>149</v>
      </c>
      <c r="AK107" s="49">
        <v>2.5000000000000001E-2</v>
      </c>
    </row>
    <row r="108" spans="1:37" ht="19" x14ac:dyDescent="0.25">
      <c r="AD108" s="46">
        <f t="shared" ref="AD108:AF108" si="10">AD107+AD106</f>
        <v>2127171809.9925714</v>
      </c>
      <c r="AE108" s="46">
        <f t="shared" si="10"/>
        <v>2262429954.6135359</v>
      </c>
      <c r="AF108" s="46">
        <f t="shared" si="10"/>
        <v>2406288610.768343</v>
      </c>
      <c r="AG108" s="46">
        <f>AG107+AG106</f>
        <v>2559294649.7663031</v>
      </c>
      <c r="AH108" s="46">
        <f>AH107+AH106</f>
        <v>54795786495.131294</v>
      </c>
      <c r="AI108" s="47" t="s">
        <v>144</v>
      </c>
      <c r="AJ108" s="50" t="s">
        <v>150</v>
      </c>
      <c r="AK108" s="51">
        <f>AK105</f>
        <v>7.8579396450604605E-2</v>
      </c>
    </row>
    <row r="109" spans="1:37" ht="19" x14ac:dyDescent="0.25">
      <c r="AD109" s="60" t="s">
        <v>151</v>
      </c>
      <c r="AE109" s="61"/>
    </row>
    <row r="110" spans="1:37" ht="20" x14ac:dyDescent="0.25">
      <c r="AD110" s="52" t="s">
        <v>152</v>
      </c>
      <c r="AE110" s="40">
        <f>NPV(AK108,AD108,AE108,AF108,AG108,AH108)</f>
        <v>45265149255.093742</v>
      </c>
    </row>
    <row r="111" spans="1:37" ht="20" x14ac:dyDescent="0.25">
      <c r="AD111" s="52" t="s">
        <v>153</v>
      </c>
      <c r="AE111" s="40">
        <f>AC40</f>
        <v>3957000000</v>
      </c>
    </row>
    <row r="112" spans="1:37" ht="20" x14ac:dyDescent="0.25">
      <c r="AD112" s="52" t="s">
        <v>140</v>
      </c>
      <c r="AE112" s="40">
        <f>AK99</f>
        <v>7645000000</v>
      </c>
    </row>
    <row r="113" spans="30:31" ht="20" x14ac:dyDescent="0.25">
      <c r="AD113" s="52" t="s">
        <v>154</v>
      </c>
      <c r="AE113" s="40">
        <f>AE110+AE111-AE112</f>
        <v>41577149255.093742</v>
      </c>
    </row>
    <row r="114" spans="30:31" ht="20" x14ac:dyDescent="0.25">
      <c r="AD114" s="52" t="s">
        <v>155</v>
      </c>
      <c r="AE114" s="53">
        <f>AC34*(1+(5*AI16))</f>
        <v>356968183.65508741</v>
      </c>
    </row>
    <row r="115" spans="30:31" ht="20" x14ac:dyDescent="0.25">
      <c r="AD115" s="54" t="s">
        <v>156</v>
      </c>
      <c r="AE115" s="55">
        <f>AE113/AE114</f>
        <v>116.47298319243696</v>
      </c>
    </row>
    <row r="116" spans="30:31" ht="20" x14ac:dyDescent="0.25">
      <c r="AD116" s="52" t="s">
        <v>157</v>
      </c>
      <c r="AE116" s="56" cm="1">
        <f t="array" ref="AE116">_FV(A1,"Price")</f>
        <v>194.95</v>
      </c>
    </row>
    <row r="117" spans="30:31" ht="20" x14ac:dyDescent="0.25">
      <c r="AD117" s="57" t="s">
        <v>158</v>
      </c>
      <c r="AE117" s="58">
        <f>AE115/AE116-1</f>
        <v>-0.4025494578484895</v>
      </c>
    </row>
    <row r="118" spans="30:31" ht="20" x14ac:dyDescent="0.25">
      <c r="AD118" s="57" t="s">
        <v>159</v>
      </c>
      <c r="AE118" s="59" t="str">
        <f>IF(AE115&gt;AE116,"BUY","SELL")</f>
        <v>SELL</v>
      </c>
    </row>
  </sheetData>
  <mergeCells count="6">
    <mergeCell ref="AD109:AE109"/>
    <mergeCell ref="AJ83:AK83"/>
    <mergeCell ref="AJ84:AK84"/>
    <mergeCell ref="AJ93:AK93"/>
    <mergeCell ref="AJ98:AK98"/>
    <mergeCell ref="AJ104:AK104"/>
  </mergeCells>
  <hyperlinks>
    <hyperlink ref="A1" r:id="rId1" tooltip="https://roic.ai/company/EL" display="ROIC.AI | EL"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001250/000088981298002176/0000889812-98-002176-index.html" xr:uid="{00000000-0004-0000-0000-00000A000000}"/>
    <hyperlink ref="E74" r:id="rId9" tooltip="https://www.sec.gov/Archives/edgar/data/1001250/000088981298002176/0000889812-98-002176-index.html" xr:uid="{00000000-0004-0000-0000-00000B000000}"/>
    <hyperlink ref="F36" r:id="rId10" tooltip="https://www.sec.gov/Archives/edgar/data/1001250/000088981299002680/0000889812-99-002680-index.html" xr:uid="{00000000-0004-0000-0000-00000D000000}"/>
    <hyperlink ref="F74" r:id="rId11" tooltip="https://www.sec.gov/Archives/edgar/data/1001250/000088981299002680/0000889812-99-002680-index.html" xr:uid="{00000000-0004-0000-0000-00000E000000}"/>
    <hyperlink ref="G36" r:id="rId12" tooltip="https://www.sec.gov/Archives/edgar/data/1001250/000088981200003866/0000889812-00-003866-index.html" xr:uid="{00000000-0004-0000-0000-000010000000}"/>
    <hyperlink ref="G74" r:id="rId13" tooltip="https://www.sec.gov/Archives/edgar/data/1001250/000088981200003866/0000889812-00-003866-index.html" xr:uid="{00000000-0004-0000-0000-000011000000}"/>
    <hyperlink ref="H36" r:id="rId14" tooltip="https://www.sec.gov/Archives/edgar/data/1001250/000093041301501188/0000930413-01-501188-index.html" xr:uid="{00000000-0004-0000-0000-000013000000}"/>
    <hyperlink ref="H74" r:id="rId15" tooltip="https://www.sec.gov/Archives/edgar/data/1001250/000093041301501188/0000930413-01-501188-index.html" xr:uid="{00000000-0004-0000-0000-000014000000}"/>
    <hyperlink ref="I36" r:id="rId16" tooltip="https://www.sec.gov/Archives/edgar/data/1001250/000093041302002851/0000930413-02-002851-index.html" xr:uid="{00000000-0004-0000-0000-000016000000}"/>
    <hyperlink ref="I74" r:id="rId17" tooltip="https://www.sec.gov/Archives/edgar/data/1001250/000093041302002851/0000930413-02-002851-index.html" xr:uid="{00000000-0004-0000-0000-000017000000}"/>
    <hyperlink ref="J36" r:id="rId18" tooltip="https://www.sec.gov/Archives/edgar/data/1001250/000093041303002786/0000930413-03-002786-index.html" xr:uid="{00000000-0004-0000-0000-000019000000}"/>
    <hyperlink ref="J74" r:id="rId19" tooltip="https://www.sec.gov/Archives/edgar/data/1001250/000093041303002786/0000930413-03-002786-index.html" xr:uid="{00000000-0004-0000-0000-00001A000000}"/>
    <hyperlink ref="K36" r:id="rId20" tooltip="https://www.sec.gov/Archives/edgar/data/1001250/000110465904026881/0001104659-04-026881-index.html" xr:uid="{00000000-0004-0000-0000-00001C000000}"/>
    <hyperlink ref="K74" r:id="rId21" tooltip="https://www.sec.gov/Archives/edgar/data/1001250/000110465904026881/0001104659-04-026881-index.html" xr:uid="{00000000-0004-0000-0000-00001D000000}"/>
    <hyperlink ref="L36" r:id="rId22" tooltip="https://www.sec.gov/Archives/edgar/data/1001250/000110465905042689/a05-15349_110k.htm" xr:uid="{00000000-0004-0000-0000-00001F000000}"/>
    <hyperlink ref="L74" r:id="rId23" tooltip="https://www.sec.gov/Archives/edgar/data/1001250/000110465905042689/a05-15349_110k.htm" xr:uid="{00000000-0004-0000-0000-000020000000}"/>
    <hyperlink ref="M36" r:id="rId24" tooltip="https://www.sec.gov/Archives/edgar/data/1001250/000110465906057258/a06-18435_110k.htm" xr:uid="{00000000-0004-0000-0000-000022000000}"/>
    <hyperlink ref="M74" r:id="rId25" tooltip="https://www.sec.gov/Archives/edgar/data/1001250/000110465906057258/a06-18435_110k.htm" xr:uid="{00000000-0004-0000-0000-000023000000}"/>
    <hyperlink ref="N36" r:id="rId26" tooltip="https://www.sec.gov/Archives/edgar/data/1001250/000110465907065600/0001104659-07-065600-index.html" xr:uid="{00000000-0004-0000-0000-000025000000}"/>
    <hyperlink ref="N74" r:id="rId27" tooltip="https://www.sec.gov/Archives/edgar/data/1001250/000110465907065600/0001104659-07-065600-index.html" xr:uid="{00000000-0004-0000-0000-000026000000}"/>
    <hyperlink ref="O36" r:id="rId28" tooltip="https://www.sec.gov/Archives/edgar/data/1001250/000110465908054348/0001104659-08-054348-index.html" xr:uid="{00000000-0004-0000-0000-000028000000}"/>
    <hyperlink ref="O74" r:id="rId29" tooltip="https://www.sec.gov/Archives/edgar/data/1001250/000110465908054348/0001104659-08-054348-index.html" xr:uid="{00000000-0004-0000-0000-000029000000}"/>
    <hyperlink ref="P36" r:id="rId30" tooltip="https://www.sec.gov/Archives/edgar/data/1001250/000110465909050626/0001104659-09-050626-index.html" xr:uid="{00000000-0004-0000-0000-00002B000000}"/>
    <hyperlink ref="P74" r:id="rId31" tooltip="https://www.sec.gov/Archives/edgar/data/1001250/000110465909050626/0001104659-09-050626-index.html" xr:uid="{00000000-0004-0000-0000-00002C000000}"/>
    <hyperlink ref="Q36" r:id="rId32" tooltip="https://www.sec.gov/Archives/edgar/data/1001250/000110465910045250/0001104659-10-045250-index.html" xr:uid="{00000000-0004-0000-0000-00002E000000}"/>
    <hyperlink ref="Q74" r:id="rId33" tooltip="https://www.sec.gov/Archives/edgar/data/1001250/000110465910045250/0001104659-10-045250-index.html" xr:uid="{00000000-0004-0000-0000-00002F000000}"/>
    <hyperlink ref="R36" r:id="rId34" tooltip="https://www.sec.gov/Archives/edgar/data/1001250/000110465911048120/0001104659-11-048120-index.html" xr:uid="{00000000-0004-0000-0000-000031000000}"/>
    <hyperlink ref="R74" r:id="rId35" tooltip="https://www.sec.gov/Archives/edgar/data/1001250/000110465911048120/0001104659-11-048120-index.html" xr:uid="{00000000-0004-0000-0000-000032000000}"/>
    <hyperlink ref="S36" r:id="rId36" tooltip="https://www.sec.gov/Archives/edgar/data/1001250/000110465912058698/0001104659-12-058698-index.html" xr:uid="{00000000-0004-0000-0000-000034000000}"/>
    <hyperlink ref="S74" r:id="rId37" tooltip="https://www.sec.gov/Archives/edgar/data/1001250/000110465912058698/0001104659-12-058698-index.html" xr:uid="{00000000-0004-0000-0000-000035000000}"/>
    <hyperlink ref="T36" r:id="rId38" tooltip="https://www.sec.gov/Archives/edgar/data/1001250/000110465913065820/0001104659-13-065820-index.html" xr:uid="{00000000-0004-0000-0000-000037000000}"/>
    <hyperlink ref="T74" r:id="rId39" tooltip="https://www.sec.gov/Archives/edgar/data/1001250/000110465913065820/0001104659-13-065820-index.html" xr:uid="{00000000-0004-0000-0000-000038000000}"/>
    <hyperlink ref="U36" r:id="rId40" tooltip="https://www.sec.gov/Archives/edgar/data/1001250/000110465914062259/0001104659-14-062259-index.html" xr:uid="{00000000-0004-0000-0000-00003A000000}"/>
    <hyperlink ref="U74" r:id="rId41" tooltip="https://www.sec.gov/Archives/edgar/data/1001250/000110465914062259/0001104659-14-062259-index.html" xr:uid="{00000000-0004-0000-0000-00003B000000}"/>
    <hyperlink ref="V36" r:id="rId42" tooltip="https://www.sec.gov/Archives/edgar/data/1001250/000110465915061122/0001104659-15-061122-index.html" xr:uid="{00000000-0004-0000-0000-00003D000000}"/>
    <hyperlink ref="V74" r:id="rId43" tooltip="https://www.sec.gov/Archives/edgar/data/1001250/000110465915061122/0001104659-15-061122-index.html" xr:uid="{00000000-0004-0000-0000-00003E000000}"/>
    <hyperlink ref="W36" r:id="rId44" tooltip="https://www.sec.gov/Archives/edgar/data/1001250/000110465916141179/a16-11315_110k.htm" xr:uid="{00000000-0004-0000-0000-000040000000}"/>
    <hyperlink ref="W74" r:id="rId45" tooltip="https://www.sec.gov/Archives/edgar/data/1001250/000110465916141179/a16-11315_110k.htm" xr:uid="{00000000-0004-0000-0000-000041000000}"/>
    <hyperlink ref="X36" r:id="rId46" tooltip="https://www.sec.gov/Archives/edgar/data/1001250/000110465917053604/0001104659-17-053604-index.html" xr:uid="{00000000-0004-0000-0000-000043000000}"/>
    <hyperlink ref="X74" r:id="rId47" tooltip="https://www.sec.gov/Archives/edgar/data/1001250/000110465917053604/0001104659-17-053604-index.html" xr:uid="{00000000-0004-0000-0000-000044000000}"/>
    <hyperlink ref="Y36" r:id="rId48" tooltip="https://www.sec.gov/Archives/edgar/data/1001250/000110465918053494/0001104659-18-053494-index.html" xr:uid="{00000000-0004-0000-0000-000046000000}"/>
    <hyperlink ref="Y74" r:id="rId49" tooltip="https://www.sec.gov/Archives/edgar/data/1001250/000110465918053494/0001104659-18-053494-index.html" xr:uid="{00000000-0004-0000-0000-000047000000}"/>
    <hyperlink ref="Z36" r:id="rId50" tooltip="https://www.sec.gov/Archives/edgar/data/1001250/000110465919047085/0001104659-19-047085-index.html" xr:uid="{00000000-0004-0000-0000-000049000000}"/>
    <hyperlink ref="Z74" r:id="rId51" tooltip="https://www.sec.gov/Archives/edgar/data/1001250/000110465919047085/0001104659-19-047085-index.html" xr:uid="{00000000-0004-0000-0000-00004A000000}"/>
    <hyperlink ref="AA36" r:id="rId52" tooltip="https://www.sec.gov/Archives/edgar/data/1001250/000100125020000065/0001001250-20-000065-index.htm" xr:uid="{00000000-0004-0000-0000-00004C000000}"/>
    <hyperlink ref="AA74" r:id="rId53" tooltip="https://www.sec.gov/Archives/edgar/data/1001250/000100125020000065/0001001250-20-000065-index.htm" xr:uid="{00000000-0004-0000-0000-00004D000000}"/>
    <hyperlink ref="AB36" r:id="rId54" tooltip="https://www.sec.gov/Archives/edgar/data/1001250/000100125021000127/0001001250-21-000127-index.htm" xr:uid="{00000000-0004-0000-0000-00004F000000}"/>
    <hyperlink ref="AB74" r:id="rId55" tooltip="https://www.sec.gov/Archives/edgar/data/1001250/000100125021000127/0001001250-21-000127-index.htm" xr:uid="{00000000-0004-0000-0000-000050000000}"/>
    <hyperlink ref="AC36" r:id="rId56" tooltip="https://www.sec.gov/Archives/edgar/data/1001250/000100125022000122/0001001250-22-000122-index.htm" xr:uid="{00000000-0004-0000-0000-000052000000}"/>
    <hyperlink ref="AC74" r:id="rId57" tooltip="https://www.sec.gov/Archives/edgar/data/1001250/000100125022000122/0001001250-22-000122-index.htm" xr:uid="{00000000-0004-0000-0000-000053000000}"/>
    <hyperlink ref="AD1" r:id="rId58" display="https://finbox.com/NASDAQGS:TXN/explorer/revenue_proj" xr:uid="{F4F3F8A9-9053-0B4B-94C2-53CC4C244FD1}"/>
  </hyperlinks>
  <pageMargins left="0.7" right="0.7" top="0.75" bottom="0.75" header="0.3" footer="0.3"/>
  <drawing r:id="rId5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2023-03-14T02:57:14Z</dcterms:created>
  <dcterms:modified xsi:type="dcterms:W3CDTF">2023-05-17T01:32:04Z</dcterms:modified>
</cp:coreProperties>
</file>