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E4D4F050-68CE-3D4A-A25F-B53AA63BF9A1}"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16" i="1" l="1" a="1"/>
  <c r="I116" i="1" s="1"/>
  <c r="I106" i="1"/>
  <c r="J106" i="1" s="1"/>
  <c r="K106" i="1" s="1"/>
  <c r="L106" i="1" s="1"/>
  <c r="H106" i="1"/>
  <c r="O101" i="1" a="1"/>
  <c r="O101" i="1" s="1"/>
  <c r="O95" i="1" a="1"/>
  <c r="O95" i="1" s="1"/>
  <c r="O97" i="1" s="1"/>
  <c r="I111" i="1"/>
  <c r="O90" i="1"/>
  <c r="O89" i="1"/>
  <c r="O91" i="1" s="1"/>
  <c r="O87" i="1"/>
  <c r="O86" i="1"/>
  <c r="O99" i="1" s="1"/>
  <c r="O85" i="1"/>
  <c r="O88" i="1" s="1"/>
  <c r="M19" i="1"/>
  <c r="M16" i="1"/>
  <c r="I114" i="1" s="1"/>
  <c r="P13" i="1"/>
  <c r="O13" i="1"/>
  <c r="N13" i="1"/>
  <c r="M13" i="1"/>
  <c r="P10" i="1"/>
  <c r="O10" i="1"/>
  <c r="N10" i="1"/>
  <c r="M10" i="1"/>
  <c r="P7" i="1"/>
  <c r="O7" i="1"/>
  <c r="N7" i="1"/>
  <c r="M7" i="1"/>
  <c r="P4" i="1"/>
  <c r="O4" i="1"/>
  <c r="N4" i="1"/>
  <c r="M4" i="1"/>
  <c r="L4" i="1"/>
  <c r="K4" i="1"/>
  <c r="J4" i="1"/>
  <c r="I4" i="1"/>
  <c r="H4" i="1"/>
  <c r="F105" i="1"/>
  <c r="G105" i="1"/>
  <c r="E105" i="1"/>
  <c r="D105" i="1"/>
  <c r="C105" i="1"/>
  <c r="F89" i="1"/>
  <c r="G89" i="1"/>
  <c r="E89" i="1"/>
  <c r="D89" i="1"/>
  <c r="C89" i="1"/>
  <c r="B89" i="1"/>
  <c r="F80" i="1"/>
  <c r="G80" i="1"/>
  <c r="E80" i="1"/>
  <c r="D80" i="1"/>
  <c r="C80" i="1"/>
  <c r="B80" i="1"/>
  <c r="F35" i="1"/>
  <c r="G35" i="1"/>
  <c r="E35" i="1"/>
  <c r="D35" i="1"/>
  <c r="C35" i="1"/>
  <c r="F29" i="1"/>
  <c r="G29" i="1"/>
  <c r="E29" i="1"/>
  <c r="D29" i="1"/>
  <c r="C29" i="1"/>
  <c r="F20" i="1"/>
  <c r="G20" i="1"/>
  <c r="E20" i="1"/>
  <c r="D20" i="1"/>
  <c r="C20" i="1"/>
  <c r="F13" i="1"/>
  <c r="G13" i="1"/>
  <c r="E13" i="1"/>
  <c r="D13" i="1"/>
  <c r="C13" i="1"/>
  <c r="B13" i="1"/>
  <c r="F9" i="1"/>
  <c r="G9" i="1"/>
  <c r="E9" i="1"/>
  <c r="D9" i="1"/>
  <c r="C9" i="1"/>
  <c r="B9" i="1"/>
  <c r="G4" i="1"/>
  <c r="F4" i="1"/>
  <c r="E4" i="1"/>
  <c r="D4" i="1"/>
  <c r="C4" i="1"/>
  <c r="O106" i="1" l="1"/>
  <c r="O16" i="1"/>
  <c r="P16" i="1"/>
  <c r="N16" i="1"/>
  <c r="I108" i="1"/>
  <c r="O92" i="1"/>
  <c r="O103" i="1"/>
  <c r="O102" i="1" s="1"/>
  <c r="I112" i="1"/>
  <c r="H108" i="1"/>
  <c r="J108" i="1" l="1"/>
  <c r="O100" i="1"/>
  <c r="O105" i="1" s="1"/>
  <c r="O108" i="1" s="1"/>
  <c r="L107" i="1" l="1"/>
  <c r="L108" i="1" s="1"/>
  <c r="I110" i="1" s="1"/>
  <c r="I113" i="1" s="1"/>
  <c r="I115" i="1" s="1"/>
  <c r="I118" i="1" s="1"/>
  <c r="K108" i="1"/>
  <c r="I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<sst xmlns="http://schemas.openxmlformats.org/spreadsheetml/2006/main" count="365" uniqueCount="160">
  <si>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</si>
  <si>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</si>
  <si>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</si>
  <si>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</si>
  <si>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</si>
  <si>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</si>
  <si>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</si>
  <si>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</si>
  <si>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</si>
  <si>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</si>
  <si>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</si>
  <si>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</si>
  <si>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</si>
  <si>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</si>
  <si>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</si>
  <si>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</si>
  <si>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</si>
  <si>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</si>
  <si>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</si>
  <si>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</si>
  <si>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</si>
  <si>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</si>
  <si>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</si>
  <si>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</si>
  <si>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</si>
  <si>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</si>
  <si>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</si>
  <si>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</si>
  <si>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</si>
  <si>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</si>
  <si>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</si>
  <si>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</si>
  <si>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</si>
  <si>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</si>
  <si>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</si>
  <si>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</si>
  <si>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</si>
  <si>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</si>
  <si>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</si>
  <si>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</si>
  <si>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</si>
  <si>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</si>
  <si>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</si>
  <si>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</si>
  <si>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</si>
  <si>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</si>
  <si>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</si>
  <si>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</si>
  <si>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</si>
  <si>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</si>
  <si>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</si>
  <si>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</si>
  <si>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</si>
  <si>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</si>
  <si>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</si>
  <si>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</si>
  <si>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</si>
  <si>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</si>
  <si>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</si>
  <si>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</si>
  <si>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</si>
  <si>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</si>
  <si>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</si>
  <si>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</si>
  <si>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</si>
  <si>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</si>
  <si>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</si>
  <si>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</si>
  <si>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</si>
  <si>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</si>
  <si>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</si>
  <si>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</si>
  <si>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</si>
  <si>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</si>
  <si>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</si>
  <si>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</si>
  <si>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</si>
  <si>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</si>
  <si>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</si>
  <si>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</si>
  <si>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</si>
  <si>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</si>
  <si>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</si>
  <si>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</si>
  <si>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</si>
  <si>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</si>
  <si>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</si>
  <si>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</si>
  <si>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</si>
  <si>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</si>
  <si>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</si>
  <si>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</si>
  <si>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</si>
  <si>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</si>
  <si>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</si>
  <si>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</si>
  <si>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</si>
  <si>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</si>
  <si>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</si>
  <si>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</si>
  <si>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</si>
  <si>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</si>
  <si>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</si>
  <si>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</si>
  <si>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</si>
  <si>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</si>
  <si>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</si>
  <si>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</si>
  <si>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</si>
  <si>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</si>
  <si>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</si>
  <si>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</si>
  <si>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</si>
  <si>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</si>
  <si>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</si>
  <si>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</si>
  <si>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</si>
  <si>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</si>
  <si>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</si>
  <si>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</si>
  <si>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</si>
  <si>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(3yr)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</si>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</sst>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UMG</a:t>
            </a:r>
            <a:endParaRPr lang="en-US"/>
          </a:p>
        </c:rich>
      </c:tx>
      <c:layout>
        <c:manualLayout>
          <c:xMode val="edge"/>
          <c:yMode val="edge"/>
          <c:x val="0.46401000644946938"/>
          <c:y val="2.9386835053884171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1120938373628326E-2"/>
          <c:y val="0.14135067660918285"/>
          <c:w val="0.86016346221134221"/>
          <c:h val="0.71200848248946902"/>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1'!$C$3:$G$3</c:f>
              <c:numCache>
                <c:formatCode>#,###,,;\(#,###,,\);\ \-\ \-</c:formatCode>
                <c:ptCount val="5"/>
                <c:pt idx="0">
                  <c:v>6023000000</c:v>
                </c:pt>
                <c:pt idx="1">
                  <c:v>7159000000</c:v>
                </c:pt>
                <c:pt idx="2">
                  <c:v>7432000000</c:v>
                </c:pt>
                <c:pt idx="3">
                  <c:v>8504000000</c:v>
                </c:pt>
                <c:pt idx="4">
                  <c:v>10340000000</c:v>
                </c:pt>
              </c:numCache>
            </c:numRef>
          </c:val>
          <c:extLst>
            <c:ext xmlns:c16="http://schemas.microsoft.com/office/drawing/2014/chart" uri="{C3380CC4-5D6E-409C-BE32-E72D297353CC}">
              <c16:uniqueId val="{00000000-4BC8-9440-9970-9D912F32D17E}"/>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1'!$C$19:$G$19</c:f>
              <c:numCache>
                <c:formatCode>#,###,,;\(#,###,,\);\ \-\ \-</c:formatCode>
                <c:ptCount val="5"/>
                <c:pt idx="0">
                  <c:v>1022000000</c:v>
                </c:pt>
                <c:pt idx="1">
                  <c:v>1270000000</c:v>
                </c:pt>
                <c:pt idx="2">
                  <c:v>1490000000</c:v>
                </c:pt>
                <c:pt idx="3">
                  <c:v>1684000000</c:v>
                </c:pt>
                <c:pt idx="4">
                  <c:v>1986000000</c:v>
                </c:pt>
              </c:numCache>
            </c:numRef>
          </c:val>
          <c:extLst>
            <c:ext xmlns:c16="http://schemas.microsoft.com/office/drawing/2014/chart" uri="{C3380CC4-5D6E-409C-BE32-E72D297353CC}">
              <c16:uniqueId val="{00000001-4BC8-9440-9970-9D912F32D17E}"/>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1'!$C$106:$G$106</c:f>
              <c:numCache>
                <c:formatCode>#,###,,;\(#,###,,\);\ \-\ \-</c:formatCode>
                <c:ptCount val="5"/>
                <c:pt idx="0">
                  <c:v>637000000</c:v>
                </c:pt>
                <c:pt idx="1">
                  <c:v>610000000</c:v>
                </c:pt>
                <c:pt idx="2">
                  <c:v>-69000000</c:v>
                </c:pt>
                <c:pt idx="3">
                  <c:v>1079000000</c:v>
                </c:pt>
                <c:pt idx="4">
                  <c:v>1639000000</c:v>
                </c:pt>
              </c:numCache>
            </c:numRef>
          </c:val>
          <c:extLst>
            <c:ext xmlns:c16="http://schemas.microsoft.com/office/drawing/2014/chart" uri="{C3380CC4-5D6E-409C-BE32-E72D297353CC}">
              <c16:uniqueId val="{00000002-4BC8-9440-9970-9D912F32D17E}"/>
            </c:ext>
          </c:extLst>
        </c:ser>
        <c:dLbls>
          <c:showLegendKey val="0"/>
          <c:showVal val="0"/>
          <c:showCatName val="0"/>
          <c:showSerName val="0"/>
          <c:showPercent val="0"/>
          <c:showBubbleSize val="0"/>
        </c:dLbls>
        <c:gapWidth val="100"/>
        <c:overlap val="-24"/>
        <c:axId val="249538399"/>
        <c:axId val="249540671"/>
      </c:barChart>
      <c:catAx>
        <c:axId val="24953839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49540671"/>
        <c:crosses val="autoZero"/>
        <c:auto val="1"/>
        <c:lblAlgn val="ctr"/>
        <c:lblOffset val="100"/>
        <c:noMultiLvlLbl val="0"/>
      </c:catAx>
      <c:valAx>
        <c:axId val="24954067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495383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7938</xdr:colOff>
      <xdr:row>108</xdr:row>
      <xdr:rowOff>17463</xdr:rowOff>
    </xdr:from>
    <xdr:to>
      <xdr:col>15</xdr:col>
      <xdr:colOff>0</xdr:colOff>
      <xdr:row>133</xdr:row>
      <xdr:rowOff>15875</xdr:rowOff>
    </xdr:to>
    <xdr:graphicFrame macro="">
      <xdr:nvGraphicFramePr>
        <xdr:cNvPr id="2" name="Chart 1">
          <a:extLst>
            <a:ext uri="{FF2B5EF4-FFF2-40B4-BE49-F238E27FC236}">
              <a16:creationId xmlns:a16="http://schemas.microsoft.com/office/drawing/2014/main" id="{01E1954B-0ABB-E099-4C2A-61F6CF4010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https://www.bing.com/financeapi/forcetrigger?t=c3hdmw&amp;q=XAMS%3aUMG&amp;form=skydnc</v>
    <v>Learn more on Bing</v>
  </rv>
  <rv s="1">
    <v>0</v>
    <v>Universal Music Group NV (XAMS:UMG)</v>
    <v>2</v>
    <v>3</v>
    <v>Finance</v>
    <v>4</v>
    <v>en-US</v>
    <v>c3hdmw</v>
    <v>268435456</v>
    <v>1</v>
    <v>Powered by Refinitiv</v>
    <v>24.13</v>
    <v>16.649999999999999</v>
    <v>0.94099999999999995</v>
    <v>0.08</v>
    <v>4.2770000000000004E-3</v>
    <v>EUR</v>
    <v>Universal Music Group NV is a company based in the Netherlands which is mainly engaged in music entertainment. The Company is focused on the discovery and development of artists and songwriters and the marketing, promotion, distribution, sales and licensing of audio and audio-visual content. Universal Music Group N.V. includes music publishing companies Universal Music Publishing Group. Its recorded music catalog consists more than three million recordings includes a wide array of performers such as ABBA, Louis Armstrong, The Beatles, The Beach Boys, The Bee Gees, Ariana Grande, Imagine Dragons, Lady Gaga, James Brown, Bon Jovi, Neil Diamond, Marvin Gaye, Drake, Billie Eilish, Eminem, Selena Gomez Guns N’ Roses, Elton John, Bob Marley, Paul McCartney, Nirvana, Luciano Pavarotti, Queen, The Rolling Stones, Frank Sinatra, U2, Amy Winehouse and Stevie Wonde,r among others.</v>
    <v>9500</v>
    <v>Euronext Amsterdam</v>
    <v>XAMS</v>
    <v>XAMS</v>
    <v>S-Gravelandseweg 80, HILVERSUM, NOORD-HOLLAND, 1217 EW NL</v>
    <v>18.934999999999999</v>
    <v>Media &amp; Publishing</v>
    <v>Stock</v>
    <v>45057.666666666664</v>
    <v>0</v>
    <v>18.715</v>
    <v>34056670000</v>
    <v>Universal Music Group NV</v>
    <v>Universal Music Group NV</v>
    <v>18.715</v>
    <v>43.5443</v>
    <v>18.704999999999998</v>
    <v>18.785</v>
    <v>1820726000</v>
    <v>UMG</v>
    <v>Universal Music Group NV (XAMS:UMG)</v>
    <v>1685824</v>
    <v>2376750</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13" Type="http://schemas.openxmlformats.org/officeDocument/2006/relationships/hyperlink" Target="https://sec.gov/"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sec.gov/" TargetMode="External"/><Relationship Id="rId2" Type="http://schemas.openxmlformats.org/officeDocument/2006/relationships/hyperlink" Target="https://sec.gov/" TargetMode="External"/><Relationship Id="rId1" Type="http://schemas.openxmlformats.org/officeDocument/2006/relationships/hyperlink" Target="https://roic.ai/company/UMG.AS" TargetMode="External"/><Relationship Id="rId6" Type="http://schemas.openxmlformats.org/officeDocument/2006/relationships/hyperlink" Target="https://sec.gov/" TargetMode="External"/><Relationship Id="rId11" Type="http://schemas.openxmlformats.org/officeDocument/2006/relationships/hyperlink" Target="https://sec.gov/" TargetMode="External"/><Relationship Id="rId5" Type="http://schemas.openxmlformats.org/officeDocument/2006/relationships/hyperlink" Target="https://sec.gov/" TargetMode="External"/><Relationship Id="rId15" Type="http://schemas.openxmlformats.org/officeDocument/2006/relationships/drawing" Target="../drawings/drawing1.xml"/><Relationship Id="rId10"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finbox.com/BST:0VD/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E92" activePane="bottomRight" state="frozen"/>
      <selection pane="topRight"/>
      <selection pane="bottomLeft"/>
      <selection pane="bottomRight" activeCell="K102" sqref="K102"/>
    </sheetView>
  </sheetViews>
  <sheetFormatPr baseColWidth="10" defaultRowHeight="16" x14ac:dyDescent="0.2"/>
  <cols>
    <col min="1" max="1" width="50" customWidth="1"/>
    <col min="2" max="7" width="15" customWidth="1"/>
    <col min="8" max="16" width="20.83203125" customWidth="1"/>
  </cols>
  <sheetData>
    <row r="1" spans="1:38" ht="22" thickBot="1" x14ac:dyDescent="0.3">
      <c r="A1" s="3" t="e" vm="1">
        <v>#VALUE!</v>
      </c>
      <c r="B1" s="8">
        <v>2017</v>
      </c>
      <c r="C1" s="8">
        <v>2018</v>
      </c>
      <c r="D1" s="8">
        <v>2019</v>
      </c>
      <c r="E1" s="8">
        <v>2020</v>
      </c>
      <c r="F1" s="8">
        <v>2021</v>
      </c>
      <c r="G1" s="8">
        <v>2022</v>
      </c>
      <c r="H1" s="28">
        <v>2023</v>
      </c>
      <c r="I1" s="28">
        <v>2024</v>
      </c>
      <c r="J1" s="28">
        <v>2025</v>
      </c>
      <c r="K1" s="28">
        <v>2026</v>
      </c>
      <c r="L1" s="28">
        <v>2027</v>
      </c>
    </row>
    <row r="2" spans="1:38" ht="21" x14ac:dyDescent="0.25">
      <c r="A2" s="4" t="s">
        <v>0</v>
      </c>
      <c r="B2" s="9" t="s">
        <v>91</v>
      </c>
      <c r="C2" s="9" t="s">
        <v>91</v>
      </c>
      <c r="D2" s="9" t="s">
        <v>91</v>
      </c>
      <c r="E2" s="9" t="s">
        <v>91</v>
      </c>
      <c r="F2" s="9" t="s">
        <v>91</v>
      </c>
      <c r="G2" s="9" t="s">
        <v>91</v>
      </c>
    </row>
    <row r="3" spans="1:38" ht="40" x14ac:dyDescent="0.25">
      <c r="A3" s="5" t="s">
        <v>1</v>
      </c>
      <c r="B3" s="1" t="s">
        <v>92</v>
      </c>
      <c r="C3" s="1">
        <v>6023000000</v>
      </c>
      <c r="D3" s="1">
        <v>7159000000</v>
      </c>
      <c r="E3" s="1">
        <v>7432000000</v>
      </c>
      <c r="F3" s="1">
        <v>8504000000</v>
      </c>
      <c r="G3" s="1">
        <v>10340000000</v>
      </c>
      <c r="H3" s="29">
        <v>10863000000</v>
      </c>
      <c r="I3" s="29">
        <v>11804000000</v>
      </c>
      <c r="J3" s="29">
        <v>12717000000</v>
      </c>
      <c r="K3" s="29">
        <v>14214000000</v>
      </c>
      <c r="L3" s="29">
        <v>14771000000</v>
      </c>
      <c r="M3" s="19" t="s">
        <v>109</v>
      </c>
      <c r="N3" s="20" t="s">
        <v>110</v>
      </c>
      <c r="O3" s="20" t="s">
        <v>111</v>
      </c>
      <c r="P3" s="20" t="s">
        <v>112</v>
      </c>
    </row>
    <row r="4" spans="1:38" ht="19" x14ac:dyDescent="0.25">
      <c r="A4" s="14" t="s">
        <v>94</v>
      </c>
      <c r="B4" s="1"/>
      <c r="C4" s="15" t="e">
        <f>(C3/B3)-1</f>
        <v>#VALUE!</v>
      </c>
      <c r="D4" s="15">
        <f>(D3/C3)-1</f>
        <v>0.18861032707952852</v>
      </c>
      <c r="E4" s="15">
        <f>(E3/D3)-1</f>
        <v>3.8133817572286732E-2</v>
      </c>
      <c r="F4" s="16">
        <f t="shared" ref="F4:L4" si="0">(F3/E3)-1</f>
        <v>0.14424111948331531</v>
      </c>
      <c r="G4" s="16">
        <f t="shared" si="0"/>
        <v>0.21589840075258704</v>
      </c>
      <c r="H4" s="16">
        <f t="shared" si="0"/>
        <v>5.058027079303673E-2</v>
      </c>
      <c r="I4" s="16">
        <f t="shared" si="0"/>
        <v>8.6624321089938228E-2</v>
      </c>
      <c r="J4" s="16">
        <f t="shared" si="0"/>
        <v>7.7346662148424228E-2</v>
      </c>
      <c r="K4" s="16">
        <f t="shared" si="0"/>
        <v>0.11771644255720681</v>
      </c>
      <c r="L4" s="16">
        <f t="shared" si="0"/>
        <v>3.9186717320951248E-2</v>
      </c>
      <c r="M4" s="17">
        <f>(G4+F4+E4)/3</f>
        <v>0.13275777926939636</v>
      </c>
      <c r="N4" s="17">
        <f>(G20+F20+E20)/3</f>
        <v>0.16092153520106009</v>
      </c>
      <c r="O4" s="17">
        <f>(G29+F29+E29)/3</f>
        <v>-2.114087266815819E-2</v>
      </c>
      <c r="P4" s="17">
        <f>(G105+F105+E105)/3</f>
        <v>-5.7439322801009034</v>
      </c>
      <c r="S4" s="16"/>
      <c r="T4" s="16"/>
      <c r="U4" s="16"/>
      <c r="V4" s="16"/>
      <c r="W4" s="16"/>
      <c r="X4" s="16"/>
      <c r="Y4" s="16"/>
      <c r="Z4" s="16"/>
      <c r="AA4" s="16"/>
      <c r="AB4" s="16"/>
      <c r="AC4" s="16"/>
      <c r="AD4" s="16"/>
      <c r="AE4" s="16"/>
      <c r="AF4" s="16"/>
      <c r="AI4" s="18"/>
      <c r="AJ4" s="18"/>
      <c r="AK4" s="18"/>
      <c r="AL4" s="18"/>
    </row>
    <row r="5" spans="1:38" ht="19" x14ac:dyDescent="0.25">
      <c r="A5" s="5" t="s">
        <v>2</v>
      </c>
      <c r="B5" s="1" t="s">
        <v>92</v>
      </c>
      <c r="C5" s="1">
        <v>3110000000</v>
      </c>
      <c r="D5" s="1">
        <v>3818000000</v>
      </c>
      <c r="E5" s="1">
        <v>3917000000</v>
      </c>
      <c r="F5" s="1">
        <v>4608000000</v>
      </c>
      <c r="G5" s="1">
        <v>5753000000</v>
      </c>
    </row>
    <row r="6" spans="1:38" ht="20" x14ac:dyDescent="0.25">
      <c r="A6" s="6" t="s">
        <v>3</v>
      </c>
      <c r="B6" s="10" t="s">
        <v>92</v>
      </c>
      <c r="C6" s="10">
        <v>2913000000</v>
      </c>
      <c r="D6" s="10">
        <v>3341000000</v>
      </c>
      <c r="E6" s="10">
        <v>3515000000</v>
      </c>
      <c r="F6" s="10">
        <v>3896000000</v>
      </c>
      <c r="G6" s="10">
        <v>4587000000</v>
      </c>
      <c r="M6" s="19" t="s">
        <v>113</v>
      </c>
      <c r="N6" s="20" t="s">
        <v>114</v>
      </c>
      <c r="O6" s="20" t="s">
        <v>115</v>
      </c>
      <c r="P6" s="20" t="s">
        <v>116</v>
      </c>
    </row>
    <row r="7" spans="1:38" ht="19" x14ac:dyDescent="0.25">
      <c r="A7" s="5" t="s">
        <v>4</v>
      </c>
      <c r="B7" s="2" t="s">
        <v>92</v>
      </c>
      <c r="C7" s="2">
        <v>0.48359999999999997</v>
      </c>
      <c r="D7" s="2">
        <v>0.4667</v>
      </c>
      <c r="E7" s="2">
        <v>0.47299999999999998</v>
      </c>
      <c r="F7" s="2">
        <v>0.45810000000000001</v>
      </c>
      <c r="G7" s="2">
        <v>0.44359999999999999</v>
      </c>
      <c r="M7" s="17">
        <f>G7</f>
        <v>0.44359999999999999</v>
      </c>
      <c r="N7" s="21">
        <f>G21</f>
        <v>0.19209999999999999</v>
      </c>
      <c r="O7" s="21">
        <f>G30</f>
        <v>7.5600000000000001E-2</v>
      </c>
      <c r="P7" s="21">
        <f>G106/G3</f>
        <v>0.15851063829787235</v>
      </c>
    </row>
    <row r="8" spans="1:38" ht="19" x14ac:dyDescent="0.25">
      <c r="A8" s="5" t="s">
        <v>5</v>
      </c>
      <c r="B8" s="1" t="s">
        <v>92</v>
      </c>
      <c r="C8" s="1" t="s">
        <v>92</v>
      </c>
      <c r="D8" s="1" t="s">
        <v>92</v>
      </c>
      <c r="E8" s="1" t="s">
        <v>92</v>
      </c>
      <c r="F8" s="1" t="s">
        <v>92</v>
      </c>
      <c r="G8" s="1" t="s">
        <v>92</v>
      </c>
    </row>
    <row r="9" spans="1:38" ht="19" customHeight="1" x14ac:dyDescent="0.25">
      <c r="A9" s="14" t="s">
        <v>95</v>
      </c>
      <c r="B9" s="15" t="e">
        <f>B8/B3</f>
        <v>#VALUE!</v>
      </c>
      <c r="C9" s="15" t="e">
        <f t="shared" ref="C9:G9" si="1">C8/C3</f>
        <v>#VALUE!</v>
      </c>
      <c r="D9" s="15" t="e">
        <f t="shared" si="1"/>
        <v>#VALUE!</v>
      </c>
      <c r="E9" s="15" t="e">
        <f t="shared" si="1"/>
        <v>#VALUE!</v>
      </c>
      <c r="F9" s="15" t="e">
        <f t="shared" si="1"/>
        <v>#VALUE!</v>
      </c>
      <c r="G9" s="15" t="e">
        <f t="shared" si="1"/>
        <v>#VALUE!</v>
      </c>
      <c r="H9" s="15"/>
      <c r="I9" s="15"/>
      <c r="M9" s="19" t="s">
        <v>96</v>
      </c>
      <c r="N9" s="20" t="s">
        <v>97</v>
      </c>
      <c r="O9" s="20" t="s">
        <v>98</v>
      </c>
      <c r="P9" s="20" t="s">
        <v>99</v>
      </c>
    </row>
    <row r="10" spans="1:38" ht="19" x14ac:dyDescent="0.25">
      <c r="A10" s="5" t="s">
        <v>6</v>
      </c>
      <c r="B10" s="1" t="s">
        <v>92</v>
      </c>
      <c r="C10" s="1">
        <v>2062000000</v>
      </c>
      <c r="D10" s="1">
        <v>2276000000</v>
      </c>
      <c r="E10" s="1">
        <v>2265000000</v>
      </c>
      <c r="F10" s="1">
        <v>2502000000</v>
      </c>
      <c r="G10" s="1">
        <v>2702000000</v>
      </c>
      <c r="M10" s="17" t="e">
        <f>G9</f>
        <v>#VALUE!</v>
      </c>
      <c r="N10" s="21">
        <f>G13</f>
        <v>0.26131528046421665</v>
      </c>
      <c r="O10" s="21">
        <f>G80</f>
        <v>0</v>
      </c>
      <c r="P10" s="21">
        <f>G89</f>
        <v>8.994197292069633E-3</v>
      </c>
    </row>
    <row r="11" spans="1:38" ht="19" x14ac:dyDescent="0.25">
      <c r="A11" s="5" t="s">
        <v>7</v>
      </c>
      <c r="B11" s="1" t="s">
        <v>92</v>
      </c>
      <c r="C11" s="1" t="s">
        <v>92</v>
      </c>
      <c r="D11" s="1" t="s">
        <v>92</v>
      </c>
      <c r="E11" s="1" t="s">
        <v>92</v>
      </c>
      <c r="F11" s="1" t="s">
        <v>92</v>
      </c>
      <c r="G11" s="1" t="s">
        <v>92</v>
      </c>
    </row>
    <row r="12" spans="1:38" ht="20" x14ac:dyDescent="0.25">
      <c r="A12" s="5" t="s">
        <v>8</v>
      </c>
      <c r="B12" s="1" t="s">
        <v>92</v>
      </c>
      <c r="C12" s="1">
        <v>2062000000</v>
      </c>
      <c r="D12" s="1">
        <v>2276000000</v>
      </c>
      <c r="E12" s="1">
        <v>2265000000</v>
      </c>
      <c r="F12" s="1">
        <v>2502000000</v>
      </c>
      <c r="G12" s="1">
        <v>2702000000</v>
      </c>
      <c r="M12" s="19" t="s">
        <v>117</v>
      </c>
      <c r="N12" s="20" t="s">
        <v>118</v>
      </c>
      <c r="O12" s="20" t="s">
        <v>119</v>
      </c>
      <c r="P12" s="20" t="s">
        <v>120</v>
      </c>
    </row>
    <row r="13" spans="1:38" ht="19" x14ac:dyDescent="0.25">
      <c r="A13" s="14" t="s">
        <v>100</v>
      </c>
      <c r="B13" s="15" t="e">
        <f>B12/B3</f>
        <v>#VALUE!</v>
      </c>
      <c r="C13" s="15">
        <f t="shared" ref="C13:G13" si="2">C12/C3</f>
        <v>0.34235430848414411</v>
      </c>
      <c r="D13" s="15">
        <f t="shared" si="2"/>
        <v>0.31792149741584019</v>
      </c>
      <c r="E13" s="15">
        <f t="shared" si="2"/>
        <v>0.30476318622174381</v>
      </c>
      <c r="F13" s="15">
        <f t="shared" si="2"/>
        <v>0.29421448730009409</v>
      </c>
      <c r="G13" s="15">
        <f t="shared" si="2"/>
        <v>0.26131528046421665</v>
      </c>
      <c r="H13" s="15"/>
      <c r="I13" s="15"/>
      <c r="M13" s="17">
        <f>G28/G72</f>
        <v>0.33262441514249258</v>
      </c>
      <c r="N13" s="21">
        <f>G28/G54</f>
        <v>6.7187902740785288E-2</v>
      </c>
      <c r="O13" s="21">
        <f>G22/(G72+G56+G61)</f>
        <v>0.31847133757961782</v>
      </c>
      <c r="P13" s="22">
        <f>G67/G72</f>
        <v>3.9502339430029774</v>
      </c>
    </row>
    <row r="14" spans="1:38" ht="19" x14ac:dyDescent="0.25">
      <c r="A14" s="5" t="s">
        <v>9</v>
      </c>
      <c r="B14" s="1" t="s">
        <v>92</v>
      </c>
      <c r="C14" s="1" t="s">
        <v>92</v>
      </c>
      <c r="D14" s="1" t="s">
        <v>92</v>
      </c>
      <c r="E14" s="1" t="s">
        <v>92</v>
      </c>
      <c r="F14" s="1" t="s">
        <v>92</v>
      </c>
      <c r="G14" s="1">
        <v>285000000</v>
      </c>
    </row>
    <row r="15" spans="1:38" ht="20" x14ac:dyDescent="0.25">
      <c r="A15" s="5" t="s">
        <v>10</v>
      </c>
      <c r="B15" s="1" t="s">
        <v>92</v>
      </c>
      <c r="C15" s="1">
        <v>2062000000</v>
      </c>
      <c r="D15" s="1">
        <v>2276000000</v>
      </c>
      <c r="E15" s="1">
        <v>2265000000</v>
      </c>
      <c r="F15" s="1">
        <v>2502000000</v>
      </c>
      <c r="G15" s="1">
        <v>2987000000</v>
      </c>
      <c r="M15" s="19" t="s">
        <v>121</v>
      </c>
      <c r="N15" s="20" t="s">
        <v>122</v>
      </c>
      <c r="O15" s="20" t="s">
        <v>123</v>
      </c>
      <c r="P15" s="20" t="s">
        <v>124</v>
      </c>
    </row>
    <row r="16" spans="1:38" ht="19" x14ac:dyDescent="0.25">
      <c r="A16" s="5" t="s">
        <v>11</v>
      </c>
      <c r="B16" s="1" t="s">
        <v>92</v>
      </c>
      <c r="C16" s="1">
        <v>5172000000</v>
      </c>
      <c r="D16" s="1">
        <v>6094000000</v>
      </c>
      <c r="E16" s="1">
        <v>6182000000</v>
      </c>
      <c r="F16" s="1">
        <v>7110000000</v>
      </c>
      <c r="G16" s="1">
        <v>8740000000</v>
      </c>
      <c r="M16" s="30">
        <f>(G35+F35+E35)/3</f>
        <v>5.5136927085265412E-4</v>
      </c>
      <c r="N16" s="31">
        <f>O101/G3</f>
        <v>3.2936818181818182</v>
      </c>
      <c r="O16" s="31">
        <f>O101/G28</f>
        <v>43.550728900255756</v>
      </c>
      <c r="P16" s="32">
        <f>O101/G106</f>
        <v>20.778932275777912</v>
      </c>
    </row>
    <row r="17" spans="1:13" ht="19" x14ac:dyDescent="0.25">
      <c r="A17" s="5" t="s">
        <v>12</v>
      </c>
      <c r="B17" s="1" t="s">
        <v>92</v>
      </c>
      <c r="C17" s="1">
        <v>26000000</v>
      </c>
      <c r="D17" s="1">
        <v>27000000</v>
      </c>
      <c r="E17" s="1">
        <v>44000000</v>
      </c>
      <c r="F17" s="1">
        <v>43000000</v>
      </c>
      <c r="G17" s="1">
        <v>68000000</v>
      </c>
    </row>
    <row r="18" spans="1:13" ht="20" x14ac:dyDescent="0.25">
      <c r="A18" s="5" t="s">
        <v>13</v>
      </c>
      <c r="B18" s="1" t="s">
        <v>92</v>
      </c>
      <c r="C18" s="1">
        <v>126000000</v>
      </c>
      <c r="D18" s="1">
        <v>202000000</v>
      </c>
      <c r="E18" s="1">
        <v>236000000</v>
      </c>
      <c r="F18" s="1">
        <v>277000000</v>
      </c>
      <c r="G18" s="1">
        <v>386000000</v>
      </c>
      <c r="M18" s="19" t="s">
        <v>125</v>
      </c>
    </row>
    <row r="19" spans="1:13" ht="19" x14ac:dyDescent="0.25">
      <c r="A19" s="6" t="s">
        <v>14</v>
      </c>
      <c r="B19" s="10" t="s">
        <v>92</v>
      </c>
      <c r="C19" s="10">
        <v>1022000000</v>
      </c>
      <c r="D19" s="10">
        <v>1270000000</v>
      </c>
      <c r="E19" s="10">
        <v>1490000000</v>
      </c>
      <c r="F19" s="10">
        <v>1684000000</v>
      </c>
      <c r="G19" s="10">
        <v>1986000000</v>
      </c>
      <c r="M19" s="33">
        <f>G40-G56-G61</f>
        <v>-2607000000</v>
      </c>
    </row>
    <row r="20" spans="1:13" ht="19" customHeight="1" x14ac:dyDescent="0.25">
      <c r="A20" s="14" t="s">
        <v>101</v>
      </c>
      <c r="B20" s="1"/>
      <c r="C20" s="15" t="e">
        <f>(C19/B19)-1</f>
        <v>#VALUE!</v>
      </c>
      <c r="D20" s="15">
        <f>(D19/C19)-1</f>
        <v>0.24266144814090018</v>
      </c>
      <c r="E20" s="15">
        <f>(E19/D19)-1</f>
        <v>0.17322834645669283</v>
      </c>
      <c r="F20" s="15">
        <f t="shared" ref="F20:G20" si="3">(F19/E19)-1</f>
        <v>0.1302013422818793</v>
      </c>
      <c r="G20" s="15">
        <f t="shared" si="3"/>
        <v>0.17933491686460812</v>
      </c>
    </row>
    <row r="21" spans="1:13" ht="19" x14ac:dyDescent="0.25">
      <c r="A21" s="5" t="s">
        <v>15</v>
      </c>
      <c r="B21" s="2" t="s">
        <v>92</v>
      </c>
      <c r="C21" s="2">
        <v>0.16969999999999999</v>
      </c>
      <c r="D21" s="2">
        <v>0.1774</v>
      </c>
      <c r="E21" s="2">
        <v>0.20050000000000001</v>
      </c>
      <c r="F21" s="2">
        <v>0.19800000000000001</v>
      </c>
      <c r="G21" s="2">
        <v>0.19209999999999999</v>
      </c>
    </row>
    <row r="22" spans="1:13" ht="19" x14ac:dyDescent="0.25">
      <c r="A22" s="6" t="s">
        <v>16</v>
      </c>
      <c r="B22" s="10" t="s">
        <v>92</v>
      </c>
      <c r="C22" s="10">
        <v>896000000</v>
      </c>
      <c r="D22" s="10">
        <v>1068000000</v>
      </c>
      <c r="E22" s="10">
        <v>1254000000</v>
      </c>
      <c r="F22" s="10">
        <v>1407000000</v>
      </c>
      <c r="G22" s="10">
        <v>1600000000</v>
      </c>
    </row>
    <row r="23" spans="1:13" ht="19" x14ac:dyDescent="0.25">
      <c r="A23" s="5" t="s">
        <v>17</v>
      </c>
      <c r="B23" s="2" t="s">
        <v>92</v>
      </c>
      <c r="C23" s="2">
        <v>0.14879999999999999</v>
      </c>
      <c r="D23" s="2">
        <v>0.1492</v>
      </c>
      <c r="E23" s="2">
        <v>0.16869999999999999</v>
      </c>
      <c r="F23" s="2">
        <v>0.16550000000000001</v>
      </c>
      <c r="G23" s="2">
        <v>0.1547</v>
      </c>
    </row>
    <row r="24" spans="1:13" ht="19" x14ac:dyDescent="0.25">
      <c r="A24" s="5" t="s">
        <v>18</v>
      </c>
      <c r="B24" s="1" t="s">
        <v>92</v>
      </c>
      <c r="C24" s="1">
        <v>257000000</v>
      </c>
      <c r="D24" s="1">
        <v>102000000</v>
      </c>
      <c r="E24" s="1">
        <v>527000000</v>
      </c>
      <c r="F24" s="1">
        <v>-242000000</v>
      </c>
      <c r="G24" s="1">
        <v>-700000000</v>
      </c>
    </row>
    <row r="25" spans="1:13" ht="19" x14ac:dyDescent="0.25">
      <c r="A25" s="6" t="s">
        <v>19</v>
      </c>
      <c r="B25" s="10" t="s">
        <v>92</v>
      </c>
      <c r="C25" s="10">
        <v>1153000000</v>
      </c>
      <c r="D25" s="10">
        <v>1170000000</v>
      </c>
      <c r="E25" s="10">
        <v>1781000000</v>
      </c>
      <c r="F25" s="10">
        <v>1165000000</v>
      </c>
      <c r="G25" s="10">
        <v>900000000</v>
      </c>
    </row>
    <row r="26" spans="1:13" ht="19" x14ac:dyDescent="0.25">
      <c r="A26" s="5" t="s">
        <v>20</v>
      </c>
      <c r="B26" s="2" t="s">
        <v>92</v>
      </c>
      <c r="C26" s="2">
        <v>0.19139999999999999</v>
      </c>
      <c r="D26" s="2">
        <v>0.16339999999999999</v>
      </c>
      <c r="E26" s="2">
        <v>0.23960000000000001</v>
      </c>
      <c r="F26" s="2">
        <v>0.13700000000000001</v>
      </c>
      <c r="G26" s="2">
        <v>8.6999999999999994E-2</v>
      </c>
    </row>
    <row r="27" spans="1:13" ht="19" x14ac:dyDescent="0.25">
      <c r="A27" s="5" t="s">
        <v>21</v>
      </c>
      <c r="B27" s="1" t="s">
        <v>92</v>
      </c>
      <c r="C27" s="1">
        <v>251000000</v>
      </c>
      <c r="D27" s="1">
        <v>195000000</v>
      </c>
      <c r="E27" s="1">
        <v>412000000</v>
      </c>
      <c r="F27" s="1">
        <v>277000000</v>
      </c>
      <c r="G27" s="1">
        <v>115000000</v>
      </c>
    </row>
    <row r="28" spans="1:13" ht="19" x14ac:dyDescent="0.25">
      <c r="A28" s="7" t="s">
        <v>22</v>
      </c>
      <c r="B28" s="11" t="s">
        <v>92</v>
      </c>
      <c r="C28" s="11">
        <v>897000000</v>
      </c>
      <c r="D28" s="11">
        <v>972000000</v>
      </c>
      <c r="E28" s="11">
        <v>1366000000</v>
      </c>
      <c r="F28" s="11">
        <v>886000000</v>
      </c>
      <c r="G28" s="11">
        <v>782000000</v>
      </c>
    </row>
    <row r="29" spans="1:13" ht="20" customHeight="1" x14ac:dyDescent="0.25">
      <c r="A29" s="14" t="s">
        <v>102</v>
      </c>
      <c r="B29" s="1"/>
      <c r="C29" s="15" t="e">
        <f>(C28/B28)-1</f>
        <v>#VALUE!</v>
      </c>
      <c r="D29" s="15">
        <f>(D28/C28)-1</f>
        <v>8.3612040133779209E-2</v>
      </c>
      <c r="E29" s="15">
        <f>(E28/D28)-1</f>
        <v>0.40534979423868323</v>
      </c>
      <c r="F29" s="15">
        <f t="shared" ref="F29:G29" si="4">(F28/E28)-1</f>
        <v>-0.35139092240117131</v>
      </c>
      <c r="G29" s="15">
        <f t="shared" si="4"/>
        <v>-0.11738148984198649</v>
      </c>
    </row>
    <row r="30" spans="1:13" ht="19" x14ac:dyDescent="0.25">
      <c r="A30" s="5" t="s">
        <v>23</v>
      </c>
      <c r="B30" s="2" t="s">
        <v>92</v>
      </c>
      <c r="C30" s="2">
        <v>0.1489</v>
      </c>
      <c r="D30" s="2">
        <v>0.1358</v>
      </c>
      <c r="E30" s="2">
        <v>0.18379999999999999</v>
      </c>
      <c r="F30" s="2">
        <v>0.1042</v>
      </c>
      <c r="G30" s="2">
        <v>7.5600000000000001E-2</v>
      </c>
    </row>
    <row r="31" spans="1:13" ht="19" x14ac:dyDescent="0.25">
      <c r="A31" s="5" t="s">
        <v>24</v>
      </c>
      <c r="B31" s="12" t="s">
        <v>92</v>
      </c>
      <c r="C31" s="12">
        <v>0.49</v>
      </c>
      <c r="D31" s="12">
        <v>0.54</v>
      </c>
      <c r="E31" s="12">
        <v>0.75</v>
      </c>
      <c r="F31" s="12">
        <v>0.49</v>
      </c>
      <c r="G31" s="12">
        <v>0.43</v>
      </c>
    </row>
    <row r="32" spans="1:13" ht="19" x14ac:dyDescent="0.25">
      <c r="A32" s="5" t="s">
        <v>25</v>
      </c>
      <c r="B32" s="12" t="s">
        <v>92</v>
      </c>
      <c r="C32" s="12">
        <v>0.49</v>
      </c>
      <c r="D32" s="12">
        <v>0.54</v>
      </c>
      <c r="E32" s="12">
        <v>0.75</v>
      </c>
      <c r="F32" s="12">
        <v>0.49</v>
      </c>
      <c r="G32" s="12">
        <v>0.43</v>
      </c>
    </row>
    <row r="33" spans="1:7" ht="19" x14ac:dyDescent="0.25">
      <c r="A33" s="5" t="s">
        <v>26</v>
      </c>
      <c r="B33" s="1" t="s">
        <v>92</v>
      </c>
      <c r="C33" s="1">
        <v>1813000000</v>
      </c>
      <c r="D33" s="1">
        <v>1813000000</v>
      </c>
      <c r="E33" s="1">
        <v>1813000000</v>
      </c>
      <c r="F33" s="1">
        <v>1813000000</v>
      </c>
      <c r="G33" s="1">
        <v>1813000000</v>
      </c>
    </row>
    <row r="34" spans="1:7" ht="19" x14ac:dyDescent="0.25">
      <c r="A34" s="5" t="s">
        <v>27</v>
      </c>
      <c r="B34" s="1" t="s">
        <v>92</v>
      </c>
      <c r="C34" s="1">
        <v>1813000000</v>
      </c>
      <c r="D34" s="1">
        <v>1813000000</v>
      </c>
      <c r="E34" s="1">
        <v>1813000000</v>
      </c>
      <c r="F34" s="1">
        <v>1814000000</v>
      </c>
      <c r="G34" s="1">
        <v>1816000000</v>
      </c>
    </row>
    <row r="35" spans="1:7" ht="20" customHeight="1" x14ac:dyDescent="0.25">
      <c r="A35" s="14" t="s">
        <v>103</v>
      </c>
      <c r="B35" s="1"/>
      <c r="C35" s="23" t="e">
        <f>(C34-B34)/B34</f>
        <v>#VALUE!</v>
      </c>
      <c r="D35" s="23">
        <f t="shared" ref="D35:E35" si="5">(D34-C34)/C34</f>
        <v>0</v>
      </c>
      <c r="E35" s="23">
        <f t="shared" si="5"/>
        <v>0</v>
      </c>
      <c r="F35" s="23">
        <f t="shared" ref="F35" si="6">(F34-E34)/E34</f>
        <v>5.5157198014340876E-4</v>
      </c>
      <c r="G35" s="23">
        <f t="shared" ref="G35" si="7">(G34-F34)/F34</f>
        <v>1.1025358324145535E-3</v>
      </c>
    </row>
    <row r="36" spans="1:7" ht="19" x14ac:dyDescent="0.25">
      <c r="A36" s="5" t="s">
        <v>28</v>
      </c>
      <c r="B36" s="13" t="s">
        <v>93</v>
      </c>
      <c r="C36" s="13" t="s">
        <v>93</v>
      </c>
      <c r="D36" s="13" t="s">
        <v>93</v>
      </c>
      <c r="E36" s="13" t="s">
        <v>93</v>
      </c>
      <c r="F36" s="13" t="s">
        <v>93</v>
      </c>
      <c r="G36" s="13" t="s">
        <v>93</v>
      </c>
    </row>
    <row r="37" spans="1:7" ht="21" x14ac:dyDescent="0.25">
      <c r="A37" s="4" t="s">
        <v>29</v>
      </c>
      <c r="B37" s="9" t="s">
        <v>91</v>
      </c>
      <c r="C37" s="9" t="s">
        <v>91</v>
      </c>
      <c r="D37" s="9" t="s">
        <v>91</v>
      </c>
      <c r="E37" s="9" t="s">
        <v>91</v>
      </c>
      <c r="F37" s="9" t="s">
        <v>91</v>
      </c>
      <c r="G37" s="9" t="s">
        <v>91</v>
      </c>
    </row>
    <row r="38" spans="1:7" ht="19" x14ac:dyDescent="0.25">
      <c r="A38" s="5" t="s">
        <v>30</v>
      </c>
      <c r="B38" s="1" t="s">
        <v>92</v>
      </c>
      <c r="C38" s="1">
        <v>276000000</v>
      </c>
      <c r="D38" s="1">
        <v>336000000</v>
      </c>
      <c r="E38" s="1">
        <v>326000000</v>
      </c>
      <c r="F38" s="1">
        <v>585000000</v>
      </c>
      <c r="G38" s="1">
        <v>66000000</v>
      </c>
    </row>
    <row r="39" spans="1:7" ht="19" x14ac:dyDescent="0.25">
      <c r="A39" s="5" t="s">
        <v>31</v>
      </c>
      <c r="B39" s="1" t="s">
        <v>92</v>
      </c>
      <c r="C39" s="1">
        <v>30000000</v>
      </c>
      <c r="D39" s="1">
        <v>27000000</v>
      </c>
      <c r="E39" s="1">
        <v>1000000</v>
      </c>
      <c r="F39" s="1" t="s">
        <v>92</v>
      </c>
      <c r="G39" s="1" t="s">
        <v>92</v>
      </c>
    </row>
    <row r="40" spans="1:7" ht="19" x14ac:dyDescent="0.25">
      <c r="A40" s="5" t="s">
        <v>32</v>
      </c>
      <c r="B40" s="1" t="s">
        <v>92</v>
      </c>
      <c r="C40" s="1">
        <v>306000000</v>
      </c>
      <c r="D40" s="1">
        <v>363000000</v>
      </c>
      <c r="E40" s="1">
        <v>327000000</v>
      </c>
      <c r="F40" s="1">
        <v>585000000</v>
      </c>
      <c r="G40" s="1">
        <v>66000000</v>
      </c>
    </row>
    <row r="41" spans="1:7" ht="19" x14ac:dyDescent="0.25">
      <c r="A41" s="5" t="s">
        <v>33</v>
      </c>
      <c r="B41" s="1" t="s">
        <v>92</v>
      </c>
      <c r="C41" s="1" t="s">
        <v>92</v>
      </c>
      <c r="D41" s="1" t="s">
        <v>92</v>
      </c>
      <c r="E41" s="1" t="s">
        <v>92</v>
      </c>
      <c r="F41" s="1" t="s">
        <v>92</v>
      </c>
      <c r="G41" s="1" t="s">
        <v>92</v>
      </c>
    </row>
    <row r="42" spans="1:7" ht="19" x14ac:dyDescent="0.25">
      <c r="A42" s="5" t="s">
        <v>34</v>
      </c>
      <c r="B42" s="1" t="s">
        <v>92</v>
      </c>
      <c r="C42" s="1">
        <v>84000000</v>
      </c>
      <c r="D42" s="1">
        <v>90000000</v>
      </c>
      <c r="E42" s="1">
        <v>79000000</v>
      </c>
      <c r="F42" s="1">
        <v>99000000</v>
      </c>
      <c r="G42" s="1">
        <v>163000000</v>
      </c>
    </row>
    <row r="43" spans="1:7" ht="19" x14ac:dyDescent="0.25">
      <c r="A43" s="5" t="s">
        <v>35</v>
      </c>
      <c r="B43" s="1" t="s">
        <v>92</v>
      </c>
      <c r="C43" s="1">
        <v>601000000</v>
      </c>
      <c r="D43" s="1">
        <v>591000000</v>
      </c>
      <c r="E43" s="1">
        <v>677000000</v>
      </c>
      <c r="F43" s="1">
        <v>844000000</v>
      </c>
      <c r="G43" s="1" t="s">
        <v>92</v>
      </c>
    </row>
    <row r="44" spans="1:7" ht="19" x14ac:dyDescent="0.25">
      <c r="A44" s="6" t="s">
        <v>36</v>
      </c>
      <c r="B44" s="10" t="s">
        <v>92</v>
      </c>
      <c r="C44" s="10">
        <v>3245000000</v>
      </c>
      <c r="D44" s="10">
        <v>2775000000</v>
      </c>
      <c r="E44" s="10">
        <v>2987000000</v>
      </c>
      <c r="F44" s="10">
        <v>3334000000</v>
      </c>
      <c r="G44" s="10">
        <v>3604000000</v>
      </c>
    </row>
    <row r="45" spans="1:7" ht="19" x14ac:dyDescent="0.25">
      <c r="A45" s="5" t="s">
        <v>37</v>
      </c>
      <c r="B45" s="1" t="s">
        <v>92</v>
      </c>
      <c r="C45" s="1">
        <v>697000000</v>
      </c>
      <c r="D45" s="1">
        <v>739000000</v>
      </c>
      <c r="E45" s="1">
        <v>670000000</v>
      </c>
      <c r="F45" s="1">
        <v>555000000</v>
      </c>
      <c r="G45" s="1">
        <v>485000000</v>
      </c>
    </row>
    <row r="46" spans="1:7" ht="19" x14ac:dyDescent="0.25">
      <c r="A46" s="5" t="s">
        <v>38</v>
      </c>
      <c r="B46" s="1" t="s">
        <v>92</v>
      </c>
      <c r="C46" s="1">
        <v>1378000000</v>
      </c>
      <c r="D46" s="1">
        <v>1488000000</v>
      </c>
      <c r="E46" s="1">
        <v>1369000000</v>
      </c>
      <c r="F46" s="1">
        <v>1480000000</v>
      </c>
      <c r="G46" s="1">
        <v>1578000000</v>
      </c>
    </row>
    <row r="47" spans="1:7" ht="19" x14ac:dyDescent="0.25">
      <c r="A47" s="5" t="s">
        <v>39</v>
      </c>
      <c r="B47" s="1" t="s">
        <v>92</v>
      </c>
      <c r="C47" s="1">
        <v>1809000000</v>
      </c>
      <c r="D47" s="1">
        <v>2270000000</v>
      </c>
      <c r="E47" s="1">
        <v>3513000000</v>
      </c>
      <c r="F47" s="1">
        <v>4614000000</v>
      </c>
      <c r="G47" s="1">
        <v>4770000000</v>
      </c>
    </row>
    <row r="48" spans="1:7" ht="19" x14ac:dyDescent="0.25">
      <c r="A48" s="5" t="s">
        <v>40</v>
      </c>
      <c r="B48" s="1" t="s">
        <v>92</v>
      </c>
      <c r="C48" s="1">
        <v>3187000000</v>
      </c>
      <c r="D48" s="1">
        <v>3758000000</v>
      </c>
      <c r="E48" s="1">
        <v>4882000000</v>
      </c>
      <c r="F48" s="1">
        <v>6094000000</v>
      </c>
      <c r="G48" s="1">
        <v>6348000000</v>
      </c>
    </row>
    <row r="49" spans="1:7" ht="19" x14ac:dyDescent="0.25">
      <c r="A49" s="5" t="s">
        <v>41</v>
      </c>
      <c r="B49" s="1" t="s">
        <v>92</v>
      </c>
      <c r="C49" s="1">
        <v>920000000</v>
      </c>
      <c r="D49" s="1" t="s">
        <v>92</v>
      </c>
      <c r="E49" s="1" t="s">
        <v>92</v>
      </c>
      <c r="F49" s="1" t="s">
        <v>92</v>
      </c>
      <c r="G49" s="1" t="s">
        <v>92</v>
      </c>
    </row>
    <row r="50" spans="1:7" ht="19" x14ac:dyDescent="0.25">
      <c r="A50" s="5" t="s">
        <v>42</v>
      </c>
      <c r="B50" s="1" t="s">
        <v>92</v>
      </c>
      <c r="C50" s="1">
        <v>353000000</v>
      </c>
      <c r="D50" s="1">
        <v>367000000</v>
      </c>
      <c r="E50" s="1">
        <v>414000000</v>
      </c>
      <c r="F50" s="1">
        <v>404000000</v>
      </c>
      <c r="G50" s="1">
        <v>348000000</v>
      </c>
    </row>
    <row r="51" spans="1:7" ht="19" x14ac:dyDescent="0.25">
      <c r="A51" s="5" t="s">
        <v>43</v>
      </c>
      <c r="B51" s="1" t="s">
        <v>92</v>
      </c>
      <c r="C51" s="1">
        <v>50000000</v>
      </c>
      <c r="D51" s="1">
        <v>1191000000</v>
      </c>
      <c r="E51" s="1">
        <v>2034000000</v>
      </c>
      <c r="F51" s="1">
        <v>1707000000</v>
      </c>
      <c r="G51" s="1">
        <v>854000000</v>
      </c>
    </row>
    <row r="52" spans="1:7" ht="19" x14ac:dyDescent="0.25">
      <c r="A52" s="5" t="s">
        <v>44</v>
      </c>
      <c r="B52" s="1" t="s">
        <v>92</v>
      </c>
      <c r="C52" s="1">
        <v>5207000000</v>
      </c>
      <c r="D52" s="1">
        <v>6055000000</v>
      </c>
      <c r="E52" s="1">
        <v>8000000000</v>
      </c>
      <c r="F52" s="1">
        <v>8760000000</v>
      </c>
      <c r="G52" s="1">
        <v>8035000000</v>
      </c>
    </row>
    <row r="53" spans="1:7" ht="19" x14ac:dyDescent="0.25">
      <c r="A53" s="5" t="s">
        <v>45</v>
      </c>
      <c r="B53" s="1" t="s">
        <v>92</v>
      </c>
      <c r="C53" s="1" t="s">
        <v>92</v>
      </c>
      <c r="D53" s="1" t="s">
        <v>92</v>
      </c>
      <c r="E53" s="1" t="s">
        <v>92</v>
      </c>
      <c r="F53" s="1" t="s">
        <v>92</v>
      </c>
      <c r="G53" s="1" t="s">
        <v>92</v>
      </c>
    </row>
    <row r="54" spans="1:7" ht="19" x14ac:dyDescent="0.25">
      <c r="A54" s="7" t="s">
        <v>46</v>
      </c>
      <c r="B54" s="11" t="s">
        <v>92</v>
      </c>
      <c r="C54" s="11">
        <v>8452000000</v>
      </c>
      <c r="D54" s="11">
        <v>8830000000</v>
      </c>
      <c r="E54" s="11">
        <v>10987000000</v>
      </c>
      <c r="F54" s="11">
        <v>12094000000</v>
      </c>
      <c r="G54" s="11">
        <v>11639000000</v>
      </c>
    </row>
    <row r="55" spans="1:7" ht="19" x14ac:dyDescent="0.25">
      <c r="A55" s="5" t="s">
        <v>47</v>
      </c>
      <c r="B55" s="1" t="s">
        <v>92</v>
      </c>
      <c r="C55" s="1">
        <v>3613000000</v>
      </c>
      <c r="D55" s="1">
        <v>3981000000</v>
      </c>
      <c r="E55" s="1">
        <v>3843000000</v>
      </c>
      <c r="F55" s="1">
        <v>3166000000</v>
      </c>
      <c r="G55" s="1">
        <v>3661000000</v>
      </c>
    </row>
    <row r="56" spans="1:7" ht="19" x14ac:dyDescent="0.25">
      <c r="A56" s="5" t="s">
        <v>48</v>
      </c>
      <c r="B56" s="1" t="s">
        <v>92</v>
      </c>
      <c r="C56" s="1">
        <v>107000000</v>
      </c>
      <c r="D56" s="1">
        <v>100000000</v>
      </c>
      <c r="E56" s="1">
        <v>718000000</v>
      </c>
      <c r="F56" s="1">
        <v>398000000</v>
      </c>
      <c r="G56" s="1">
        <v>1214000000</v>
      </c>
    </row>
    <row r="57" spans="1:7" ht="19" x14ac:dyDescent="0.25">
      <c r="A57" s="5" t="s">
        <v>49</v>
      </c>
      <c r="B57" s="1" t="s">
        <v>92</v>
      </c>
      <c r="C57" s="1">
        <v>48000000</v>
      </c>
      <c r="D57" s="1">
        <v>-12000000</v>
      </c>
      <c r="E57" s="1">
        <v>27000000</v>
      </c>
      <c r="F57" s="1">
        <v>39000000</v>
      </c>
      <c r="G57" s="1">
        <v>53000000</v>
      </c>
    </row>
    <row r="58" spans="1:7" ht="19" x14ac:dyDescent="0.25">
      <c r="A58" s="5" t="s">
        <v>50</v>
      </c>
      <c r="B58" s="1" t="s">
        <v>92</v>
      </c>
      <c r="C58" s="1" t="s">
        <v>92</v>
      </c>
      <c r="D58" s="1" t="s">
        <v>92</v>
      </c>
      <c r="E58" s="1" t="s">
        <v>92</v>
      </c>
      <c r="F58" s="1" t="s">
        <v>92</v>
      </c>
      <c r="G58" s="1" t="s">
        <v>92</v>
      </c>
    </row>
    <row r="59" spans="1:7" ht="19" x14ac:dyDescent="0.25">
      <c r="A59" s="5" t="s">
        <v>51</v>
      </c>
      <c r="B59" s="1" t="s">
        <v>92</v>
      </c>
      <c r="C59" s="1">
        <v>127000000</v>
      </c>
      <c r="D59" s="1">
        <v>52000000</v>
      </c>
      <c r="E59" s="1">
        <v>164000000</v>
      </c>
      <c r="F59" s="1">
        <v>1828000000</v>
      </c>
      <c r="G59" s="1">
        <v>1645000000</v>
      </c>
    </row>
    <row r="60" spans="1:7" ht="19" x14ac:dyDescent="0.25">
      <c r="A60" s="6" t="s">
        <v>52</v>
      </c>
      <c r="B60" s="10" t="s">
        <v>92</v>
      </c>
      <c r="C60" s="10">
        <v>3847000000</v>
      </c>
      <c r="D60" s="10">
        <v>4133000000</v>
      </c>
      <c r="E60" s="10">
        <v>4725000000</v>
      </c>
      <c r="F60" s="10">
        <v>5392000000</v>
      </c>
      <c r="G60" s="10">
        <v>6520000000</v>
      </c>
    </row>
    <row r="61" spans="1:7" ht="19" x14ac:dyDescent="0.25">
      <c r="A61" s="5" t="s">
        <v>53</v>
      </c>
      <c r="B61" s="1" t="s">
        <v>92</v>
      </c>
      <c r="C61" s="1">
        <v>494000000</v>
      </c>
      <c r="D61" s="1">
        <v>511000000</v>
      </c>
      <c r="E61" s="1">
        <v>2816000000</v>
      </c>
      <c r="F61" s="1">
        <v>2698000000</v>
      </c>
      <c r="G61" s="1">
        <v>1459000000</v>
      </c>
    </row>
    <row r="62" spans="1:7" ht="19" x14ac:dyDescent="0.25">
      <c r="A62" s="5" t="s">
        <v>50</v>
      </c>
      <c r="B62" s="1" t="s">
        <v>92</v>
      </c>
      <c r="C62" s="1" t="s">
        <v>92</v>
      </c>
      <c r="D62" s="1" t="s">
        <v>92</v>
      </c>
      <c r="E62" s="1" t="s">
        <v>92</v>
      </c>
      <c r="F62" s="1" t="s">
        <v>92</v>
      </c>
      <c r="G62" s="1" t="s">
        <v>92</v>
      </c>
    </row>
    <row r="63" spans="1:7" ht="19" x14ac:dyDescent="0.25">
      <c r="A63" s="5" t="s">
        <v>54</v>
      </c>
      <c r="B63" s="1" t="s">
        <v>92</v>
      </c>
      <c r="C63" s="1">
        <v>608000000</v>
      </c>
      <c r="D63" s="1">
        <v>659000000</v>
      </c>
      <c r="E63" s="1">
        <v>828000000</v>
      </c>
      <c r="F63" s="1">
        <v>850000000</v>
      </c>
      <c r="G63" s="1">
        <v>580000000</v>
      </c>
    </row>
    <row r="64" spans="1:7" ht="19" x14ac:dyDescent="0.25">
      <c r="A64" s="5" t="s">
        <v>55</v>
      </c>
      <c r="B64" s="1" t="s">
        <v>92</v>
      </c>
      <c r="C64" s="1">
        <v>-2117000000</v>
      </c>
      <c r="D64" s="1">
        <v>-2369000000</v>
      </c>
      <c r="E64" s="1">
        <v>269000000</v>
      </c>
      <c r="F64" s="1">
        <v>1108000000</v>
      </c>
      <c r="G64" s="1">
        <v>-2108000000</v>
      </c>
    </row>
    <row r="65" spans="1:7" ht="19" x14ac:dyDescent="0.25">
      <c r="A65" s="5" t="s">
        <v>56</v>
      </c>
      <c r="B65" s="1" t="s">
        <v>92</v>
      </c>
      <c r="C65" s="1">
        <v>1603000000</v>
      </c>
      <c r="D65" s="1">
        <v>1712000000</v>
      </c>
      <c r="E65" s="1">
        <v>4830000000</v>
      </c>
      <c r="F65" s="1">
        <v>4672000000</v>
      </c>
      <c r="G65" s="1">
        <v>2767000000</v>
      </c>
    </row>
    <row r="66" spans="1:7" ht="19" x14ac:dyDescent="0.25">
      <c r="A66" s="5" t="s">
        <v>57</v>
      </c>
      <c r="B66" s="1" t="s">
        <v>92</v>
      </c>
      <c r="C66" s="1" t="s">
        <v>92</v>
      </c>
      <c r="D66" s="1" t="s">
        <v>92</v>
      </c>
      <c r="E66" s="1" t="s">
        <v>92</v>
      </c>
      <c r="F66" s="1" t="s">
        <v>92</v>
      </c>
      <c r="G66" s="1" t="s">
        <v>92</v>
      </c>
    </row>
    <row r="67" spans="1:7" ht="19" x14ac:dyDescent="0.25">
      <c r="A67" s="6" t="s">
        <v>58</v>
      </c>
      <c r="B67" s="10" t="s">
        <v>92</v>
      </c>
      <c r="C67" s="10">
        <v>5450000000</v>
      </c>
      <c r="D67" s="10">
        <v>5845000000</v>
      </c>
      <c r="E67" s="10">
        <v>9555000000</v>
      </c>
      <c r="F67" s="10">
        <v>10064000000</v>
      </c>
      <c r="G67" s="10">
        <v>9287000000</v>
      </c>
    </row>
    <row r="68" spans="1:7" ht="19" x14ac:dyDescent="0.25">
      <c r="A68" s="5" t="s">
        <v>59</v>
      </c>
      <c r="B68" s="1" t="s">
        <v>92</v>
      </c>
      <c r="C68" s="1" t="s">
        <v>92</v>
      </c>
      <c r="D68" s="1" t="s">
        <v>92</v>
      </c>
      <c r="E68" s="1" t="s">
        <v>92</v>
      </c>
      <c r="F68" s="1">
        <v>18134000000</v>
      </c>
      <c r="G68" s="1">
        <v>18135000000</v>
      </c>
    </row>
    <row r="69" spans="1:7" ht="19" x14ac:dyDescent="0.25">
      <c r="A69" s="5" t="s">
        <v>60</v>
      </c>
      <c r="B69" s="1" t="s">
        <v>92</v>
      </c>
      <c r="C69" s="1">
        <v>3310000000</v>
      </c>
      <c r="D69" s="1">
        <v>3272000000</v>
      </c>
      <c r="E69" s="1">
        <v>1915000000</v>
      </c>
      <c r="F69" s="1">
        <v>-31033000000</v>
      </c>
      <c r="G69" s="1">
        <v>-30714000000</v>
      </c>
    </row>
    <row r="70" spans="1:7" ht="19" x14ac:dyDescent="0.25">
      <c r="A70" s="5" t="s">
        <v>61</v>
      </c>
      <c r="B70" s="1" t="s">
        <v>92</v>
      </c>
      <c r="C70" s="1" t="s">
        <v>92</v>
      </c>
      <c r="D70" s="1" t="s">
        <v>92</v>
      </c>
      <c r="E70" s="1" t="s">
        <v>92</v>
      </c>
      <c r="F70" s="1" t="s">
        <v>92</v>
      </c>
      <c r="G70" s="1" t="s">
        <v>92</v>
      </c>
    </row>
    <row r="71" spans="1:7" ht="19" x14ac:dyDescent="0.25">
      <c r="A71" s="5" t="s">
        <v>62</v>
      </c>
      <c r="B71" s="1" t="s">
        <v>92</v>
      </c>
      <c r="C71" s="1">
        <v>-311000000</v>
      </c>
      <c r="D71" s="1">
        <v>-290000000</v>
      </c>
      <c r="E71" s="1">
        <v>-483000000</v>
      </c>
      <c r="F71" s="1">
        <v>14929000000</v>
      </c>
      <c r="G71" s="1">
        <v>14930000000</v>
      </c>
    </row>
    <row r="72" spans="1:7" ht="19" x14ac:dyDescent="0.25">
      <c r="A72" s="6" t="s">
        <v>63</v>
      </c>
      <c r="B72" s="10" t="s">
        <v>92</v>
      </c>
      <c r="C72" s="10">
        <v>2999000000</v>
      </c>
      <c r="D72" s="10">
        <v>2982000000</v>
      </c>
      <c r="E72" s="10">
        <v>1432000000</v>
      </c>
      <c r="F72" s="10">
        <v>2030000000</v>
      </c>
      <c r="G72" s="10">
        <v>2351000000</v>
      </c>
    </row>
    <row r="73" spans="1:7" ht="19" x14ac:dyDescent="0.25">
      <c r="A73" s="7" t="s">
        <v>64</v>
      </c>
      <c r="B73" s="11" t="s">
        <v>92</v>
      </c>
      <c r="C73" s="11">
        <v>8452000000</v>
      </c>
      <c r="D73" s="11">
        <v>8830000000</v>
      </c>
      <c r="E73" s="11">
        <v>10987000000</v>
      </c>
      <c r="F73" s="11">
        <v>12094000000</v>
      </c>
      <c r="G73" s="11">
        <v>11639000000</v>
      </c>
    </row>
    <row r="74" spans="1:7" ht="19" x14ac:dyDescent="0.25">
      <c r="A74" s="5" t="s">
        <v>28</v>
      </c>
      <c r="B74" s="13" t="s">
        <v>93</v>
      </c>
      <c r="C74" s="13" t="s">
        <v>93</v>
      </c>
      <c r="D74" s="13" t="s">
        <v>93</v>
      </c>
      <c r="E74" s="13" t="s">
        <v>93</v>
      </c>
      <c r="F74" s="13" t="s">
        <v>93</v>
      </c>
      <c r="G74" s="13" t="s">
        <v>93</v>
      </c>
    </row>
    <row r="75" spans="1:7" ht="21" x14ac:dyDescent="0.25">
      <c r="A75" s="4" t="s">
        <v>65</v>
      </c>
      <c r="B75" s="9" t="s">
        <v>91</v>
      </c>
      <c r="C75" s="9" t="s">
        <v>91</v>
      </c>
      <c r="D75" s="9" t="s">
        <v>91</v>
      </c>
      <c r="E75" s="9" t="s">
        <v>91</v>
      </c>
      <c r="F75" s="9" t="s">
        <v>91</v>
      </c>
      <c r="G75" s="9" t="s">
        <v>91</v>
      </c>
    </row>
    <row r="76" spans="1:7" ht="19" x14ac:dyDescent="0.25">
      <c r="A76" s="5" t="s">
        <v>66</v>
      </c>
      <c r="B76" s="1" t="s">
        <v>92</v>
      </c>
      <c r="C76" s="1">
        <v>821000000</v>
      </c>
      <c r="D76" s="1">
        <v>1039000000</v>
      </c>
      <c r="E76" s="1">
        <v>1221000000</v>
      </c>
      <c r="F76" s="1">
        <v>1399000000</v>
      </c>
      <c r="G76" s="1">
        <v>1600000000</v>
      </c>
    </row>
    <row r="77" spans="1:7" ht="19" x14ac:dyDescent="0.25">
      <c r="A77" s="5" t="s">
        <v>13</v>
      </c>
      <c r="B77" s="1" t="s">
        <v>92</v>
      </c>
      <c r="C77" s="1">
        <v>126000000</v>
      </c>
      <c r="D77" s="1">
        <v>202000000</v>
      </c>
      <c r="E77" s="1">
        <v>236000000</v>
      </c>
      <c r="F77" s="1">
        <v>277000000</v>
      </c>
      <c r="G77" s="1">
        <v>377000000</v>
      </c>
    </row>
    <row r="78" spans="1:7" ht="19" x14ac:dyDescent="0.25">
      <c r="A78" s="5" t="s">
        <v>67</v>
      </c>
      <c r="B78" s="1" t="s">
        <v>92</v>
      </c>
      <c r="C78" s="1" t="s">
        <v>92</v>
      </c>
      <c r="D78" s="1" t="s">
        <v>92</v>
      </c>
      <c r="E78" s="1" t="s">
        <v>92</v>
      </c>
      <c r="F78" s="1" t="s">
        <v>92</v>
      </c>
      <c r="G78" s="1" t="s">
        <v>92</v>
      </c>
    </row>
    <row r="79" spans="1:7" ht="19" x14ac:dyDescent="0.25">
      <c r="A79" s="5" t="s">
        <v>68</v>
      </c>
      <c r="B79" s="1" t="s">
        <v>92</v>
      </c>
      <c r="C79" s="1">
        <v>0</v>
      </c>
      <c r="D79" s="1">
        <v>0</v>
      </c>
      <c r="E79" s="1">
        <v>0</v>
      </c>
      <c r="F79" s="1">
        <v>0</v>
      </c>
      <c r="G79" s="1">
        <v>0</v>
      </c>
    </row>
    <row r="80" spans="1:7" ht="19" x14ac:dyDescent="0.25">
      <c r="A80" s="14" t="s">
        <v>104</v>
      </c>
      <c r="B80" s="15" t="e">
        <f t="shared" ref="B80:G80" si="8">B79/B3</f>
        <v>#VALUE!</v>
      </c>
      <c r="C80" s="15">
        <f t="shared" si="8"/>
        <v>0</v>
      </c>
      <c r="D80" s="15">
        <f t="shared" si="8"/>
        <v>0</v>
      </c>
      <c r="E80" s="15">
        <f t="shared" si="8"/>
        <v>0</v>
      </c>
      <c r="F80" s="15">
        <f t="shared" si="8"/>
        <v>0</v>
      </c>
      <c r="G80" s="15">
        <f t="shared" si="8"/>
        <v>0</v>
      </c>
    </row>
    <row r="81" spans="1:15" ht="19" x14ac:dyDescent="0.25">
      <c r="A81" s="5" t="s">
        <v>69</v>
      </c>
      <c r="B81" s="1" t="s">
        <v>92</v>
      </c>
      <c r="C81" s="1">
        <v>179000000</v>
      </c>
      <c r="D81" s="1">
        <v>83000000</v>
      </c>
      <c r="E81" s="1">
        <v>287000000</v>
      </c>
      <c r="F81" s="1">
        <v>85000000</v>
      </c>
      <c r="G81" s="1">
        <v>74000000</v>
      </c>
    </row>
    <row r="82" spans="1:15" ht="19" x14ac:dyDescent="0.25">
      <c r="A82" s="5" t="s">
        <v>70</v>
      </c>
      <c r="B82" s="1" t="s">
        <v>92</v>
      </c>
      <c r="C82" s="1" t="s">
        <v>92</v>
      </c>
      <c r="D82" s="1" t="s">
        <v>92</v>
      </c>
      <c r="E82" s="1" t="s">
        <v>92</v>
      </c>
      <c r="F82" s="1" t="s">
        <v>92</v>
      </c>
      <c r="G82" s="1" t="s">
        <v>92</v>
      </c>
    </row>
    <row r="83" spans="1:15" ht="21" x14ac:dyDescent="0.25">
      <c r="A83" s="5" t="s">
        <v>34</v>
      </c>
      <c r="B83" s="1" t="s">
        <v>92</v>
      </c>
      <c r="C83" s="1">
        <v>-14000000</v>
      </c>
      <c r="D83" s="1">
        <v>-4000000</v>
      </c>
      <c r="E83" s="1">
        <v>6000000</v>
      </c>
      <c r="F83" s="1" t="s">
        <v>92</v>
      </c>
      <c r="G83" s="1">
        <v>-62000000</v>
      </c>
      <c r="N83" s="62" t="s">
        <v>126</v>
      </c>
      <c r="O83" s="63"/>
    </row>
    <row r="84" spans="1:15" ht="19" x14ac:dyDescent="0.25">
      <c r="A84" s="5" t="s">
        <v>47</v>
      </c>
      <c r="B84" s="1" t="s">
        <v>92</v>
      </c>
      <c r="C84" s="1" t="s">
        <v>92</v>
      </c>
      <c r="D84" s="1" t="s">
        <v>92</v>
      </c>
      <c r="E84" s="1" t="s">
        <v>92</v>
      </c>
      <c r="F84" s="1" t="s">
        <v>92</v>
      </c>
      <c r="G84" s="1" t="s">
        <v>92</v>
      </c>
      <c r="N84" s="64" t="s">
        <v>127</v>
      </c>
      <c r="O84" s="65"/>
    </row>
    <row r="85" spans="1:15" ht="20" x14ac:dyDescent="0.25">
      <c r="A85" s="5" t="s">
        <v>71</v>
      </c>
      <c r="B85" s="1" t="s">
        <v>92</v>
      </c>
      <c r="C85" s="1">
        <v>193000000</v>
      </c>
      <c r="D85" s="1">
        <v>87000000</v>
      </c>
      <c r="E85" s="1">
        <v>281000000</v>
      </c>
      <c r="F85" s="1" t="s">
        <v>92</v>
      </c>
      <c r="G85" s="1">
        <v>136000000</v>
      </c>
      <c r="N85" s="24" t="s">
        <v>128</v>
      </c>
      <c r="O85" s="25">
        <f>G17</f>
        <v>68000000</v>
      </c>
    </row>
    <row r="86" spans="1:15" ht="20" x14ac:dyDescent="0.25">
      <c r="A86" s="5" t="s">
        <v>72</v>
      </c>
      <c r="B86" s="1" t="s">
        <v>92</v>
      </c>
      <c r="C86" s="1">
        <v>-379000000</v>
      </c>
      <c r="D86" s="1">
        <v>-639000000</v>
      </c>
      <c r="E86" s="1">
        <v>-1747000000</v>
      </c>
      <c r="F86" s="1">
        <v>-621000000</v>
      </c>
      <c r="G86" s="1">
        <v>-319000000</v>
      </c>
      <c r="N86" s="24" t="s">
        <v>129</v>
      </c>
      <c r="O86" s="25">
        <f>G56</f>
        <v>1214000000</v>
      </c>
    </row>
    <row r="87" spans="1:15" ht="20" x14ac:dyDescent="0.25">
      <c r="A87" s="6" t="s">
        <v>73</v>
      </c>
      <c r="B87" s="10" t="s">
        <v>92</v>
      </c>
      <c r="C87" s="10">
        <v>747000000</v>
      </c>
      <c r="D87" s="10">
        <v>685000000</v>
      </c>
      <c r="E87" s="10">
        <v>-3000000</v>
      </c>
      <c r="F87" s="10">
        <v>1140000000</v>
      </c>
      <c r="G87" s="10">
        <v>1732000000</v>
      </c>
      <c r="N87" s="24" t="s">
        <v>130</v>
      </c>
      <c r="O87" s="25">
        <f>G61</f>
        <v>1459000000</v>
      </c>
    </row>
    <row r="88" spans="1:15" ht="20" x14ac:dyDescent="0.25">
      <c r="A88" s="5" t="s">
        <v>74</v>
      </c>
      <c r="B88" s="1" t="s">
        <v>92</v>
      </c>
      <c r="C88" s="1">
        <v>-110000000</v>
      </c>
      <c r="D88" s="1">
        <v>-75000000</v>
      </c>
      <c r="E88" s="1">
        <v>-66000000</v>
      </c>
      <c r="F88" s="1">
        <v>-61000000</v>
      </c>
      <c r="G88" s="1">
        <v>-93000000</v>
      </c>
      <c r="N88" s="34" t="s">
        <v>131</v>
      </c>
      <c r="O88" s="35">
        <f>O85/(O86+O87)</f>
        <v>2.5439580995136549E-2</v>
      </c>
    </row>
    <row r="89" spans="1:15" ht="20" customHeight="1" x14ac:dyDescent="0.25">
      <c r="A89" s="14" t="s">
        <v>105</v>
      </c>
      <c r="B89" s="15" t="e">
        <f t="shared" ref="B89:G89" si="9">(-1*B88)/B3</f>
        <v>#VALUE!</v>
      </c>
      <c r="C89" s="15">
        <f t="shared" si="9"/>
        <v>1.826332392495434E-2</v>
      </c>
      <c r="D89" s="15">
        <f t="shared" si="9"/>
        <v>1.0476323508869954E-2</v>
      </c>
      <c r="E89" s="15">
        <f t="shared" si="9"/>
        <v>8.8805166846071051E-3</v>
      </c>
      <c r="F89" s="15">
        <f t="shared" si="9"/>
        <v>7.1730950141110066E-3</v>
      </c>
      <c r="G89" s="15">
        <f t="shared" si="9"/>
        <v>8.994197292069633E-3</v>
      </c>
      <c r="N89" s="24" t="s">
        <v>106</v>
      </c>
      <c r="O89" s="25">
        <f>G27</f>
        <v>115000000</v>
      </c>
    </row>
    <row r="90" spans="1:15" ht="20" x14ac:dyDescent="0.25">
      <c r="A90" s="5" t="s">
        <v>75</v>
      </c>
      <c r="B90" s="1" t="s">
        <v>92</v>
      </c>
      <c r="C90" s="1">
        <v>-11000000</v>
      </c>
      <c r="D90" s="1">
        <v>-52000000</v>
      </c>
      <c r="E90" s="1">
        <v>6000000</v>
      </c>
      <c r="F90" s="1">
        <v>78000000</v>
      </c>
      <c r="G90" s="1">
        <v>-44000000</v>
      </c>
      <c r="N90" s="24" t="s">
        <v>19</v>
      </c>
      <c r="O90" s="25">
        <f>G25</f>
        <v>900000000</v>
      </c>
    </row>
    <row r="91" spans="1:15" ht="20" x14ac:dyDescent="0.25">
      <c r="A91" s="5" t="s">
        <v>76</v>
      </c>
      <c r="B91" s="1" t="s">
        <v>92</v>
      </c>
      <c r="C91" s="1">
        <v>-12000000</v>
      </c>
      <c r="D91" s="1">
        <v>-13000000</v>
      </c>
      <c r="E91" s="1">
        <v>-3000000</v>
      </c>
      <c r="F91" s="1">
        <v>-431000000</v>
      </c>
      <c r="G91" s="1">
        <v>-395000000</v>
      </c>
      <c r="N91" s="34" t="s">
        <v>132</v>
      </c>
      <c r="O91" s="35">
        <f>O89/O90</f>
        <v>0.12777777777777777</v>
      </c>
    </row>
    <row r="92" spans="1:15" ht="20" x14ac:dyDescent="0.25">
      <c r="A92" s="5" t="s">
        <v>77</v>
      </c>
      <c r="B92" s="1" t="s">
        <v>92</v>
      </c>
      <c r="C92" s="1">
        <v>19000000</v>
      </c>
      <c r="D92" s="1">
        <v>6000000</v>
      </c>
      <c r="E92" s="1">
        <v>15000000</v>
      </c>
      <c r="F92" s="1">
        <v>14000000</v>
      </c>
      <c r="G92" s="1">
        <v>9000000</v>
      </c>
      <c r="N92" s="36" t="s">
        <v>133</v>
      </c>
      <c r="O92" s="37">
        <f>O88*(1-O91)</f>
        <v>2.2188967867980212E-2</v>
      </c>
    </row>
    <row r="93" spans="1:15" ht="19" x14ac:dyDescent="0.25">
      <c r="A93" s="5" t="s">
        <v>78</v>
      </c>
      <c r="B93" s="1" t="s">
        <v>92</v>
      </c>
      <c r="C93" s="1">
        <v>-107000000</v>
      </c>
      <c r="D93" s="1">
        <v>-70000000</v>
      </c>
      <c r="E93" s="1">
        <v>-64000000</v>
      </c>
      <c r="F93" s="1">
        <v>9000000</v>
      </c>
      <c r="G93" s="1">
        <v>-90000000</v>
      </c>
      <c r="N93" s="64" t="s">
        <v>134</v>
      </c>
      <c r="O93" s="65"/>
    </row>
    <row r="94" spans="1:15" ht="20" x14ac:dyDescent="0.25">
      <c r="A94" s="6" t="s">
        <v>79</v>
      </c>
      <c r="B94" s="10" t="s">
        <v>92</v>
      </c>
      <c r="C94" s="10">
        <v>-111000000</v>
      </c>
      <c r="D94" s="10">
        <v>-129000000</v>
      </c>
      <c r="E94" s="10">
        <v>-46000000</v>
      </c>
      <c r="F94" s="10">
        <v>-391000000</v>
      </c>
      <c r="G94" s="10">
        <v>-520000000</v>
      </c>
      <c r="N94" s="24" t="s">
        <v>135</v>
      </c>
      <c r="O94" s="38">
        <v>4.095E-2</v>
      </c>
    </row>
    <row r="95" spans="1:15" ht="20" x14ac:dyDescent="0.25">
      <c r="A95" s="5" t="s">
        <v>80</v>
      </c>
      <c r="B95" s="1" t="s">
        <v>92</v>
      </c>
      <c r="C95" s="1">
        <v>-57000000</v>
      </c>
      <c r="D95" s="1" t="s">
        <v>92</v>
      </c>
      <c r="E95" s="1" t="s">
        <v>92</v>
      </c>
      <c r="F95" s="1">
        <v>-3624000000</v>
      </c>
      <c r="G95" s="1">
        <v>-6359000000</v>
      </c>
      <c r="N95" s="24" t="s">
        <v>136</v>
      </c>
      <c r="O95" s="39" cm="1">
        <f t="array" ref="O95">_FV(A1,"Beta")</f>
        <v>0.94099999999999995</v>
      </c>
    </row>
    <row r="96" spans="1:15" ht="20" x14ac:dyDescent="0.25">
      <c r="A96" s="5" t="s">
        <v>81</v>
      </c>
      <c r="B96" s="1" t="s">
        <v>92</v>
      </c>
      <c r="C96" s="1" t="s">
        <v>92</v>
      </c>
      <c r="D96" s="1" t="s">
        <v>92</v>
      </c>
      <c r="E96" s="1" t="s">
        <v>92</v>
      </c>
      <c r="F96" s="1" t="s">
        <v>92</v>
      </c>
      <c r="G96" s="1" t="s">
        <v>92</v>
      </c>
      <c r="N96" s="24" t="s">
        <v>137</v>
      </c>
      <c r="O96" s="38">
        <v>8.4000000000000005E-2</v>
      </c>
    </row>
    <row r="97" spans="1:15" ht="20" x14ac:dyDescent="0.25">
      <c r="A97" s="5" t="s">
        <v>82</v>
      </c>
      <c r="B97" s="1" t="s">
        <v>92</v>
      </c>
      <c r="C97" s="1">
        <v>-2395000000</v>
      </c>
      <c r="D97" s="1">
        <v>-1002000000</v>
      </c>
      <c r="E97" s="1">
        <v>-294000000</v>
      </c>
      <c r="F97" s="1">
        <v>-785000000</v>
      </c>
      <c r="G97" s="1" t="s">
        <v>92</v>
      </c>
      <c r="N97" s="36" t="s">
        <v>138</v>
      </c>
      <c r="O97" s="37">
        <f>(O94)+((O95)*(O96-O94))</f>
        <v>8.1460050000000006E-2</v>
      </c>
    </row>
    <row r="98" spans="1:15" ht="19" x14ac:dyDescent="0.25">
      <c r="A98" s="5" t="s">
        <v>83</v>
      </c>
      <c r="B98" s="1" t="s">
        <v>92</v>
      </c>
      <c r="C98" s="1">
        <v>-981000000</v>
      </c>
      <c r="D98" s="1">
        <v>-1002000000</v>
      </c>
      <c r="E98" s="1">
        <v>-283000000</v>
      </c>
      <c r="F98" s="1">
        <v>-785000000</v>
      </c>
      <c r="G98" s="1">
        <v>-798000000</v>
      </c>
      <c r="N98" s="64" t="s">
        <v>139</v>
      </c>
      <c r="O98" s="65"/>
    </row>
    <row r="99" spans="1:15" ht="20" x14ac:dyDescent="0.25">
      <c r="A99" s="5" t="s">
        <v>84</v>
      </c>
      <c r="B99" s="1" t="s">
        <v>92</v>
      </c>
      <c r="C99" s="1">
        <v>1046000000</v>
      </c>
      <c r="D99" s="1">
        <v>928000000</v>
      </c>
      <c r="E99" s="1">
        <v>794000000</v>
      </c>
      <c r="F99" s="1">
        <v>3857000000</v>
      </c>
      <c r="G99" s="1">
        <v>5810000000</v>
      </c>
      <c r="N99" s="24" t="s">
        <v>140</v>
      </c>
      <c r="O99" s="25">
        <f>O86+O87</f>
        <v>2673000000</v>
      </c>
    </row>
    <row r="100" spans="1:15" ht="20" x14ac:dyDescent="0.25">
      <c r="A100" s="6" t="s">
        <v>85</v>
      </c>
      <c r="B100" s="10" t="s">
        <v>92</v>
      </c>
      <c r="C100" s="10">
        <v>-2387000000</v>
      </c>
      <c r="D100" s="10">
        <v>-1076000000</v>
      </c>
      <c r="E100" s="10">
        <v>217000000</v>
      </c>
      <c r="F100" s="10">
        <v>-1337000000</v>
      </c>
      <c r="G100" s="10">
        <v>-1347000000</v>
      </c>
      <c r="N100" s="34" t="s">
        <v>141</v>
      </c>
      <c r="O100" s="35">
        <f>O99/O103</f>
        <v>7.2774952783403721E-2</v>
      </c>
    </row>
    <row r="101" spans="1:15" ht="20" x14ac:dyDescent="0.25">
      <c r="A101" s="5" t="s">
        <v>86</v>
      </c>
      <c r="B101" s="1" t="s">
        <v>92</v>
      </c>
      <c r="C101" s="1">
        <v>-19000000</v>
      </c>
      <c r="D101" s="1">
        <v>-8000000</v>
      </c>
      <c r="E101" s="1">
        <v>-35000000</v>
      </c>
      <c r="F101" s="1">
        <v>32000000</v>
      </c>
      <c r="G101" s="1">
        <v>1000000</v>
      </c>
      <c r="N101" s="24" t="s">
        <v>142</v>
      </c>
      <c r="O101" s="40" cm="1">
        <f t="array" ref="O101">_FV(A1,"Market cap",TRUE)</f>
        <v>34056670000</v>
      </c>
    </row>
    <row r="102" spans="1:15" ht="20" x14ac:dyDescent="0.25">
      <c r="A102" s="6" t="s">
        <v>87</v>
      </c>
      <c r="B102" s="10" t="s">
        <v>92</v>
      </c>
      <c r="C102" s="10">
        <v>-1770000000</v>
      </c>
      <c r="D102" s="10">
        <v>-528000000</v>
      </c>
      <c r="E102" s="10">
        <v>133000000</v>
      </c>
      <c r="F102" s="10">
        <v>-556000000</v>
      </c>
      <c r="G102" s="10">
        <v>-134000000</v>
      </c>
      <c r="N102" s="34" t="s">
        <v>143</v>
      </c>
      <c r="O102" s="35">
        <f>O101/O103</f>
        <v>0.92722504721659627</v>
      </c>
    </row>
    <row r="103" spans="1:15" ht="20" x14ac:dyDescent="0.25">
      <c r="A103" s="5" t="s">
        <v>88</v>
      </c>
      <c r="B103" s="1" t="s">
        <v>92</v>
      </c>
      <c r="C103" s="1">
        <v>3306000000</v>
      </c>
      <c r="D103" s="1">
        <v>1536000000</v>
      </c>
      <c r="E103" s="1">
        <v>1008000000</v>
      </c>
      <c r="F103" s="1">
        <v>1141000000</v>
      </c>
      <c r="G103" s="1">
        <v>572000000</v>
      </c>
      <c r="N103" s="36" t="s">
        <v>144</v>
      </c>
      <c r="O103" s="41">
        <f>O99+O101</f>
        <v>36729670000</v>
      </c>
    </row>
    <row r="104" spans="1:15" ht="19" x14ac:dyDescent="0.25">
      <c r="A104" s="7" t="s">
        <v>89</v>
      </c>
      <c r="B104" s="11" t="s">
        <v>92</v>
      </c>
      <c r="C104" s="11">
        <v>1536000000</v>
      </c>
      <c r="D104" s="11">
        <v>1008000000</v>
      </c>
      <c r="E104" s="11">
        <v>1141000000</v>
      </c>
      <c r="F104" s="11">
        <v>585000000</v>
      </c>
      <c r="G104" s="11">
        <v>438000000</v>
      </c>
      <c r="N104" s="64" t="s">
        <v>145</v>
      </c>
      <c r="O104" s="65"/>
    </row>
    <row r="105" spans="1:15" ht="20" x14ac:dyDescent="0.25">
      <c r="A105" s="14" t="s">
        <v>107</v>
      </c>
      <c r="B105" s="1"/>
      <c r="C105" s="15" t="e">
        <f>(C106/B106)-1</f>
        <v>#VALUE!</v>
      </c>
      <c r="D105" s="15">
        <f>(D106/C106)-1</f>
        <v>-4.2386185243328045E-2</v>
      </c>
      <c r="E105" s="15">
        <f>(E106/D106)-1</f>
        <v>-1.1131147540983606</v>
      </c>
      <c r="F105" s="15">
        <f t="shared" ref="F105:G105" si="10">(F106/E106)-1</f>
        <v>-16.637681159420289</v>
      </c>
      <c r="G105" s="15">
        <f t="shared" si="10"/>
        <v>0.51899907321594063</v>
      </c>
      <c r="H105" s="15"/>
      <c r="I105" s="15"/>
      <c r="J105" s="15"/>
      <c r="K105" s="15"/>
      <c r="L105" s="15"/>
      <c r="M105" s="15"/>
      <c r="N105" s="26" t="s">
        <v>108</v>
      </c>
      <c r="O105" s="27">
        <f>(O100*O92)+(O102*O97)</f>
        <v>7.7146599796421009E-2</v>
      </c>
    </row>
    <row r="106" spans="1:15" ht="19" x14ac:dyDescent="0.25">
      <c r="A106" s="5" t="s">
        <v>90</v>
      </c>
      <c r="B106" s="1" t="s">
        <v>92</v>
      </c>
      <c r="C106" s="1">
        <v>637000000</v>
      </c>
      <c r="D106" s="1">
        <v>610000000</v>
      </c>
      <c r="E106" s="1">
        <v>-69000000</v>
      </c>
      <c r="F106" s="1">
        <v>1079000000</v>
      </c>
      <c r="G106" s="1">
        <v>1639000000</v>
      </c>
      <c r="H106" s="42">
        <f>G106*(1+$O$106)</f>
        <v>1760762756.8795531</v>
      </c>
      <c r="I106" s="42">
        <f t="shared" ref="I106:L106" si="11">H106*(1+$O$106)</f>
        <v>1891571376.4576473</v>
      </c>
      <c r="J106" s="42">
        <f t="shared" si="11"/>
        <v>2032097883.8596814</v>
      </c>
      <c r="K106" s="42">
        <f t="shared" si="11"/>
        <v>2183064229.5508714</v>
      </c>
      <c r="L106" s="42">
        <f t="shared" si="11"/>
        <v>2345245998.3338194</v>
      </c>
      <c r="M106" s="43" t="s">
        <v>146</v>
      </c>
      <c r="N106" s="44" t="s">
        <v>147</v>
      </c>
      <c r="O106" s="45">
        <f>(SUM(H4:L4)/5)</f>
        <v>7.4290882781911455E-2</v>
      </c>
    </row>
    <row r="107" spans="1:15" ht="19" x14ac:dyDescent="0.25">
      <c r="A107" s="5"/>
      <c r="B107" s="13"/>
      <c r="C107" s="13"/>
      <c r="D107" s="13"/>
      <c r="E107" s="13"/>
      <c r="F107" s="13"/>
      <c r="G107" s="13"/>
      <c r="H107" s="43"/>
      <c r="I107" s="43"/>
      <c r="J107" s="43"/>
      <c r="K107" s="43"/>
      <c r="L107" s="46">
        <f>L106*(1+O107)/(O108-O107)</f>
        <v>46098444724.619431</v>
      </c>
      <c r="M107" s="47" t="s">
        <v>148</v>
      </c>
      <c r="N107" s="48" t="s">
        <v>149</v>
      </c>
      <c r="O107" s="49">
        <v>2.5000000000000001E-2</v>
      </c>
    </row>
    <row r="108" spans="1:15" ht="19" x14ac:dyDescent="0.25">
      <c r="H108" s="46">
        <f t="shared" ref="H108:J108" si="12">H107+H106</f>
        <v>1760762756.8795531</v>
      </c>
      <c r="I108" s="46">
        <f t="shared" si="12"/>
        <v>1891571376.4576473</v>
      </c>
      <c r="J108" s="46">
        <f t="shared" si="12"/>
        <v>2032097883.8596814</v>
      </c>
      <c r="K108" s="46">
        <f>K107+K106</f>
        <v>2183064229.5508714</v>
      </c>
      <c r="L108" s="46">
        <f>L107+L106</f>
        <v>48443690722.953247</v>
      </c>
      <c r="M108" s="47" t="s">
        <v>144</v>
      </c>
      <c r="N108" s="50" t="s">
        <v>150</v>
      </c>
      <c r="O108" s="51">
        <f>O105</f>
        <v>7.7146599796421009E-2</v>
      </c>
    </row>
    <row r="109" spans="1:15" ht="19" x14ac:dyDescent="0.25">
      <c r="H109" s="60" t="s">
        <v>151</v>
      </c>
      <c r="I109" s="61"/>
    </row>
    <row r="110" spans="1:15" ht="20" x14ac:dyDescent="0.25">
      <c r="H110" s="52" t="s">
        <v>152</v>
      </c>
      <c r="I110" s="40">
        <f>NPV(O108,H108,I108,J108,K108,L108)</f>
        <v>39921636864.787231</v>
      </c>
    </row>
    <row r="111" spans="1:15" ht="20" x14ac:dyDescent="0.25">
      <c r="H111" s="52" t="s">
        <v>153</v>
      </c>
      <c r="I111" s="40">
        <f>G40</f>
        <v>66000000</v>
      </c>
    </row>
    <row r="112" spans="1:15" ht="20" x14ac:dyDescent="0.25">
      <c r="H112" s="52" t="s">
        <v>140</v>
      </c>
      <c r="I112" s="40">
        <f>O99</f>
        <v>2673000000</v>
      </c>
    </row>
    <row r="113" spans="8:9" ht="20" x14ac:dyDescent="0.25">
      <c r="H113" s="52" t="s">
        <v>154</v>
      </c>
      <c r="I113" s="40">
        <f>I110+I111-I112</f>
        <v>37314636864.787231</v>
      </c>
    </row>
    <row r="114" spans="8:9" ht="20" x14ac:dyDescent="0.25">
      <c r="H114" s="52" t="s">
        <v>155</v>
      </c>
      <c r="I114" s="53">
        <f>G34*(1+(5*M16))</f>
        <v>1821006432.9793422</v>
      </c>
    </row>
    <row r="115" spans="8:9" ht="20" x14ac:dyDescent="0.25">
      <c r="H115" s="54" t="s">
        <v>156</v>
      </c>
      <c r="I115" s="55">
        <f>I113/I114</f>
        <v>20.491216389464856</v>
      </c>
    </row>
    <row r="116" spans="8:9" ht="20" x14ac:dyDescent="0.25">
      <c r="H116" s="52" t="s">
        <v>157</v>
      </c>
      <c r="I116" s="56" cm="1">
        <f t="array" ref="I116">_FV(A1,"Price")</f>
        <v>18.785</v>
      </c>
    </row>
    <row r="117" spans="8:9" ht="20" x14ac:dyDescent="0.25">
      <c r="H117" s="57" t="s">
        <v>158</v>
      </c>
      <c r="I117" s="58">
        <f>I115/I116-1</f>
        <v>9.0828660604996392E-2</v>
      </c>
    </row>
    <row r="118" spans="8:9" ht="20" x14ac:dyDescent="0.25">
      <c r="H118" s="57" t="s">
        <v>159</v>
      </c>
      <c r="I118" s="59" t="str">
        <f>IF(I115&gt;I116,"BUY","SELL")</f>
        <v>BUY</v>
      </c>
    </row>
  </sheetData>
  <mergeCells count="6">
    <mergeCell ref="H109:I109"/>
    <mergeCell ref="N83:O83"/>
    <mergeCell ref="N84:O84"/>
    <mergeCell ref="N93:O93"/>
    <mergeCell ref="N98:O98"/>
    <mergeCell ref="N104:O104"/>
  </mergeCells>
  <hyperlinks>
    <hyperlink ref="A1" r:id="rId1" tooltip="https://roic.ai/company/UMG.AS" display="ROIC.AI | UMG.A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1" r:id="rId14" display="https://finbox.com/BST:0VD/explorer/revenue_proj" xr:uid="{56E64EB8-6CBB-2D40-8DFB-D9E2A6143EDF}"/>
  </hyperlinks>
  <pageMargins left="0.7" right="0.7" top="0.75" bottom="0.75" header="0.3" footer="0.3"/>
  <drawing r:id="rId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2023-04-18T12:23:26Z</dcterms:created>
  <dcterms:modified xsi:type="dcterms:W3CDTF">2023-05-12T03:35:06Z</dcterms:modified>
</cp:coreProperties>
</file>