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90517FC8-4129-F641-AFA9-74E091AC298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6" i="1" l="1"/>
  <c r="R106" i="1"/>
  <c r="S106" i="1"/>
  <c r="T106" i="1"/>
  <c r="P106" i="1"/>
  <c r="Q116" i="1" a="1"/>
  <c r="Q116" i="1" s="1"/>
  <c r="W101" i="1" a="1"/>
  <c r="W101" i="1" s="1"/>
  <c r="W95" i="1" a="1"/>
  <c r="W95" i="1" s="1"/>
  <c r="W97" i="1" s="1"/>
  <c r="W86" i="1"/>
  <c r="W87" i="1"/>
  <c r="W99" i="1"/>
  <c r="W85" i="1"/>
  <c r="W88" i="1"/>
  <c r="W89" i="1"/>
  <c r="W90" i="1"/>
  <c r="W91" i="1"/>
  <c r="W92" i="1"/>
  <c r="P108" i="1"/>
  <c r="Q108" i="1"/>
  <c r="R108" i="1"/>
  <c r="S108" i="1"/>
  <c r="Q111" i="1"/>
  <c r="Q112" i="1"/>
  <c r="U16" i="1"/>
  <c r="Q114" i="1"/>
  <c r="P4" i="1"/>
  <c r="Q4" i="1"/>
  <c r="R4" i="1"/>
  <c r="S4" i="1"/>
  <c r="T4" i="1"/>
  <c r="W106" i="1"/>
  <c r="U19" i="1"/>
  <c r="X13" i="1"/>
  <c r="W13" i="1"/>
  <c r="V13" i="1"/>
  <c r="U13" i="1"/>
  <c r="X10" i="1"/>
  <c r="W10" i="1"/>
  <c r="V10" i="1"/>
  <c r="U10" i="1"/>
  <c r="X7" i="1"/>
  <c r="W7" i="1"/>
  <c r="V7" i="1"/>
  <c r="U7" i="1"/>
  <c r="X4" i="1"/>
  <c r="W4" i="1"/>
  <c r="V4" i="1"/>
  <c r="U4" i="1"/>
  <c r="O105" i="1"/>
  <c r="N105" i="1"/>
  <c r="M105" i="1"/>
  <c r="L105" i="1"/>
  <c r="K105" i="1"/>
  <c r="J105" i="1"/>
  <c r="I105" i="1"/>
  <c r="H105" i="1"/>
  <c r="G105" i="1"/>
  <c r="F105" i="1"/>
  <c r="E105" i="1"/>
  <c r="D105" i="1"/>
  <c r="C105"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O4" i="1"/>
  <c r="N4" i="1"/>
  <c r="M4" i="1"/>
  <c r="L4" i="1"/>
  <c r="K4" i="1"/>
  <c r="J4" i="1"/>
  <c r="I4" i="1"/>
  <c r="H4" i="1"/>
  <c r="G4" i="1"/>
  <c r="F4" i="1"/>
  <c r="E4" i="1"/>
  <c r="D4" i="1"/>
  <c r="C4" i="1"/>
  <c r="X16" i="1" l="1"/>
  <c r="W16" i="1"/>
  <c r="V16" i="1"/>
  <c r="W103" i="1"/>
  <c r="W100" i="1" s="1"/>
  <c r="W102" i="1" l="1"/>
  <c r="W105" i="1" s="1"/>
  <c r="W108" i="1" s="1"/>
  <c r="T107" i="1" l="1"/>
  <c r="T108" i="1" s="1"/>
  <c r="Q110" i="1" s="1"/>
  <c r="Q113" i="1" s="1"/>
  <c r="Q115" i="1" s="1"/>
  <c r="Q117" i="1" l="1"/>
  <c r="Q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<sst xmlns="http://schemas.openxmlformats.org/spreadsheetml/2006/main" count="438" uniqueCount="160">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</sst>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ZTS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1602246293119681"/>
          <c:w val="0.86650331125827817"/>
          <c:h val="0.740711301444500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1'!$B$3:$O$3</c:f>
              <c:numCache>
                <c:formatCode>#,###,,;\(#,###,,\);\ \-\ \-</c:formatCode>
                <c:ptCount val="14"/>
                <c:pt idx="0">
                  <c:v>2760000000</c:v>
                </c:pt>
                <c:pt idx="1">
                  <c:v>3582000000</c:v>
                </c:pt>
                <c:pt idx="2">
                  <c:v>4233000000</c:v>
                </c:pt>
                <c:pt idx="3">
                  <c:v>4336000000</c:v>
                </c:pt>
                <c:pt idx="4">
                  <c:v>4561000000</c:v>
                </c:pt>
                <c:pt idx="5">
                  <c:v>4785000000</c:v>
                </c:pt>
                <c:pt idx="6">
                  <c:v>4765000000</c:v>
                </c:pt>
                <c:pt idx="7">
                  <c:v>4888000000</c:v>
                </c:pt>
                <c:pt idx="8">
                  <c:v>5307000000</c:v>
                </c:pt>
                <c:pt idx="9">
                  <c:v>5825000000</c:v>
                </c:pt>
                <c:pt idx="10">
                  <c:v>6260000000</c:v>
                </c:pt>
                <c:pt idx="11">
                  <c:v>6675000000</c:v>
                </c:pt>
                <c:pt idx="12">
                  <c:v>7776000000</c:v>
                </c:pt>
                <c:pt idx="13">
                  <c:v>8080000000</c:v>
                </c:pt>
              </c:numCache>
            </c:numRef>
          </c:val>
          <c:extLst>
            <c:ext xmlns:c16="http://schemas.microsoft.com/office/drawing/2014/chart" uri="{C3380CC4-5D6E-409C-BE32-E72D297353CC}">
              <c16:uniqueId val="{00000000-BD83-4F46-BA8A-DAA9471C1A5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1'!$B$19:$O$19</c:f>
              <c:numCache>
                <c:formatCode>#,###,,;\(#,###,,\);\ \-\ \-</c:formatCode>
                <c:ptCount val="14"/>
                <c:pt idx="0">
                  <c:v>3000000</c:v>
                </c:pt>
                <c:pt idx="1">
                  <c:v>399000000</c:v>
                </c:pt>
                <c:pt idx="2">
                  <c:v>632000000</c:v>
                </c:pt>
                <c:pt idx="3">
                  <c:v>941000000</c:v>
                </c:pt>
                <c:pt idx="4">
                  <c:v>1013000000</c:v>
                </c:pt>
                <c:pt idx="5">
                  <c:v>1137000000</c:v>
                </c:pt>
                <c:pt idx="6">
                  <c:v>868000000</c:v>
                </c:pt>
                <c:pt idx="7">
                  <c:v>1636000000</c:v>
                </c:pt>
                <c:pt idx="8">
                  <c:v>1944000000</c:v>
                </c:pt>
                <c:pt idx="9">
                  <c:v>2208000000</c:v>
                </c:pt>
                <c:pt idx="10">
                  <c:v>2436000000</c:v>
                </c:pt>
                <c:pt idx="11">
                  <c:v>2206000000</c:v>
                </c:pt>
                <c:pt idx="12">
                  <c:v>3163000000</c:v>
                </c:pt>
                <c:pt idx="13">
                  <c:v>3345000000</c:v>
                </c:pt>
              </c:numCache>
            </c:numRef>
          </c:val>
          <c:extLst>
            <c:ext xmlns:c16="http://schemas.microsoft.com/office/drawing/2014/chart" uri="{C3380CC4-5D6E-409C-BE32-E72D297353CC}">
              <c16:uniqueId val="{00000001-BD83-4F46-BA8A-DAA9471C1A5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1'!$B$106:$O$106</c:f>
              <c:numCache>
                <c:formatCode>#,###,,;\(#,###,,\);\ \-\ \-</c:formatCode>
                <c:ptCount val="14"/>
                <c:pt idx="0">
                  <c:v>-37000000</c:v>
                </c:pt>
                <c:pt idx="1">
                  <c:v>130000000</c:v>
                </c:pt>
                <c:pt idx="2">
                  <c:v>362000000</c:v>
                </c:pt>
                <c:pt idx="3">
                  <c:v>328000000</c:v>
                </c:pt>
                <c:pt idx="4">
                  <c:v>497000000</c:v>
                </c:pt>
                <c:pt idx="5">
                  <c:v>431000000</c:v>
                </c:pt>
                <c:pt idx="6">
                  <c:v>440000000</c:v>
                </c:pt>
                <c:pt idx="7">
                  <c:v>497000000</c:v>
                </c:pt>
                <c:pt idx="8">
                  <c:v>1122000000</c:v>
                </c:pt>
                <c:pt idx="9">
                  <c:v>1452000000</c:v>
                </c:pt>
                <c:pt idx="10">
                  <c:v>1335000000</c:v>
                </c:pt>
                <c:pt idx="11">
                  <c:v>1673000000</c:v>
                </c:pt>
                <c:pt idx="12">
                  <c:v>1736000000</c:v>
                </c:pt>
                <c:pt idx="13">
                  <c:v>1326000000</c:v>
                </c:pt>
              </c:numCache>
            </c:numRef>
          </c:val>
          <c:extLst>
            <c:ext xmlns:c16="http://schemas.microsoft.com/office/drawing/2014/chart" uri="{C3380CC4-5D6E-409C-BE32-E72D297353CC}">
              <c16:uniqueId val="{00000002-BD83-4F46-BA8A-DAA9471C1A56}"/>
            </c:ext>
          </c:extLst>
        </c:ser>
        <c:dLbls>
          <c:showLegendKey val="0"/>
          <c:showVal val="0"/>
          <c:showCatName val="0"/>
          <c:showSerName val="0"/>
          <c:showPercent val="0"/>
          <c:showBubbleSize val="0"/>
        </c:dLbls>
        <c:gapWidth val="100"/>
        <c:overlap val="-24"/>
        <c:axId val="1492160864"/>
        <c:axId val="1485271344"/>
      </c:barChart>
      <c:catAx>
        <c:axId val="14921608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5271344"/>
        <c:crosses val="autoZero"/>
        <c:auto val="1"/>
        <c:lblAlgn val="ctr"/>
        <c:lblOffset val="100"/>
        <c:noMultiLvlLbl val="0"/>
      </c:catAx>
      <c:valAx>
        <c:axId val="148527134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92160864"/>
        <c:crosses val="autoZero"/>
        <c:crossBetween val="between"/>
      </c:valAx>
      <c:spPr>
        <a:noFill/>
        <a:ln>
          <a:noFill/>
        </a:ln>
        <a:effectLst/>
      </c:spPr>
    </c:plotArea>
    <c:legend>
      <c:legendPos val="b"/>
      <c:layout>
        <c:manualLayout>
          <c:xMode val="edge"/>
          <c:yMode val="edge"/>
          <c:x val="0.36808979506700734"/>
          <c:y val="0.92586406153399092"/>
          <c:w val="0.30355550920373364"/>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31750</xdr:colOff>
      <xdr:row>108</xdr:row>
      <xdr:rowOff>17463</xdr:rowOff>
    </xdr:from>
    <xdr:to>
      <xdr:col>23</xdr:col>
      <xdr:colOff>0</xdr:colOff>
      <xdr:row>132</xdr:row>
      <xdr:rowOff>0</xdr:rowOff>
    </xdr:to>
    <xdr:graphicFrame macro="">
      <xdr:nvGraphicFramePr>
        <xdr:cNvPr id="2" name="Chart 1">
          <a:extLst>
            <a:ext uri="{FF2B5EF4-FFF2-40B4-BE49-F238E27FC236}">
              <a16:creationId xmlns:a16="http://schemas.microsoft.com/office/drawing/2014/main" id="{A6E95028-BB79-3CF1-AFFA-E5F54C48B8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https://www.bing.com/financeapi/forcetrigger?t=a26hyc&amp;q=XNYS%3aZTS&amp;form=skydnc</v>
    <v>Learn more on Bing</v>
  </rv>
  <rv s="1">
    <v>0</v>
    <v>ZOETIS INC. (XNYS:ZTS)</v>
    <v>2</v>
    <v>3</v>
    <v>Finance</v>
    <v>4</v>
    <v>en-US</v>
    <v>a26hyc</v>
    <v>268435456</v>
    <v>1</v>
    <v>Powered by Refinitiv</v>
    <v>187.81989999999999</v>
    <v>124.14830000000001</v>
    <v>0.76070000000000004</v>
    <v>-0.02</v>
    <v>-1.0800000000000001E-4</v>
    <v>0</v>
    <v>0</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186.27500000000001</v>
    <v>Pharmaceuticals</v>
    <v>Stock</v>
    <v>45057.958333367969</v>
    <v>0</v>
    <v>183.2</v>
    <v>85546210464</v>
    <v>ZOETIS INC.</v>
    <v>ZOETIS INC.</v>
    <v>185.84</v>
    <v>41.813499999999998</v>
    <v>185.14</v>
    <v>185.12</v>
    <v>185.12</v>
    <v>462112200</v>
    <v>ZTS</v>
    <v>ZOETIS INC. (XNYS:ZTS)</v>
    <v>1539052</v>
    <v>1734394</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5280/000155528013000008/0001555280-13-000008-index.htm" TargetMode="External"/><Relationship Id="rId13" Type="http://schemas.openxmlformats.org/officeDocument/2006/relationships/hyperlink" Target="https://www.sec.gov/Archives/edgar/data/1555280/000155528015000057/0001555280-15-000057-index.htm" TargetMode="External"/><Relationship Id="rId18" Type="http://schemas.openxmlformats.org/officeDocument/2006/relationships/hyperlink" Target="https://www.sec.gov/Archives/edgar/data/1555280/000155528018000053/0001555280-18-000053-index.htm" TargetMode="External"/><Relationship Id="rId26" Type="http://schemas.openxmlformats.org/officeDocument/2006/relationships/hyperlink" Target="https://www.sec.gov/Archives/edgar/data/1555280/000155528022000078/0001555280-22-000078-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55280/000155528019000041/0001555280-19-000041-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5280/000155528015000057/0001555280-15-000057-index.htm" TargetMode="External"/><Relationship Id="rId17" Type="http://schemas.openxmlformats.org/officeDocument/2006/relationships/hyperlink" Target="https://www.sec.gov/Archives/edgar/data/1555280/000155528017000044/0001555280-17-000044-index.htm" TargetMode="External"/><Relationship Id="rId25" Type="http://schemas.openxmlformats.org/officeDocument/2006/relationships/hyperlink" Target="https://www.sec.gov/Archives/edgar/data/1555280/000155528021000098/0001555280-21-00009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55280/000155528017000044/0001555280-17-000044-index.htm" TargetMode="External"/><Relationship Id="rId20" Type="http://schemas.openxmlformats.org/officeDocument/2006/relationships/hyperlink" Target="https://www.sec.gov/Archives/edgar/data/1555280/000155528019000041/0001555280-19-000041-index.htm" TargetMode="External"/><Relationship Id="rId29" Type="http://schemas.openxmlformats.org/officeDocument/2006/relationships/hyperlink" Target="https://www.sec.gov/Archives/edgar/data/1555280/000155528023000074/0001555280-23-000074-index.htm" TargetMode="External"/><Relationship Id="rId1" Type="http://schemas.openxmlformats.org/officeDocument/2006/relationships/hyperlink" Target="https://roic.ai/company/ZT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5280/000155528014000164/0001555280-14-000164-index.htm" TargetMode="External"/><Relationship Id="rId24" Type="http://schemas.openxmlformats.org/officeDocument/2006/relationships/hyperlink" Target="https://www.sec.gov/Archives/edgar/data/1555280/000155528021000098/0001555280-21-00009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55280/000155528016000344/0001555280-16-000344-index.htm"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555280/000155528023000074/0001555280-23-000074-index.htm" TargetMode="External"/><Relationship Id="rId10" Type="http://schemas.openxmlformats.org/officeDocument/2006/relationships/hyperlink" Target="https://www.sec.gov/Archives/edgar/data/1555280/000155528014000164/0001555280-14-000164-index.htm" TargetMode="External"/><Relationship Id="rId19" Type="http://schemas.openxmlformats.org/officeDocument/2006/relationships/hyperlink" Target="https://www.sec.gov/Archives/edgar/data/1555280/000155528018000053/0001555280-18-000053-index.htm" TargetMode="External"/><Relationship Id="rId31"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555280/000155528013000008/0001555280-13-000008-index.htm" TargetMode="External"/><Relationship Id="rId14" Type="http://schemas.openxmlformats.org/officeDocument/2006/relationships/hyperlink" Target="https://www.sec.gov/Archives/edgar/data/1555280/000155528016000344/0001555280-16-000344-index.htm"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555280/000155528022000078/0001555280-22-000078-index.htm" TargetMode="External"/><Relationship Id="rId30" Type="http://schemas.openxmlformats.org/officeDocument/2006/relationships/hyperlink" Target="https://finbox.com/NYSE:ZT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zoomScale="80" zoomScaleNormal="80" workbookViewId="0">
      <pane xSplit="1" ySplit="1" topLeftCell="M107" activePane="bottomRight" state="frozen"/>
      <selection pane="topRight"/>
      <selection pane="bottomLeft"/>
      <selection pane="bottomRight" activeCell="T142" sqref="T142"/>
    </sheetView>
  </sheetViews>
  <sheetFormatPr baseColWidth="10" defaultRowHeight="16" x14ac:dyDescent="0.2"/>
  <cols>
    <col min="1" max="1" width="50" customWidth="1"/>
    <col min="2" max="15" width="15" customWidth="1"/>
    <col min="16" max="24" width="21" customWidth="1"/>
  </cols>
  <sheetData>
    <row r="1" spans="1:24"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27">
        <v>2023</v>
      </c>
      <c r="Q1" s="27">
        <v>2024</v>
      </c>
      <c r="R1" s="27">
        <v>2025</v>
      </c>
      <c r="S1" s="27">
        <v>2026</v>
      </c>
      <c r="T1" s="27">
        <v>2027</v>
      </c>
    </row>
    <row r="2" spans="1:2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row>
    <row r="3" spans="1:24" ht="40" x14ac:dyDescent="0.25">
      <c r="A3" s="5" t="s">
        <v>1</v>
      </c>
      <c r="B3" s="1">
        <v>2760000000</v>
      </c>
      <c r="C3" s="1">
        <v>3582000000</v>
      </c>
      <c r="D3" s="1">
        <v>4233000000</v>
      </c>
      <c r="E3" s="1">
        <v>4336000000</v>
      </c>
      <c r="F3" s="1">
        <v>4561000000</v>
      </c>
      <c r="G3" s="1">
        <v>4785000000</v>
      </c>
      <c r="H3" s="1">
        <v>4765000000</v>
      </c>
      <c r="I3" s="1">
        <v>4888000000</v>
      </c>
      <c r="J3" s="1">
        <v>5307000000</v>
      </c>
      <c r="K3" s="1">
        <v>5825000000</v>
      </c>
      <c r="L3" s="1">
        <v>6260000000</v>
      </c>
      <c r="M3" s="1">
        <v>6675000000</v>
      </c>
      <c r="N3" s="1">
        <v>7776000000</v>
      </c>
      <c r="O3" s="1">
        <v>8080000000</v>
      </c>
      <c r="P3" s="28">
        <v>8641000000</v>
      </c>
      <c r="Q3" s="28">
        <v>9305000000</v>
      </c>
      <c r="R3" s="28">
        <v>9832000000</v>
      </c>
      <c r="S3" s="28">
        <v>10529000000</v>
      </c>
      <c r="T3" s="28">
        <v>10978000000</v>
      </c>
      <c r="U3" s="18" t="s">
        <v>109</v>
      </c>
      <c r="V3" s="19" t="s">
        <v>110</v>
      </c>
      <c r="W3" s="19" t="s">
        <v>111</v>
      </c>
      <c r="X3" s="19" t="s">
        <v>112</v>
      </c>
    </row>
    <row r="4" spans="1:24" ht="19" x14ac:dyDescent="0.25">
      <c r="A4" s="14" t="s">
        <v>94</v>
      </c>
      <c r="B4" s="1"/>
      <c r="C4" s="15">
        <f>(C3/B3)-1</f>
        <v>0.29782608695652169</v>
      </c>
      <c r="D4" s="15">
        <f>(D3/C3)-1</f>
        <v>0.18174204355108881</v>
      </c>
      <c r="E4" s="15">
        <f>(E3/D3)-1</f>
        <v>2.433262461611152E-2</v>
      </c>
      <c r="F4" s="15">
        <f t="shared" ref="F4:T4" si="0">(F3/E3)-1</f>
        <v>5.1891143911439119E-2</v>
      </c>
      <c r="G4" s="15">
        <f t="shared" si="0"/>
        <v>4.911203683402765E-2</v>
      </c>
      <c r="H4" s="16">
        <f t="shared" si="0"/>
        <v>-4.1797283176593369E-3</v>
      </c>
      <c r="I4" s="16">
        <f t="shared" si="0"/>
        <v>2.5813221406085995E-2</v>
      </c>
      <c r="J4" s="16">
        <f t="shared" si="0"/>
        <v>8.5720130932896987E-2</v>
      </c>
      <c r="K4" s="16">
        <f t="shared" si="0"/>
        <v>9.7606934237799203E-2</v>
      </c>
      <c r="L4" s="16">
        <f t="shared" si="0"/>
        <v>7.4678111587982876E-2</v>
      </c>
      <c r="M4" s="16">
        <f t="shared" si="0"/>
        <v>6.6293929712460065E-2</v>
      </c>
      <c r="N4" s="16">
        <f t="shared" si="0"/>
        <v>0.1649438202247191</v>
      </c>
      <c r="O4" s="16">
        <f t="shared" si="0"/>
        <v>3.9094650205761416E-2</v>
      </c>
      <c r="P4" s="16">
        <f t="shared" si="0"/>
        <v>6.9430693069306937E-2</v>
      </c>
      <c r="Q4" s="16">
        <f t="shared" si="0"/>
        <v>7.6842957990973293E-2</v>
      </c>
      <c r="R4" s="16">
        <f t="shared" si="0"/>
        <v>5.6636217087587371E-2</v>
      </c>
      <c r="S4" s="16">
        <f t="shared" si="0"/>
        <v>7.089096826688368E-2</v>
      </c>
      <c r="T4" s="16">
        <f t="shared" si="0"/>
        <v>4.2644125747934192E-2</v>
      </c>
      <c r="U4" s="17">
        <f>(O4+N4+M4)/3</f>
        <v>9.0110800047646863E-2</v>
      </c>
      <c r="V4" s="17">
        <f>(O20+N20+M20)/3</f>
        <v>0.13231336525245815</v>
      </c>
      <c r="W4" s="17">
        <f>(O29+N29+M29)/3</f>
        <v>0.12452579280058933</v>
      </c>
      <c r="X4" s="17">
        <f>(O105+N105+M105)/3</f>
        <v>1.8221769719189391E-2</v>
      </c>
    </row>
    <row r="5" spans="1:24" ht="19" x14ac:dyDescent="0.25">
      <c r="A5" s="5" t="s">
        <v>2</v>
      </c>
      <c r="B5" s="1">
        <v>1078000000</v>
      </c>
      <c r="C5" s="1">
        <v>1444000000</v>
      </c>
      <c r="D5" s="1">
        <v>1652000000</v>
      </c>
      <c r="E5" s="1">
        <v>1563000000</v>
      </c>
      <c r="F5" s="1">
        <v>1669000000</v>
      </c>
      <c r="G5" s="1">
        <v>1717000000</v>
      </c>
      <c r="H5" s="1">
        <v>1738000000</v>
      </c>
      <c r="I5" s="1">
        <v>1666000000</v>
      </c>
      <c r="J5" s="1">
        <v>1775000000</v>
      </c>
      <c r="K5" s="1">
        <v>1911000000</v>
      </c>
      <c r="L5" s="1">
        <v>1992000000</v>
      </c>
      <c r="M5" s="1">
        <v>2057000000</v>
      </c>
      <c r="N5" s="1">
        <v>2303000000</v>
      </c>
      <c r="O5" s="1">
        <v>2454000000</v>
      </c>
    </row>
    <row r="6" spans="1:24" ht="20" x14ac:dyDescent="0.25">
      <c r="A6" s="6" t="s">
        <v>3</v>
      </c>
      <c r="B6" s="10">
        <v>1682000000</v>
      </c>
      <c r="C6" s="10">
        <v>2138000000</v>
      </c>
      <c r="D6" s="10">
        <v>2581000000</v>
      </c>
      <c r="E6" s="10">
        <v>2773000000</v>
      </c>
      <c r="F6" s="10">
        <v>2892000000</v>
      </c>
      <c r="G6" s="10">
        <v>3068000000</v>
      </c>
      <c r="H6" s="10">
        <v>3027000000</v>
      </c>
      <c r="I6" s="10">
        <v>3222000000</v>
      </c>
      <c r="J6" s="10">
        <v>3532000000</v>
      </c>
      <c r="K6" s="10">
        <v>3914000000</v>
      </c>
      <c r="L6" s="10">
        <v>4268000000</v>
      </c>
      <c r="M6" s="10">
        <v>4618000000</v>
      </c>
      <c r="N6" s="10">
        <v>5473000000</v>
      </c>
      <c r="O6" s="10">
        <v>5626000000</v>
      </c>
      <c r="U6" s="18" t="s">
        <v>113</v>
      </c>
      <c r="V6" s="19" t="s">
        <v>114</v>
      </c>
      <c r="W6" s="19" t="s">
        <v>115</v>
      </c>
      <c r="X6" s="19" t="s">
        <v>116</v>
      </c>
    </row>
    <row r="7" spans="1:24" ht="19" x14ac:dyDescent="0.25">
      <c r="A7" s="5" t="s">
        <v>4</v>
      </c>
      <c r="B7" s="2">
        <v>0.60940000000000005</v>
      </c>
      <c r="C7" s="2">
        <v>0.59689999999999999</v>
      </c>
      <c r="D7" s="2">
        <v>0.60970000000000002</v>
      </c>
      <c r="E7" s="2">
        <v>0.63949999999999996</v>
      </c>
      <c r="F7" s="2">
        <v>0.6341</v>
      </c>
      <c r="G7" s="2">
        <v>0.64119999999999999</v>
      </c>
      <c r="H7" s="2">
        <v>0.63529999999999998</v>
      </c>
      <c r="I7" s="2">
        <v>0.65920000000000001</v>
      </c>
      <c r="J7" s="2">
        <v>0.66549999999999998</v>
      </c>
      <c r="K7" s="2">
        <v>0.67190000000000005</v>
      </c>
      <c r="L7" s="2">
        <v>0.68179999999999996</v>
      </c>
      <c r="M7" s="2">
        <v>0.69179999999999997</v>
      </c>
      <c r="N7" s="2">
        <v>0.70379999999999998</v>
      </c>
      <c r="O7" s="2">
        <v>0.69630000000000003</v>
      </c>
      <c r="U7" s="17">
        <f>O7</f>
        <v>0.69630000000000003</v>
      </c>
      <c r="V7" s="20">
        <f>O21</f>
        <v>0.41399999999999998</v>
      </c>
      <c r="W7" s="20">
        <f>O30</f>
        <v>0.2616</v>
      </c>
      <c r="X7" s="20">
        <f>O106/O3</f>
        <v>0.16410891089108912</v>
      </c>
    </row>
    <row r="8" spans="1:24" ht="19" x14ac:dyDescent="0.25">
      <c r="A8" s="5" t="s">
        <v>5</v>
      </c>
      <c r="B8" s="1">
        <v>368000000</v>
      </c>
      <c r="C8" s="1">
        <v>411000000</v>
      </c>
      <c r="D8" s="1">
        <v>427000000</v>
      </c>
      <c r="E8" s="1">
        <v>409000000</v>
      </c>
      <c r="F8" s="1">
        <v>399000000</v>
      </c>
      <c r="G8" s="1">
        <v>396000000</v>
      </c>
      <c r="H8" s="1">
        <v>364000000</v>
      </c>
      <c r="I8" s="1">
        <v>376000000</v>
      </c>
      <c r="J8" s="1">
        <v>382000000</v>
      </c>
      <c r="K8" s="1">
        <v>432000000</v>
      </c>
      <c r="L8" s="1">
        <v>457000000</v>
      </c>
      <c r="M8" s="1">
        <v>463000000</v>
      </c>
      <c r="N8" s="1">
        <v>508000000</v>
      </c>
      <c r="O8" s="1">
        <v>539000000</v>
      </c>
    </row>
    <row r="9" spans="1:24" ht="19" customHeight="1" x14ac:dyDescent="0.25">
      <c r="A9" s="14" t="s">
        <v>95</v>
      </c>
      <c r="B9" s="15">
        <f>B8/B3</f>
        <v>0.13333333333333333</v>
      </c>
      <c r="C9" s="15">
        <f t="shared" ref="C9:O9" si="1">C8/C3</f>
        <v>0.11474036850921274</v>
      </c>
      <c r="D9" s="15">
        <f t="shared" si="1"/>
        <v>0.10087408457358847</v>
      </c>
      <c r="E9" s="15">
        <f t="shared" si="1"/>
        <v>9.4326568265682656E-2</v>
      </c>
      <c r="F9" s="15">
        <f t="shared" si="1"/>
        <v>8.7480815610611704E-2</v>
      </c>
      <c r="G9" s="15">
        <f t="shared" si="1"/>
        <v>8.2758620689655171E-2</v>
      </c>
      <c r="H9" s="15">
        <f t="shared" si="1"/>
        <v>7.6390346274921306E-2</v>
      </c>
      <c r="I9" s="15">
        <f t="shared" si="1"/>
        <v>7.6923076923076927E-2</v>
      </c>
      <c r="J9" s="15">
        <f t="shared" si="1"/>
        <v>7.1980403241002452E-2</v>
      </c>
      <c r="K9" s="15">
        <f t="shared" si="1"/>
        <v>7.4163090128755368E-2</v>
      </c>
      <c r="L9" s="15">
        <f t="shared" si="1"/>
        <v>7.3003194888178913E-2</v>
      </c>
      <c r="M9" s="15">
        <f t="shared" si="1"/>
        <v>6.936329588014982E-2</v>
      </c>
      <c r="N9" s="15">
        <f t="shared" si="1"/>
        <v>6.5329218106995879E-2</v>
      </c>
      <c r="O9" s="15">
        <f t="shared" si="1"/>
        <v>6.6707920792079212E-2</v>
      </c>
      <c r="U9" s="18" t="s">
        <v>96</v>
      </c>
      <c r="V9" s="19" t="s">
        <v>97</v>
      </c>
      <c r="W9" s="19" t="s">
        <v>98</v>
      </c>
      <c r="X9" s="19" t="s">
        <v>99</v>
      </c>
    </row>
    <row r="10" spans="1:24" ht="19" x14ac:dyDescent="0.25">
      <c r="A10" s="5" t="s">
        <v>6</v>
      </c>
      <c r="B10" s="1" t="s">
        <v>92</v>
      </c>
      <c r="C10" s="1" t="s">
        <v>92</v>
      </c>
      <c r="D10" s="1" t="s">
        <v>92</v>
      </c>
      <c r="E10" s="1" t="s">
        <v>92</v>
      </c>
      <c r="F10" s="1">
        <v>1613000000</v>
      </c>
      <c r="G10" s="1">
        <v>1643000000</v>
      </c>
      <c r="H10" s="1">
        <v>1532000000</v>
      </c>
      <c r="I10" s="1">
        <v>1364000000</v>
      </c>
      <c r="J10" s="1">
        <v>1334000000</v>
      </c>
      <c r="K10" s="1">
        <v>1484000000</v>
      </c>
      <c r="L10" s="1" t="s">
        <v>92</v>
      </c>
      <c r="M10" s="1">
        <v>1726000000</v>
      </c>
      <c r="N10" s="1" t="s">
        <v>92</v>
      </c>
      <c r="O10" s="1" t="s">
        <v>92</v>
      </c>
      <c r="U10" s="17">
        <f>O9</f>
        <v>6.6707920792079212E-2</v>
      </c>
      <c r="V10" s="20">
        <f>O13</f>
        <v>0.24863861386138614</v>
      </c>
      <c r="W10" s="20">
        <f>O80</f>
        <v>7.6732673267326731E-3</v>
      </c>
      <c r="X10" s="20">
        <f>O89</f>
        <v>0</v>
      </c>
    </row>
    <row r="11" spans="1:24"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row>
    <row r="12" spans="1:24" ht="20" x14ac:dyDescent="0.25">
      <c r="A12" s="5" t="s">
        <v>8</v>
      </c>
      <c r="B12" s="1">
        <v>1066000000</v>
      </c>
      <c r="C12" s="1">
        <v>1382000000</v>
      </c>
      <c r="D12" s="1">
        <v>1453000000</v>
      </c>
      <c r="E12" s="1">
        <v>1470000000</v>
      </c>
      <c r="F12" s="1">
        <v>1613000000</v>
      </c>
      <c r="G12" s="1">
        <v>1643000000</v>
      </c>
      <c r="H12" s="1">
        <v>1532000000</v>
      </c>
      <c r="I12" s="1">
        <v>1364000000</v>
      </c>
      <c r="J12" s="1">
        <v>1334000000</v>
      </c>
      <c r="K12" s="1">
        <v>1484000000</v>
      </c>
      <c r="L12" s="1">
        <v>1638000000</v>
      </c>
      <c r="M12" s="1">
        <v>1726000000</v>
      </c>
      <c r="N12" s="1">
        <v>2001000000</v>
      </c>
      <c r="O12" s="1">
        <v>2009000000</v>
      </c>
      <c r="U12" s="18" t="s">
        <v>117</v>
      </c>
      <c r="V12" s="19" t="s">
        <v>118</v>
      </c>
      <c r="W12" s="19" t="s">
        <v>119</v>
      </c>
      <c r="X12" s="19" t="s">
        <v>120</v>
      </c>
    </row>
    <row r="13" spans="1:24" ht="19" x14ac:dyDescent="0.25">
      <c r="A13" s="14" t="s">
        <v>100</v>
      </c>
      <c r="B13" s="15">
        <f>B12/B3</f>
        <v>0.38623188405797104</v>
      </c>
      <c r="C13" s="15">
        <f t="shared" ref="C13:O13" si="2">C12/C3</f>
        <v>0.38581797878280288</v>
      </c>
      <c r="D13" s="15">
        <f t="shared" si="2"/>
        <v>0.34325537443893223</v>
      </c>
      <c r="E13" s="15">
        <f t="shared" si="2"/>
        <v>0.3390221402214022</v>
      </c>
      <c r="F13" s="15">
        <f t="shared" si="2"/>
        <v>0.35365051523788643</v>
      </c>
      <c r="G13" s="15">
        <f t="shared" si="2"/>
        <v>0.34336468129571579</v>
      </c>
      <c r="H13" s="15">
        <f t="shared" si="2"/>
        <v>0.32151101783840502</v>
      </c>
      <c r="I13" s="15">
        <f t="shared" si="2"/>
        <v>0.27905073649754503</v>
      </c>
      <c r="J13" s="15">
        <f t="shared" si="2"/>
        <v>0.25136612021857924</v>
      </c>
      <c r="K13" s="15">
        <f t="shared" si="2"/>
        <v>0.25476394849785405</v>
      </c>
      <c r="L13" s="15">
        <f t="shared" si="2"/>
        <v>0.26166134185303513</v>
      </c>
      <c r="M13" s="15">
        <f t="shared" si="2"/>
        <v>0.25857677902621723</v>
      </c>
      <c r="N13" s="15">
        <f t="shared" si="2"/>
        <v>0.25733024691358025</v>
      </c>
      <c r="O13" s="15">
        <f t="shared" si="2"/>
        <v>0.24863861386138614</v>
      </c>
      <c r="U13" s="17">
        <f>O28/O72</f>
        <v>0.47990919409761634</v>
      </c>
      <c r="V13" s="20">
        <f>O28/O54</f>
        <v>0.14164154103852597</v>
      </c>
      <c r="W13" s="20">
        <f>O22/(O72+O56+O61)</f>
        <v>0.27617765814266487</v>
      </c>
      <c r="X13" s="21">
        <f>O67/O72</f>
        <v>2.3886492622020432</v>
      </c>
    </row>
    <row r="14" spans="1:24" ht="19" x14ac:dyDescent="0.25">
      <c r="A14" s="5" t="s">
        <v>9</v>
      </c>
      <c r="B14" s="1">
        <v>33000000</v>
      </c>
      <c r="C14" s="1">
        <v>58000000</v>
      </c>
      <c r="D14" s="1">
        <v>69000000</v>
      </c>
      <c r="E14" s="1">
        <v>64000000</v>
      </c>
      <c r="F14" s="1">
        <v>60000000</v>
      </c>
      <c r="G14" s="1">
        <v>60000000</v>
      </c>
      <c r="H14" s="1">
        <v>61000000</v>
      </c>
      <c r="I14" s="1">
        <v>85000000</v>
      </c>
      <c r="J14" s="1">
        <v>91000000</v>
      </c>
      <c r="K14" s="1">
        <v>117000000</v>
      </c>
      <c r="L14" s="1">
        <v>155000000</v>
      </c>
      <c r="M14" s="1" t="s">
        <v>92</v>
      </c>
      <c r="N14" s="1">
        <v>161000000</v>
      </c>
      <c r="O14" s="1" t="s">
        <v>92</v>
      </c>
    </row>
    <row r="15" spans="1:24" ht="20" x14ac:dyDescent="0.25">
      <c r="A15" s="5" t="s">
        <v>10</v>
      </c>
      <c r="B15" s="1">
        <v>1467000000</v>
      </c>
      <c r="C15" s="1">
        <v>1851000000</v>
      </c>
      <c r="D15" s="1">
        <v>1949000000</v>
      </c>
      <c r="E15" s="1">
        <v>1943000000</v>
      </c>
      <c r="F15" s="1">
        <v>2072000000</v>
      </c>
      <c r="G15" s="1">
        <v>2099000000</v>
      </c>
      <c r="H15" s="1">
        <v>1957000000</v>
      </c>
      <c r="I15" s="1">
        <v>1825000000</v>
      </c>
      <c r="J15" s="1">
        <v>1807000000</v>
      </c>
      <c r="K15" s="1">
        <v>2033000000</v>
      </c>
      <c r="L15" s="1">
        <v>2250000000</v>
      </c>
      <c r="M15" s="1">
        <v>2189000000</v>
      </c>
      <c r="N15" s="1">
        <v>2670000000</v>
      </c>
      <c r="O15" s="1">
        <v>2548000000</v>
      </c>
      <c r="U15" s="18" t="s">
        <v>121</v>
      </c>
      <c r="V15" s="19" t="s">
        <v>122</v>
      </c>
      <c r="W15" s="19" t="s">
        <v>123</v>
      </c>
      <c r="X15" s="19" t="s">
        <v>124</v>
      </c>
    </row>
    <row r="16" spans="1:24" ht="19" x14ac:dyDescent="0.25">
      <c r="A16" s="5" t="s">
        <v>11</v>
      </c>
      <c r="B16" s="1">
        <v>2545000000</v>
      </c>
      <c r="C16" s="1">
        <v>3295000000</v>
      </c>
      <c r="D16" s="1">
        <v>3601000000</v>
      </c>
      <c r="E16" s="1">
        <v>3506000000</v>
      </c>
      <c r="F16" s="1">
        <v>3741000000</v>
      </c>
      <c r="G16" s="1">
        <v>3816000000</v>
      </c>
      <c r="H16" s="1">
        <v>3695000000</v>
      </c>
      <c r="I16" s="1">
        <v>3491000000</v>
      </c>
      <c r="J16" s="1">
        <v>3582000000</v>
      </c>
      <c r="K16" s="1">
        <v>3944000000</v>
      </c>
      <c r="L16" s="1">
        <v>4242000000</v>
      </c>
      <c r="M16" s="1">
        <v>4246000000</v>
      </c>
      <c r="N16" s="1">
        <v>4973000000</v>
      </c>
      <c r="O16" s="1">
        <v>5002000000</v>
      </c>
      <c r="U16" s="29">
        <f>(O35+N35+M35+L35+K35)/5</f>
        <v>-9.395431292733224E-3</v>
      </c>
      <c r="V16" s="30">
        <f>W101/O3</f>
        <v>10.587402285148515</v>
      </c>
      <c r="W16" s="30">
        <f>W101/O28</f>
        <v>40.466513937559128</v>
      </c>
      <c r="X16" s="31">
        <f>W101/O106</f>
        <v>64.514487529411767</v>
      </c>
    </row>
    <row r="17" spans="1:21" ht="19" x14ac:dyDescent="0.25">
      <c r="A17" s="5" t="s">
        <v>12</v>
      </c>
      <c r="B17" s="1">
        <v>26000000</v>
      </c>
      <c r="C17" s="1">
        <v>37000000</v>
      </c>
      <c r="D17" s="1">
        <v>36000000</v>
      </c>
      <c r="E17" s="1">
        <v>31000000</v>
      </c>
      <c r="F17" s="1">
        <v>113000000</v>
      </c>
      <c r="G17" s="1">
        <v>117000000</v>
      </c>
      <c r="H17" s="1">
        <v>124000000</v>
      </c>
      <c r="I17" s="1">
        <v>166000000</v>
      </c>
      <c r="J17" s="1">
        <v>175000000</v>
      </c>
      <c r="K17" s="1">
        <v>206000000</v>
      </c>
      <c r="L17" s="1">
        <v>223000000</v>
      </c>
      <c r="M17" s="1">
        <v>-231000000</v>
      </c>
      <c r="N17" s="1">
        <v>224000000</v>
      </c>
      <c r="O17" s="1">
        <v>221000000</v>
      </c>
    </row>
    <row r="18" spans="1:21" ht="20" x14ac:dyDescent="0.25">
      <c r="A18" s="5" t="s">
        <v>13</v>
      </c>
      <c r="B18" s="1">
        <v>124000000</v>
      </c>
      <c r="C18" s="1">
        <v>185000000</v>
      </c>
      <c r="D18" s="1">
        <v>205000000</v>
      </c>
      <c r="E18" s="1">
        <v>200000000</v>
      </c>
      <c r="F18" s="1">
        <v>209000000</v>
      </c>
      <c r="G18" s="1">
        <v>204000000</v>
      </c>
      <c r="H18" s="1">
        <v>199000000</v>
      </c>
      <c r="I18" s="1">
        <v>240000000</v>
      </c>
      <c r="J18" s="1">
        <v>242000000</v>
      </c>
      <c r="K18" s="1">
        <v>308000000</v>
      </c>
      <c r="L18" s="1">
        <v>412000000</v>
      </c>
      <c r="M18" s="1">
        <v>441000000</v>
      </c>
      <c r="N18" s="1">
        <v>448000000</v>
      </c>
      <c r="O18" s="1">
        <v>465000000</v>
      </c>
      <c r="U18" s="18" t="s">
        <v>125</v>
      </c>
    </row>
    <row r="19" spans="1:21" ht="19" x14ac:dyDescent="0.25">
      <c r="A19" s="6" t="s">
        <v>14</v>
      </c>
      <c r="B19" s="10">
        <v>3000000</v>
      </c>
      <c r="C19" s="10">
        <v>399000000</v>
      </c>
      <c r="D19" s="10">
        <v>632000000</v>
      </c>
      <c r="E19" s="10">
        <v>941000000</v>
      </c>
      <c r="F19" s="10">
        <v>1013000000</v>
      </c>
      <c r="G19" s="10">
        <v>1137000000</v>
      </c>
      <c r="H19" s="10">
        <v>868000000</v>
      </c>
      <c r="I19" s="10">
        <v>1636000000</v>
      </c>
      <c r="J19" s="10">
        <v>1944000000</v>
      </c>
      <c r="K19" s="10">
        <v>2208000000</v>
      </c>
      <c r="L19" s="10">
        <v>2436000000</v>
      </c>
      <c r="M19" s="10">
        <v>2206000000</v>
      </c>
      <c r="N19" s="10">
        <v>3163000000</v>
      </c>
      <c r="O19" s="10">
        <v>3345000000</v>
      </c>
      <c r="U19" s="32">
        <f>O40-O56-O61</f>
        <v>-3159000000</v>
      </c>
    </row>
    <row r="20" spans="1:21" ht="19" customHeight="1" x14ac:dyDescent="0.25">
      <c r="A20" s="14" t="s">
        <v>101</v>
      </c>
      <c r="B20" s="1"/>
      <c r="C20" s="15">
        <f>(C19/B19)-1</f>
        <v>132</v>
      </c>
      <c r="D20" s="15">
        <f>(D19/C19)-1</f>
        <v>0.58395989974937335</v>
      </c>
      <c r="E20" s="15">
        <f>(E19/D19)-1</f>
        <v>0.48892405063291133</v>
      </c>
      <c r="F20" s="15">
        <f t="shared" ref="F20:O20" si="3">(F19/E19)-1</f>
        <v>7.6514346439957581E-2</v>
      </c>
      <c r="G20" s="15">
        <f t="shared" si="3"/>
        <v>0.12240868706811447</v>
      </c>
      <c r="H20" s="15">
        <f t="shared" si="3"/>
        <v>-0.23658751099384345</v>
      </c>
      <c r="I20" s="15">
        <f t="shared" si="3"/>
        <v>0.88479262672811054</v>
      </c>
      <c r="J20" s="15">
        <f t="shared" si="3"/>
        <v>0.18826405867970664</v>
      </c>
      <c r="K20" s="15">
        <f t="shared" si="3"/>
        <v>0.13580246913580241</v>
      </c>
      <c r="L20" s="15">
        <f t="shared" si="3"/>
        <v>0.10326086956521729</v>
      </c>
      <c r="M20" s="15">
        <f t="shared" si="3"/>
        <v>-9.4417077175697917E-2</v>
      </c>
      <c r="N20" s="15">
        <f t="shared" si="3"/>
        <v>0.43381686310063472</v>
      </c>
      <c r="O20" s="15">
        <f t="shared" si="3"/>
        <v>5.7540309832437631E-2</v>
      </c>
    </row>
    <row r="21" spans="1:21" ht="19" x14ac:dyDescent="0.25">
      <c r="A21" s="5" t="s">
        <v>15</v>
      </c>
      <c r="B21" s="2">
        <v>1.1000000000000001E-3</v>
      </c>
      <c r="C21" s="2">
        <v>0.1114</v>
      </c>
      <c r="D21" s="2">
        <v>0.14929999999999999</v>
      </c>
      <c r="E21" s="2">
        <v>0.217</v>
      </c>
      <c r="F21" s="2">
        <v>0.22209999999999999</v>
      </c>
      <c r="G21" s="2">
        <v>0.23760000000000001</v>
      </c>
      <c r="H21" s="2">
        <v>0.1822</v>
      </c>
      <c r="I21" s="2">
        <v>0.3347</v>
      </c>
      <c r="J21" s="2">
        <v>0.36630000000000001</v>
      </c>
      <c r="K21" s="2">
        <v>0.37909999999999999</v>
      </c>
      <c r="L21" s="2">
        <v>0.3891</v>
      </c>
      <c r="M21" s="2">
        <v>0.33050000000000002</v>
      </c>
      <c r="N21" s="2">
        <v>0.40679999999999999</v>
      </c>
      <c r="O21" s="2">
        <v>0.41399999999999998</v>
      </c>
    </row>
    <row r="22" spans="1:21" ht="19" x14ac:dyDescent="0.25">
      <c r="A22" s="6" t="s">
        <v>16</v>
      </c>
      <c r="B22" s="10">
        <v>215000000</v>
      </c>
      <c r="C22" s="10">
        <v>287000000</v>
      </c>
      <c r="D22" s="10">
        <v>632000000</v>
      </c>
      <c r="E22" s="10">
        <v>830000000</v>
      </c>
      <c r="F22" s="10">
        <v>820000000</v>
      </c>
      <c r="G22" s="10">
        <v>969000000</v>
      </c>
      <c r="H22" s="10">
        <v>1070000000</v>
      </c>
      <c r="I22" s="10">
        <v>1397000000</v>
      </c>
      <c r="J22" s="10">
        <v>1725000000</v>
      </c>
      <c r="K22" s="10">
        <v>1881000000</v>
      </c>
      <c r="L22" s="10">
        <v>2018000000</v>
      </c>
      <c r="M22" s="10">
        <v>2269000000</v>
      </c>
      <c r="N22" s="10">
        <v>2803000000</v>
      </c>
      <c r="O22" s="10">
        <v>3078000000</v>
      </c>
    </row>
    <row r="23" spans="1:21" ht="19" x14ac:dyDescent="0.25">
      <c r="A23" s="5" t="s">
        <v>17</v>
      </c>
      <c r="B23" s="2">
        <v>7.7899999999999997E-2</v>
      </c>
      <c r="C23" s="2">
        <v>8.0100000000000005E-2</v>
      </c>
      <c r="D23" s="2">
        <v>0.14929999999999999</v>
      </c>
      <c r="E23" s="2">
        <v>0.19139999999999999</v>
      </c>
      <c r="F23" s="2">
        <v>0.17979999999999999</v>
      </c>
      <c r="G23" s="2">
        <v>0.20250000000000001</v>
      </c>
      <c r="H23" s="2">
        <v>0.22459999999999999</v>
      </c>
      <c r="I23" s="2">
        <v>0.2858</v>
      </c>
      <c r="J23" s="2">
        <v>0.32500000000000001</v>
      </c>
      <c r="K23" s="2">
        <v>0.32290000000000002</v>
      </c>
      <c r="L23" s="2">
        <v>0.32240000000000002</v>
      </c>
      <c r="M23" s="2">
        <v>0.33989999999999998</v>
      </c>
      <c r="N23" s="2">
        <v>0.36049999999999999</v>
      </c>
      <c r="O23" s="2">
        <v>0.38090000000000002</v>
      </c>
    </row>
    <row r="24" spans="1:21" ht="19" x14ac:dyDescent="0.25">
      <c r="A24" s="5" t="s">
        <v>18</v>
      </c>
      <c r="B24" s="1">
        <v>-363000000</v>
      </c>
      <c r="C24" s="1">
        <v>-109000000</v>
      </c>
      <c r="D24" s="1">
        <v>-238000000</v>
      </c>
      <c r="E24" s="1">
        <v>-120000000</v>
      </c>
      <c r="F24" s="1">
        <v>-130000000</v>
      </c>
      <c r="G24" s="1">
        <v>-149000000</v>
      </c>
      <c r="H24" s="1">
        <v>-525000000</v>
      </c>
      <c r="I24" s="1">
        <v>-169000000</v>
      </c>
      <c r="J24" s="1">
        <v>-200000000</v>
      </c>
      <c r="K24" s="1">
        <v>-191000000</v>
      </c>
      <c r="L24" s="1">
        <v>-217000000</v>
      </c>
      <c r="M24" s="1">
        <v>-273000000</v>
      </c>
      <c r="N24" s="1">
        <v>-315000000</v>
      </c>
      <c r="O24" s="1">
        <v>-422000000</v>
      </c>
    </row>
    <row r="25" spans="1:21" ht="19" x14ac:dyDescent="0.25">
      <c r="A25" s="6" t="s">
        <v>19</v>
      </c>
      <c r="B25" s="10">
        <v>-148000000</v>
      </c>
      <c r="C25" s="10">
        <v>178000000</v>
      </c>
      <c r="D25" s="10">
        <v>394000000</v>
      </c>
      <c r="E25" s="10">
        <v>710000000</v>
      </c>
      <c r="F25" s="10">
        <v>690000000</v>
      </c>
      <c r="G25" s="10">
        <v>820000000</v>
      </c>
      <c r="H25" s="10">
        <v>545000000</v>
      </c>
      <c r="I25" s="10">
        <v>1228000000</v>
      </c>
      <c r="J25" s="10">
        <v>1525000000</v>
      </c>
      <c r="K25" s="10">
        <v>1690000000</v>
      </c>
      <c r="L25" s="10">
        <v>1801000000</v>
      </c>
      <c r="M25" s="10">
        <v>1996000000</v>
      </c>
      <c r="N25" s="10">
        <v>2488000000</v>
      </c>
      <c r="O25" s="10">
        <v>2656000000</v>
      </c>
    </row>
    <row r="26" spans="1:21" ht="19" x14ac:dyDescent="0.25">
      <c r="A26" s="5" t="s">
        <v>20</v>
      </c>
      <c r="B26" s="2">
        <v>-5.3600000000000002E-2</v>
      </c>
      <c r="C26" s="2">
        <v>4.9700000000000001E-2</v>
      </c>
      <c r="D26" s="2">
        <v>9.3100000000000002E-2</v>
      </c>
      <c r="E26" s="2">
        <v>0.16370000000000001</v>
      </c>
      <c r="F26" s="2">
        <v>0.15129999999999999</v>
      </c>
      <c r="G26" s="2">
        <v>0.1714</v>
      </c>
      <c r="H26" s="2">
        <v>0.1144</v>
      </c>
      <c r="I26" s="2">
        <v>0.25119999999999998</v>
      </c>
      <c r="J26" s="2">
        <v>0.28739999999999999</v>
      </c>
      <c r="K26" s="2">
        <v>0.29010000000000002</v>
      </c>
      <c r="L26" s="2">
        <v>0.28770000000000001</v>
      </c>
      <c r="M26" s="2">
        <v>0.29899999999999999</v>
      </c>
      <c r="N26" s="2">
        <v>0.32</v>
      </c>
      <c r="O26" s="2">
        <v>0.32869999999999999</v>
      </c>
    </row>
    <row r="27" spans="1:21" ht="19" x14ac:dyDescent="0.25">
      <c r="A27" s="5" t="s">
        <v>21</v>
      </c>
      <c r="B27" s="1">
        <v>-47000000</v>
      </c>
      <c r="C27" s="1">
        <v>67000000</v>
      </c>
      <c r="D27" s="1">
        <v>146000000</v>
      </c>
      <c r="E27" s="1">
        <v>274000000</v>
      </c>
      <c r="F27" s="1">
        <v>187000000</v>
      </c>
      <c r="G27" s="1">
        <v>233000000</v>
      </c>
      <c r="H27" s="1">
        <v>206000000</v>
      </c>
      <c r="I27" s="1">
        <v>409000000</v>
      </c>
      <c r="J27" s="1">
        <v>663000000</v>
      </c>
      <c r="K27" s="1">
        <v>266000000</v>
      </c>
      <c r="L27" s="1">
        <v>301000000</v>
      </c>
      <c r="M27" s="1">
        <v>360000000</v>
      </c>
      <c r="N27" s="1">
        <v>454000000</v>
      </c>
      <c r="O27" s="1">
        <v>545000000</v>
      </c>
    </row>
    <row r="28" spans="1:21" ht="20" thickBot="1" x14ac:dyDescent="0.3">
      <c r="A28" s="7" t="s">
        <v>22</v>
      </c>
      <c r="B28" s="11">
        <v>-100000000</v>
      </c>
      <c r="C28" s="11">
        <v>110000000</v>
      </c>
      <c r="D28" s="11">
        <v>245000000</v>
      </c>
      <c r="E28" s="11">
        <v>436000000</v>
      </c>
      <c r="F28" s="11">
        <v>504000000</v>
      </c>
      <c r="G28" s="11">
        <v>583000000</v>
      </c>
      <c r="H28" s="11">
        <v>339000000</v>
      </c>
      <c r="I28" s="11">
        <v>821000000</v>
      </c>
      <c r="J28" s="11">
        <v>864000000</v>
      </c>
      <c r="K28" s="11">
        <v>1428000000</v>
      </c>
      <c r="L28" s="11">
        <v>1500000000</v>
      </c>
      <c r="M28" s="11">
        <v>1636000000</v>
      </c>
      <c r="N28" s="11">
        <v>2037000000</v>
      </c>
      <c r="O28" s="11">
        <v>2114000000</v>
      </c>
    </row>
    <row r="29" spans="1:21" ht="20" customHeight="1" thickTop="1" x14ac:dyDescent="0.25">
      <c r="A29" s="14" t="s">
        <v>102</v>
      </c>
      <c r="B29" s="1"/>
      <c r="C29" s="15">
        <f>(C28/B28)-1</f>
        <v>-2.1</v>
      </c>
      <c r="D29" s="15">
        <f>(D28/C28)-1</f>
        <v>1.2272727272727271</v>
      </c>
      <c r="E29" s="15">
        <f>(E28/D28)-1</f>
        <v>0.7795918367346939</v>
      </c>
      <c r="F29" s="15">
        <f t="shared" ref="F29:O29" si="4">(F28/E28)-1</f>
        <v>0.15596330275229353</v>
      </c>
      <c r="G29" s="15">
        <f t="shared" si="4"/>
        <v>0.15674603174603186</v>
      </c>
      <c r="H29" s="15">
        <f t="shared" si="4"/>
        <v>-0.41852487135506</v>
      </c>
      <c r="I29" s="15">
        <f t="shared" si="4"/>
        <v>1.4218289085545721</v>
      </c>
      <c r="J29" s="15">
        <f t="shared" si="4"/>
        <v>5.2375152253349544E-2</v>
      </c>
      <c r="K29" s="15">
        <f t="shared" si="4"/>
        <v>0.65277777777777768</v>
      </c>
      <c r="L29" s="15">
        <f t="shared" si="4"/>
        <v>5.0420168067226934E-2</v>
      </c>
      <c r="M29" s="15">
        <f t="shared" si="4"/>
        <v>9.0666666666666673E-2</v>
      </c>
      <c r="N29" s="15">
        <f t="shared" si="4"/>
        <v>0.24511002444987784</v>
      </c>
      <c r="O29" s="15">
        <f t="shared" si="4"/>
        <v>3.7800687285223455E-2</v>
      </c>
    </row>
    <row r="30" spans="1:21" ht="19" x14ac:dyDescent="0.25">
      <c r="A30" s="5" t="s">
        <v>23</v>
      </c>
      <c r="B30" s="2">
        <v>-3.6200000000000003E-2</v>
      </c>
      <c r="C30" s="2">
        <v>3.0700000000000002E-2</v>
      </c>
      <c r="D30" s="2">
        <v>5.79E-2</v>
      </c>
      <c r="E30" s="2">
        <v>0.10059999999999999</v>
      </c>
      <c r="F30" s="2">
        <v>0.1105</v>
      </c>
      <c r="G30" s="2">
        <v>0.12180000000000001</v>
      </c>
      <c r="H30" s="2">
        <v>7.1099999999999997E-2</v>
      </c>
      <c r="I30" s="2">
        <v>0.16800000000000001</v>
      </c>
      <c r="J30" s="2">
        <v>0.1628</v>
      </c>
      <c r="K30" s="2">
        <v>0.2452</v>
      </c>
      <c r="L30" s="2">
        <v>0.23960000000000001</v>
      </c>
      <c r="M30" s="2">
        <v>0.24510000000000001</v>
      </c>
      <c r="N30" s="2">
        <v>0.26200000000000001</v>
      </c>
      <c r="O30" s="2">
        <v>0.2616</v>
      </c>
    </row>
    <row r="31" spans="1:21" ht="19" x14ac:dyDescent="0.25">
      <c r="A31" s="5" t="s">
        <v>24</v>
      </c>
      <c r="B31" s="12">
        <v>-0.2</v>
      </c>
      <c r="C31" s="12">
        <v>0.22</v>
      </c>
      <c r="D31" s="12">
        <v>0.38</v>
      </c>
      <c r="E31" s="12">
        <v>0.87</v>
      </c>
      <c r="F31" s="12">
        <v>1.01</v>
      </c>
      <c r="G31" s="12">
        <v>1.1599999999999999</v>
      </c>
      <c r="H31" s="12">
        <v>0.68</v>
      </c>
      <c r="I31" s="12">
        <v>1.66</v>
      </c>
      <c r="J31" s="12">
        <v>1.76</v>
      </c>
      <c r="K31" s="12">
        <v>2.96</v>
      </c>
      <c r="L31" s="12">
        <v>3.14</v>
      </c>
      <c r="M31" s="12">
        <v>3.44</v>
      </c>
      <c r="N31" s="12">
        <v>4.28</v>
      </c>
      <c r="O31" s="12">
        <v>4.51</v>
      </c>
    </row>
    <row r="32" spans="1:21" ht="19" x14ac:dyDescent="0.25">
      <c r="A32" s="5" t="s">
        <v>25</v>
      </c>
      <c r="B32" s="12">
        <v>-0.2</v>
      </c>
      <c r="C32" s="12">
        <v>0.22</v>
      </c>
      <c r="D32" s="12">
        <v>0.38</v>
      </c>
      <c r="E32" s="12">
        <v>0.87</v>
      </c>
      <c r="F32" s="12">
        <v>1.01</v>
      </c>
      <c r="G32" s="12">
        <v>1.1599999999999999</v>
      </c>
      <c r="H32" s="12">
        <v>0.68</v>
      </c>
      <c r="I32" s="12">
        <v>1.65</v>
      </c>
      <c r="J32" s="12">
        <v>1.75</v>
      </c>
      <c r="K32" s="12">
        <v>2.93</v>
      </c>
      <c r="L32" s="12">
        <v>3.11</v>
      </c>
      <c r="M32" s="12">
        <v>3.42</v>
      </c>
      <c r="N32" s="12">
        <v>4.26</v>
      </c>
      <c r="O32" s="12">
        <v>4.49</v>
      </c>
    </row>
    <row r="33" spans="1:15" ht="19" x14ac:dyDescent="0.25">
      <c r="A33" s="5" t="s">
        <v>26</v>
      </c>
      <c r="B33" s="1">
        <v>500000000</v>
      </c>
      <c r="C33" s="1">
        <v>500000000</v>
      </c>
      <c r="D33" s="1">
        <v>500000000</v>
      </c>
      <c r="E33" s="1">
        <v>500000000</v>
      </c>
      <c r="F33" s="1">
        <v>500002000</v>
      </c>
      <c r="G33" s="1">
        <v>501055000</v>
      </c>
      <c r="H33" s="1">
        <v>499707000</v>
      </c>
      <c r="I33" s="1">
        <v>495715000</v>
      </c>
      <c r="J33" s="1">
        <v>489918000</v>
      </c>
      <c r="K33" s="1">
        <v>483063000</v>
      </c>
      <c r="L33" s="1">
        <v>478100000</v>
      </c>
      <c r="M33" s="1">
        <v>475502000</v>
      </c>
      <c r="N33" s="1">
        <v>475502000</v>
      </c>
      <c r="O33" s="1">
        <v>468891000</v>
      </c>
    </row>
    <row r="34" spans="1:15" ht="19" x14ac:dyDescent="0.25">
      <c r="A34" s="5" t="s">
        <v>27</v>
      </c>
      <c r="B34" s="1">
        <v>500000000</v>
      </c>
      <c r="C34" s="1">
        <v>500000000</v>
      </c>
      <c r="D34" s="1">
        <v>500000000</v>
      </c>
      <c r="E34" s="1">
        <v>500000000</v>
      </c>
      <c r="F34" s="1">
        <v>500317000</v>
      </c>
      <c r="G34" s="1">
        <v>502025000</v>
      </c>
      <c r="H34" s="1">
        <v>502019000</v>
      </c>
      <c r="I34" s="1">
        <v>498225000</v>
      </c>
      <c r="J34" s="1">
        <v>493161000</v>
      </c>
      <c r="K34" s="1">
        <v>486898000</v>
      </c>
      <c r="L34" s="1">
        <v>481800000</v>
      </c>
      <c r="M34" s="1">
        <v>478569000</v>
      </c>
      <c r="N34" s="1">
        <v>478569000</v>
      </c>
      <c r="O34" s="1">
        <v>470385000</v>
      </c>
    </row>
    <row r="35" spans="1:15" ht="20" customHeight="1" x14ac:dyDescent="0.25">
      <c r="A35" s="14" t="s">
        <v>103</v>
      </c>
      <c r="B35" s="1"/>
      <c r="C35" s="22">
        <f>(C34-B34)/B34</f>
        <v>0</v>
      </c>
      <c r="D35" s="22">
        <f t="shared" ref="D35:O35" si="5">(D34-C34)/C34</f>
        <v>0</v>
      </c>
      <c r="E35" s="22">
        <f t="shared" si="5"/>
        <v>0</v>
      </c>
      <c r="F35" s="22">
        <f t="shared" si="5"/>
        <v>6.3400000000000001E-4</v>
      </c>
      <c r="G35" s="22">
        <f t="shared" si="5"/>
        <v>3.4138356282117136E-3</v>
      </c>
      <c r="H35" s="22">
        <f t="shared" si="5"/>
        <v>-1.1951596036053981E-5</v>
      </c>
      <c r="I35" s="22">
        <f t="shared" si="5"/>
        <v>-7.5574828841139478E-3</v>
      </c>
      <c r="J35" s="22">
        <f t="shared" si="5"/>
        <v>-1.0164082492849617E-2</v>
      </c>
      <c r="K35" s="22">
        <f t="shared" si="5"/>
        <v>-1.2699706586692784E-2</v>
      </c>
      <c r="L35" s="22">
        <f t="shared" si="5"/>
        <v>-1.0470365456420031E-2</v>
      </c>
      <c r="M35" s="22">
        <f t="shared" si="5"/>
        <v>-6.7061021170610208E-3</v>
      </c>
      <c r="N35" s="22">
        <f t="shared" si="5"/>
        <v>0</v>
      </c>
      <c r="O35" s="22">
        <f t="shared" si="5"/>
        <v>-1.7100982303492288E-2</v>
      </c>
    </row>
    <row r="36" spans="1:1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row>
    <row r="37" spans="1:1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row>
    <row r="38" spans="1:15" ht="19" x14ac:dyDescent="0.25">
      <c r="A38" s="5" t="s">
        <v>30</v>
      </c>
      <c r="B38" s="1" t="s">
        <v>92</v>
      </c>
      <c r="C38" s="1">
        <v>63000000</v>
      </c>
      <c r="D38" s="1">
        <v>79000000</v>
      </c>
      <c r="E38" s="1">
        <v>317000000</v>
      </c>
      <c r="F38" s="1">
        <v>610000000</v>
      </c>
      <c r="G38" s="1">
        <v>882000000</v>
      </c>
      <c r="H38" s="1">
        <v>1154000000</v>
      </c>
      <c r="I38" s="1">
        <v>727000000</v>
      </c>
      <c r="J38" s="1">
        <v>1564000000</v>
      </c>
      <c r="K38" s="1">
        <v>1602000000</v>
      </c>
      <c r="L38" s="1">
        <v>1932000000</v>
      </c>
      <c r="M38" s="1">
        <v>3602000000</v>
      </c>
      <c r="N38" s="1">
        <v>3482000000</v>
      </c>
      <c r="O38" s="1">
        <v>3581000000</v>
      </c>
    </row>
    <row r="39" spans="1:15" ht="19" x14ac:dyDescent="0.25">
      <c r="A39" s="5" t="s">
        <v>31</v>
      </c>
      <c r="B39" s="1" t="s">
        <v>92</v>
      </c>
      <c r="C39" s="1" t="s">
        <v>92</v>
      </c>
      <c r="D39" s="1" t="s">
        <v>92</v>
      </c>
      <c r="E39" s="1" t="s">
        <v>92</v>
      </c>
      <c r="F39" s="1" t="s">
        <v>92</v>
      </c>
      <c r="G39" s="1" t="s">
        <v>92</v>
      </c>
      <c r="H39" s="1" t="s">
        <v>92</v>
      </c>
      <c r="I39" s="1" t="s">
        <v>92</v>
      </c>
      <c r="J39" s="1" t="s">
        <v>92</v>
      </c>
      <c r="K39" s="1">
        <v>99000000</v>
      </c>
      <c r="L39" s="1" t="s">
        <v>92</v>
      </c>
      <c r="M39" s="1" t="s">
        <v>92</v>
      </c>
      <c r="N39" s="1" t="s">
        <v>92</v>
      </c>
      <c r="O39" s="1" t="s">
        <v>92</v>
      </c>
    </row>
    <row r="40" spans="1:15" ht="19" x14ac:dyDescent="0.25">
      <c r="A40" s="5" t="s">
        <v>32</v>
      </c>
      <c r="B40" s="1" t="s">
        <v>92</v>
      </c>
      <c r="C40" s="1">
        <v>63000000</v>
      </c>
      <c r="D40" s="1">
        <v>79000000</v>
      </c>
      <c r="E40" s="1">
        <v>317000000</v>
      </c>
      <c r="F40" s="1">
        <v>610000000</v>
      </c>
      <c r="G40" s="1">
        <v>882000000</v>
      </c>
      <c r="H40" s="1">
        <v>1154000000</v>
      </c>
      <c r="I40" s="1">
        <v>727000000</v>
      </c>
      <c r="J40" s="1">
        <v>1564000000</v>
      </c>
      <c r="K40" s="1">
        <v>1701000000</v>
      </c>
      <c r="L40" s="1">
        <v>1932000000</v>
      </c>
      <c r="M40" s="1">
        <v>3602000000</v>
      </c>
      <c r="N40" s="1">
        <v>3482000000</v>
      </c>
      <c r="O40" s="1">
        <v>3581000000</v>
      </c>
    </row>
    <row r="41" spans="1:15" ht="19" x14ac:dyDescent="0.25">
      <c r="A41" s="5" t="s">
        <v>33</v>
      </c>
      <c r="B41" s="1" t="s">
        <v>92</v>
      </c>
      <c r="C41" s="1">
        <v>773000000</v>
      </c>
      <c r="D41" s="1">
        <v>871000000</v>
      </c>
      <c r="E41" s="1">
        <v>900000000</v>
      </c>
      <c r="F41" s="1">
        <v>1138000000</v>
      </c>
      <c r="G41" s="1">
        <v>980000000</v>
      </c>
      <c r="H41" s="1">
        <v>937000000</v>
      </c>
      <c r="I41" s="1">
        <v>913000000</v>
      </c>
      <c r="J41" s="1">
        <v>998000000</v>
      </c>
      <c r="K41" s="1">
        <v>1036000000</v>
      </c>
      <c r="L41" s="1">
        <v>1086000000</v>
      </c>
      <c r="M41" s="1">
        <v>1013000000</v>
      </c>
      <c r="N41" s="1">
        <v>1133000000</v>
      </c>
      <c r="O41" s="1">
        <v>1215000000</v>
      </c>
    </row>
    <row r="42" spans="1:15" ht="19" x14ac:dyDescent="0.25">
      <c r="A42" s="5" t="s">
        <v>34</v>
      </c>
      <c r="B42" s="1" t="s">
        <v>92</v>
      </c>
      <c r="C42" s="1">
        <v>995000000</v>
      </c>
      <c r="D42" s="1">
        <v>1063000000</v>
      </c>
      <c r="E42" s="1">
        <v>1345000000</v>
      </c>
      <c r="F42" s="1">
        <v>1293000000</v>
      </c>
      <c r="G42" s="1">
        <v>1289000000</v>
      </c>
      <c r="H42" s="1">
        <v>1467000000</v>
      </c>
      <c r="I42" s="1">
        <v>1502000000</v>
      </c>
      <c r="J42" s="1">
        <v>1427000000</v>
      </c>
      <c r="K42" s="1">
        <v>1391000000</v>
      </c>
      <c r="L42" s="1">
        <v>1410000000</v>
      </c>
      <c r="M42" s="1">
        <v>1628000000</v>
      </c>
      <c r="N42" s="1">
        <v>1923000000</v>
      </c>
      <c r="O42" s="1">
        <v>2345000000</v>
      </c>
    </row>
    <row r="43" spans="1:15" ht="19" x14ac:dyDescent="0.25">
      <c r="A43" s="5" t="s">
        <v>35</v>
      </c>
      <c r="B43" s="1" t="s">
        <v>92</v>
      </c>
      <c r="C43" s="1">
        <v>285000000</v>
      </c>
      <c r="D43" s="1">
        <v>298000000</v>
      </c>
      <c r="E43" s="1">
        <v>302000000</v>
      </c>
      <c r="F43" s="1">
        <v>316000000</v>
      </c>
      <c r="G43" s="1">
        <v>314000000</v>
      </c>
      <c r="H43" s="1">
        <v>272000000</v>
      </c>
      <c r="I43" s="1">
        <v>248000000</v>
      </c>
      <c r="J43" s="1">
        <v>228000000</v>
      </c>
      <c r="K43" s="1">
        <v>271000000</v>
      </c>
      <c r="L43" s="1">
        <v>320000000</v>
      </c>
      <c r="M43" s="1">
        <v>368000000</v>
      </c>
      <c r="N43" s="1">
        <v>392000000</v>
      </c>
      <c r="O43" s="1">
        <v>365000000</v>
      </c>
    </row>
    <row r="44" spans="1:15" ht="19" x14ac:dyDescent="0.25">
      <c r="A44" s="6" t="s">
        <v>36</v>
      </c>
      <c r="B44" s="10" t="s">
        <v>92</v>
      </c>
      <c r="C44" s="10">
        <v>2116000000</v>
      </c>
      <c r="D44" s="10">
        <v>2311000000</v>
      </c>
      <c r="E44" s="10">
        <v>2864000000</v>
      </c>
      <c r="F44" s="10">
        <v>3357000000</v>
      </c>
      <c r="G44" s="10">
        <v>3465000000</v>
      </c>
      <c r="H44" s="10">
        <v>3830000000</v>
      </c>
      <c r="I44" s="10">
        <v>3390000000</v>
      </c>
      <c r="J44" s="10">
        <v>4217000000</v>
      </c>
      <c r="K44" s="10">
        <v>4399000000</v>
      </c>
      <c r="L44" s="10">
        <v>4748000000</v>
      </c>
      <c r="M44" s="10">
        <v>6611000000</v>
      </c>
      <c r="N44" s="10">
        <v>6930000000</v>
      </c>
      <c r="O44" s="10">
        <v>7506000000</v>
      </c>
    </row>
    <row r="45" spans="1:15" ht="19" x14ac:dyDescent="0.25">
      <c r="A45" s="5" t="s">
        <v>37</v>
      </c>
      <c r="B45" s="1" t="s">
        <v>92</v>
      </c>
      <c r="C45" s="1">
        <v>1148000000</v>
      </c>
      <c r="D45" s="1">
        <v>1243000000</v>
      </c>
      <c r="E45" s="1">
        <v>1241000000</v>
      </c>
      <c r="F45" s="1">
        <v>1295000000</v>
      </c>
      <c r="G45" s="1">
        <v>1318000000</v>
      </c>
      <c r="H45" s="1">
        <v>1307000000</v>
      </c>
      <c r="I45" s="1">
        <v>1381000000</v>
      </c>
      <c r="J45" s="1">
        <v>1435000000</v>
      </c>
      <c r="K45" s="1">
        <v>1658000000</v>
      </c>
      <c r="L45" s="1">
        <v>2129000000</v>
      </c>
      <c r="M45" s="1">
        <v>2394000000</v>
      </c>
      <c r="N45" s="1">
        <v>2603000000</v>
      </c>
      <c r="O45" s="1">
        <v>2973000000</v>
      </c>
    </row>
    <row r="46" spans="1:15" ht="19" x14ac:dyDescent="0.25">
      <c r="A46" s="5" t="s">
        <v>38</v>
      </c>
      <c r="B46" s="1" t="s">
        <v>92</v>
      </c>
      <c r="C46" s="1">
        <v>934000000</v>
      </c>
      <c r="D46" s="1">
        <v>989000000</v>
      </c>
      <c r="E46" s="1">
        <v>985000000</v>
      </c>
      <c r="F46" s="1">
        <v>982000000</v>
      </c>
      <c r="G46" s="1">
        <v>976000000</v>
      </c>
      <c r="H46" s="1">
        <v>1455000000</v>
      </c>
      <c r="I46" s="1">
        <v>1481000000</v>
      </c>
      <c r="J46" s="1">
        <v>1510000000</v>
      </c>
      <c r="K46" s="1">
        <v>2519000000</v>
      </c>
      <c r="L46" s="1">
        <v>2592000000</v>
      </c>
      <c r="M46" s="1">
        <v>2694000000</v>
      </c>
      <c r="N46" s="1">
        <v>2682000000</v>
      </c>
      <c r="O46" s="1">
        <v>2746000000</v>
      </c>
    </row>
    <row r="47" spans="1:15" ht="19" x14ac:dyDescent="0.25">
      <c r="A47" s="5" t="s">
        <v>39</v>
      </c>
      <c r="B47" s="1" t="s">
        <v>92</v>
      </c>
      <c r="C47" s="1">
        <v>924000000</v>
      </c>
      <c r="D47" s="1">
        <v>928000000</v>
      </c>
      <c r="E47" s="1">
        <v>868000000</v>
      </c>
      <c r="F47" s="1">
        <v>803000000</v>
      </c>
      <c r="G47" s="1">
        <v>727000000</v>
      </c>
      <c r="H47" s="1">
        <v>1190000000</v>
      </c>
      <c r="I47" s="1">
        <v>1228000000</v>
      </c>
      <c r="J47" s="1">
        <v>1269000000</v>
      </c>
      <c r="K47" s="1">
        <v>2046000000</v>
      </c>
      <c r="L47" s="1">
        <v>1890000000</v>
      </c>
      <c r="M47" s="1">
        <v>1710000000</v>
      </c>
      <c r="N47" s="1">
        <v>1474000000</v>
      </c>
      <c r="O47" s="1">
        <v>1380000000</v>
      </c>
    </row>
    <row r="48" spans="1:15" ht="19" x14ac:dyDescent="0.25">
      <c r="A48" s="5" t="s">
        <v>40</v>
      </c>
      <c r="B48" s="1" t="s">
        <v>92</v>
      </c>
      <c r="C48" s="1">
        <v>1858000000</v>
      </c>
      <c r="D48" s="1">
        <v>1917000000</v>
      </c>
      <c r="E48" s="1">
        <v>1853000000</v>
      </c>
      <c r="F48" s="1">
        <v>1785000000</v>
      </c>
      <c r="G48" s="1">
        <v>1703000000</v>
      </c>
      <c r="H48" s="1">
        <v>2645000000</v>
      </c>
      <c r="I48" s="1">
        <v>2709000000</v>
      </c>
      <c r="J48" s="1">
        <v>2779000000</v>
      </c>
      <c r="K48" s="1">
        <v>4565000000</v>
      </c>
      <c r="L48" s="1">
        <v>4482000000</v>
      </c>
      <c r="M48" s="1">
        <v>4404000000</v>
      </c>
      <c r="N48" s="1">
        <v>4156000000</v>
      </c>
      <c r="O48" s="1">
        <v>4126000000</v>
      </c>
    </row>
    <row r="49" spans="1:15"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row>
    <row r="50" spans="1:15" ht="19" x14ac:dyDescent="0.25">
      <c r="A50" s="5" t="s">
        <v>42</v>
      </c>
      <c r="B50" s="1" t="s">
        <v>92</v>
      </c>
      <c r="C50" s="1">
        <v>70000000</v>
      </c>
      <c r="D50" s="1">
        <v>143000000</v>
      </c>
      <c r="E50" s="1">
        <v>216000000</v>
      </c>
      <c r="F50" s="1">
        <v>63000000</v>
      </c>
      <c r="G50" s="1">
        <v>54000000</v>
      </c>
      <c r="H50" s="1">
        <v>82000000</v>
      </c>
      <c r="I50" s="1">
        <v>96000000</v>
      </c>
      <c r="J50" s="1">
        <v>80000000</v>
      </c>
      <c r="K50" s="1">
        <v>61000000</v>
      </c>
      <c r="L50" s="1">
        <v>88000000</v>
      </c>
      <c r="M50" s="1">
        <v>94000000</v>
      </c>
      <c r="N50" s="1">
        <v>100000000</v>
      </c>
      <c r="O50" s="1">
        <v>173000000</v>
      </c>
    </row>
    <row r="51" spans="1:15" ht="19" x14ac:dyDescent="0.25">
      <c r="A51" s="5" t="s">
        <v>43</v>
      </c>
      <c r="B51" s="1" t="s">
        <v>92</v>
      </c>
      <c r="C51" s="1">
        <v>92000000</v>
      </c>
      <c r="D51" s="1">
        <v>97000000</v>
      </c>
      <c r="E51" s="1">
        <v>88000000</v>
      </c>
      <c r="F51" s="1">
        <v>58000000</v>
      </c>
      <c r="G51" s="1">
        <v>67000000</v>
      </c>
      <c r="H51" s="1">
        <v>49000000</v>
      </c>
      <c r="I51" s="1">
        <v>73000000</v>
      </c>
      <c r="J51" s="1">
        <v>75000000</v>
      </c>
      <c r="K51" s="1">
        <v>94000000</v>
      </c>
      <c r="L51" s="1">
        <v>98000000</v>
      </c>
      <c r="M51" s="1">
        <v>106000000</v>
      </c>
      <c r="N51" s="1">
        <v>111000000</v>
      </c>
      <c r="O51" s="1">
        <v>147000000</v>
      </c>
    </row>
    <row r="52" spans="1:15" ht="19" x14ac:dyDescent="0.25">
      <c r="A52" s="5" t="s">
        <v>44</v>
      </c>
      <c r="B52" s="1" t="s">
        <v>92</v>
      </c>
      <c r="C52" s="1">
        <v>3168000000</v>
      </c>
      <c r="D52" s="1">
        <v>3400000000</v>
      </c>
      <c r="E52" s="1">
        <v>3398000000</v>
      </c>
      <c r="F52" s="1">
        <v>3201000000</v>
      </c>
      <c r="G52" s="1">
        <v>3142000000</v>
      </c>
      <c r="H52" s="1">
        <v>4083000000</v>
      </c>
      <c r="I52" s="1">
        <v>4259000000</v>
      </c>
      <c r="J52" s="1">
        <v>4369000000</v>
      </c>
      <c r="K52" s="1">
        <v>6378000000</v>
      </c>
      <c r="L52" s="1">
        <v>6797000000</v>
      </c>
      <c r="M52" s="1">
        <v>6998000000</v>
      </c>
      <c r="N52" s="1">
        <v>6970000000</v>
      </c>
      <c r="O52" s="1">
        <v>7419000000</v>
      </c>
    </row>
    <row r="53" spans="1:1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row>
    <row r="54" spans="1:15" ht="20" thickBot="1" x14ac:dyDescent="0.3">
      <c r="A54" s="7" t="s">
        <v>46</v>
      </c>
      <c r="B54" s="11" t="s">
        <v>92</v>
      </c>
      <c r="C54" s="11">
        <v>5284000000</v>
      </c>
      <c r="D54" s="11">
        <v>5711000000</v>
      </c>
      <c r="E54" s="11">
        <v>6262000000</v>
      </c>
      <c r="F54" s="11">
        <v>6558000000</v>
      </c>
      <c r="G54" s="11">
        <v>6607000000</v>
      </c>
      <c r="H54" s="11">
        <v>7913000000</v>
      </c>
      <c r="I54" s="11">
        <v>7649000000</v>
      </c>
      <c r="J54" s="11">
        <v>8586000000</v>
      </c>
      <c r="K54" s="11">
        <v>10777000000</v>
      </c>
      <c r="L54" s="11">
        <v>11545000000</v>
      </c>
      <c r="M54" s="11">
        <v>13609000000</v>
      </c>
      <c r="N54" s="11">
        <v>13900000000</v>
      </c>
      <c r="O54" s="11">
        <v>14925000000</v>
      </c>
    </row>
    <row r="55" spans="1:15" ht="20" thickTop="1" x14ac:dyDescent="0.25">
      <c r="A55" s="5" t="s">
        <v>47</v>
      </c>
      <c r="B55" s="1" t="s">
        <v>92</v>
      </c>
      <c r="C55" s="1">
        <v>206000000</v>
      </c>
      <c r="D55" s="1">
        <v>214000000</v>
      </c>
      <c r="E55" s="1">
        <v>319000000</v>
      </c>
      <c r="F55" s="1">
        <v>506000000</v>
      </c>
      <c r="G55" s="1">
        <v>290000000</v>
      </c>
      <c r="H55" s="1">
        <v>293000000</v>
      </c>
      <c r="I55" s="1">
        <v>265000000</v>
      </c>
      <c r="J55" s="1">
        <v>261000000</v>
      </c>
      <c r="K55" s="1">
        <v>313000000</v>
      </c>
      <c r="L55" s="1">
        <v>301000000</v>
      </c>
      <c r="M55" s="1">
        <v>457000000</v>
      </c>
      <c r="N55" s="1">
        <v>436000000</v>
      </c>
      <c r="O55" s="1">
        <v>405000000</v>
      </c>
    </row>
    <row r="56" spans="1:15" ht="19" x14ac:dyDescent="0.25">
      <c r="A56" s="5" t="s">
        <v>48</v>
      </c>
      <c r="B56" s="1" t="s">
        <v>92</v>
      </c>
      <c r="C56" s="1">
        <v>38000000</v>
      </c>
      <c r="D56" s="1" t="s">
        <v>92</v>
      </c>
      <c r="E56" s="1">
        <v>73000000</v>
      </c>
      <c r="F56" s="1">
        <v>15000000</v>
      </c>
      <c r="G56" s="1">
        <v>7000000</v>
      </c>
      <c r="H56" s="1">
        <v>405000000</v>
      </c>
      <c r="I56" s="1" t="s">
        <v>92</v>
      </c>
      <c r="J56" s="1" t="s">
        <v>92</v>
      </c>
      <c r="K56" s="1">
        <v>9000000</v>
      </c>
      <c r="L56" s="1">
        <v>500000000</v>
      </c>
      <c r="M56" s="1">
        <v>604000000</v>
      </c>
      <c r="N56" s="1" t="s">
        <v>92</v>
      </c>
      <c r="O56" s="1">
        <v>2000000</v>
      </c>
    </row>
    <row r="57" spans="1:15" ht="19" x14ac:dyDescent="0.25">
      <c r="A57" s="5" t="s">
        <v>49</v>
      </c>
      <c r="B57" s="1" t="s">
        <v>92</v>
      </c>
      <c r="C57" s="1">
        <v>24000000</v>
      </c>
      <c r="D57" s="1">
        <v>18000000</v>
      </c>
      <c r="E57" s="1">
        <v>30000000</v>
      </c>
      <c r="F57" s="1">
        <v>40000000</v>
      </c>
      <c r="G57" s="1">
        <v>26000000</v>
      </c>
      <c r="H57" s="1">
        <v>63000000</v>
      </c>
      <c r="I57" s="1">
        <v>71000000</v>
      </c>
      <c r="J57" s="1">
        <v>60000000</v>
      </c>
      <c r="K57" s="1">
        <v>35000000</v>
      </c>
      <c r="L57" s="1">
        <v>36000000</v>
      </c>
      <c r="M57" s="1">
        <v>46000000</v>
      </c>
      <c r="N57" s="1">
        <v>38000000</v>
      </c>
      <c r="O57" s="1">
        <v>157000000</v>
      </c>
    </row>
    <row r="58" spans="1:15"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row>
    <row r="59" spans="1:15" ht="19" x14ac:dyDescent="0.25">
      <c r="A59" s="5" t="s">
        <v>51</v>
      </c>
      <c r="B59" s="1" t="s">
        <v>92</v>
      </c>
      <c r="C59" s="1">
        <v>540000000</v>
      </c>
      <c r="D59" s="1">
        <v>611000000</v>
      </c>
      <c r="E59" s="1">
        <v>701000000</v>
      </c>
      <c r="F59" s="1">
        <v>854000000</v>
      </c>
      <c r="G59" s="1">
        <v>763000000</v>
      </c>
      <c r="H59" s="1">
        <v>1020000000</v>
      </c>
      <c r="I59" s="1">
        <v>781000000</v>
      </c>
      <c r="J59" s="1">
        <v>773000000</v>
      </c>
      <c r="K59" s="1">
        <v>866000000</v>
      </c>
      <c r="L59" s="1">
        <v>969000000</v>
      </c>
      <c r="M59" s="1">
        <v>1063000000</v>
      </c>
      <c r="N59" s="1">
        <v>1323000000</v>
      </c>
      <c r="O59" s="1">
        <v>2603000000</v>
      </c>
    </row>
    <row r="60" spans="1:15" ht="19" x14ac:dyDescent="0.25">
      <c r="A60" s="6" t="s">
        <v>52</v>
      </c>
      <c r="B60" s="10" t="s">
        <v>92</v>
      </c>
      <c r="C60" s="10">
        <v>808000000</v>
      </c>
      <c r="D60" s="10">
        <v>843000000</v>
      </c>
      <c r="E60" s="10">
        <v>1123000000</v>
      </c>
      <c r="F60" s="10">
        <v>1415000000</v>
      </c>
      <c r="G60" s="10">
        <v>1086000000</v>
      </c>
      <c r="H60" s="10">
        <v>1781000000</v>
      </c>
      <c r="I60" s="10">
        <v>1117000000</v>
      </c>
      <c r="J60" s="10">
        <v>1094000000</v>
      </c>
      <c r="K60" s="10">
        <v>1223000000</v>
      </c>
      <c r="L60" s="10">
        <v>1806000000</v>
      </c>
      <c r="M60" s="10">
        <v>2170000000</v>
      </c>
      <c r="N60" s="10">
        <v>1797000000</v>
      </c>
      <c r="O60" s="10">
        <v>3167000000</v>
      </c>
    </row>
    <row r="61" spans="1:15" ht="19" x14ac:dyDescent="0.25">
      <c r="A61" s="5" t="s">
        <v>53</v>
      </c>
      <c r="B61" s="1" t="s">
        <v>92</v>
      </c>
      <c r="C61" s="1">
        <v>673000000</v>
      </c>
      <c r="D61" s="1">
        <v>575000000</v>
      </c>
      <c r="E61" s="1">
        <v>509000000</v>
      </c>
      <c r="F61" s="1">
        <v>3642000000</v>
      </c>
      <c r="G61" s="1">
        <v>3643000000</v>
      </c>
      <c r="H61" s="1">
        <v>4463000000</v>
      </c>
      <c r="I61" s="1">
        <v>4468000000</v>
      </c>
      <c r="J61" s="1">
        <v>4953000000</v>
      </c>
      <c r="K61" s="1">
        <v>6443000000</v>
      </c>
      <c r="L61" s="1">
        <v>6111000000</v>
      </c>
      <c r="M61" s="1">
        <v>6758000000</v>
      </c>
      <c r="N61" s="1">
        <v>6743000000</v>
      </c>
      <c r="O61" s="1">
        <v>6738000000</v>
      </c>
    </row>
    <row r="62" spans="1:1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row>
    <row r="63" spans="1:15" ht="19" x14ac:dyDescent="0.25">
      <c r="A63" s="5" t="s">
        <v>54</v>
      </c>
      <c r="B63" s="1" t="s">
        <v>92</v>
      </c>
      <c r="C63" s="1">
        <v>218000000</v>
      </c>
      <c r="D63" s="1">
        <v>311000000</v>
      </c>
      <c r="E63" s="1">
        <v>323000000</v>
      </c>
      <c r="F63" s="1">
        <v>322000000</v>
      </c>
      <c r="G63" s="1">
        <v>277000000</v>
      </c>
      <c r="H63" s="1">
        <v>264000000</v>
      </c>
      <c r="I63" s="1">
        <v>244000000</v>
      </c>
      <c r="J63" s="1">
        <v>380000000</v>
      </c>
      <c r="K63" s="1">
        <v>474000000</v>
      </c>
      <c r="L63" s="1">
        <v>434000000</v>
      </c>
      <c r="M63" s="1">
        <v>378000000</v>
      </c>
      <c r="N63" s="1">
        <v>320000000</v>
      </c>
      <c r="O63" s="1">
        <v>142000000</v>
      </c>
    </row>
    <row r="64" spans="1:15" ht="19" x14ac:dyDescent="0.25">
      <c r="A64" s="5" t="s">
        <v>55</v>
      </c>
      <c r="B64" s="1" t="s">
        <v>92</v>
      </c>
      <c r="C64" s="1">
        <v>241000000</v>
      </c>
      <c r="D64" s="1">
        <v>246000000</v>
      </c>
      <c r="E64" s="1">
        <v>266000000</v>
      </c>
      <c r="F64" s="1">
        <v>217000000</v>
      </c>
      <c r="G64" s="1">
        <v>264000000</v>
      </c>
      <c r="H64" s="1">
        <v>314000000</v>
      </c>
      <c r="I64" s="1">
        <v>321000000</v>
      </c>
      <c r="J64" s="1">
        <v>373000000</v>
      </c>
      <c r="K64" s="1">
        <v>452000000</v>
      </c>
      <c r="L64" s="1">
        <v>486000000</v>
      </c>
      <c r="M64" s="1">
        <v>530000000</v>
      </c>
      <c r="N64" s="1">
        <v>496000000</v>
      </c>
      <c r="O64" s="1">
        <v>475000000</v>
      </c>
    </row>
    <row r="65" spans="1:15" ht="19" x14ac:dyDescent="0.25">
      <c r="A65" s="5" t="s">
        <v>56</v>
      </c>
      <c r="B65" s="1" t="s">
        <v>92</v>
      </c>
      <c r="C65" s="1">
        <v>1132000000</v>
      </c>
      <c r="D65" s="1">
        <v>1132000000</v>
      </c>
      <c r="E65" s="1">
        <v>1098000000</v>
      </c>
      <c r="F65" s="1">
        <v>4181000000</v>
      </c>
      <c r="G65" s="1">
        <v>4184000000</v>
      </c>
      <c r="H65" s="1">
        <v>5041000000</v>
      </c>
      <c r="I65" s="1">
        <v>5033000000</v>
      </c>
      <c r="J65" s="1">
        <v>5706000000</v>
      </c>
      <c r="K65" s="1">
        <v>7369000000</v>
      </c>
      <c r="L65" s="1">
        <v>7031000000</v>
      </c>
      <c r="M65" s="1">
        <v>7666000000</v>
      </c>
      <c r="N65" s="1">
        <v>7559000000</v>
      </c>
      <c r="O65" s="1">
        <v>7355000000</v>
      </c>
    </row>
    <row r="66" spans="1:1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row>
    <row r="67" spans="1:15" ht="19" x14ac:dyDescent="0.25">
      <c r="A67" s="6" t="s">
        <v>58</v>
      </c>
      <c r="B67" s="10" t="s">
        <v>92</v>
      </c>
      <c r="C67" s="10">
        <v>1940000000</v>
      </c>
      <c r="D67" s="10">
        <v>1975000000</v>
      </c>
      <c r="E67" s="10">
        <v>2221000000</v>
      </c>
      <c r="F67" s="10">
        <v>5596000000</v>
      </c>
      <c r="G67" s="10">
        <v>5270000000</v>
      </c>
      <c r="H67" s="10">
        <v>6822000000</v>
      </c>
      <c r="I67" s="10">
        <v>6150000000</v>
      </c>
      <c r="J67" s="10">
        <v>6800000000</v>
      </c>
      <c r="K67" s="10">
        <v>8592000000</v>
      </c>
      <c r="L67" s="10">
        <v>8837000000</v>
      </c>
      <c r="M67" s="10">
        <v>9836000000</v>
      </c>
      <c r="N67" s="10">
        <v>9356000000</v>
      </c>
      <c r="O67" s="10">
        <v>10522000000</v>
      </c>
    </row>
    <row r="68" spans="1:15" ht="19" x14ac:dyDescent="0.25">
      <c r="A68" s="5" t="s">
        <v>59</v>
      </c>
      <c r="B68" s="1" t="s">
        <v>92</v>
      </c>
      <c r="C68" s="1" t="s">
        <v>92</v>
      </c>
      <c r="D68" s="1" t="s">
        <v>92</v>
      </c>
      <c r="E68" s="1" t="s">
        <v>92</v>
      </c>
      <c r="F68" s="1">
        <v>5000000</v>
      </c>
      <c r="G68" s="1">
        <v>5000000</v>
      </c>
      <c r="H68" s="1">
        <v>5000000</v>
      </c>
      <c r="I68" s="1">
        <v>5000000</v>
      </c>
      <c r="J68" s="1">
        <v>5000000</v>
      </c>
      <c r="K68" s="1">
        <v>5000000</v>
      </c>
      <c r="L68" s="1">
        <v>5000000</v>
      </c>
      <c r="M68" s="1">
        <v>5000000</v>
      </c>
      <c r="N68" s="1">
        <v>5000000</v>
      </c>
      <c r="O68" s="1">
        <v>5000000</v>
      </c>
    </row>
    <row r="69" spans="1:15" ht="19" x14ac:dyDescent="0.25">
      <c r="A69" s="5" t="s">
        <v>60</v>
      </c>
      <c r="B69" s="1" t="s">
        <v>92</v>
      </c>
      <c r="C69" s="1" t="s">
        <v>92</v>
      </c>
      <c r="D69" s="1" t="s">
        <v>92</v>
      </c>
      <c r="E69" s="1" t="s">
        <v>92</v>
      </c>
      <c r="F69" s="1">
        <v>276000000</v>
      </c>
      <c r="G69" s="1">
        <v>709000000</v>
      </c>
      <c r="H69" s="1">
        <v>876000000</v>
      </c>
      <c r="I69" s="1">
        <v>1477000000</v>
      </c>
      <c r="J69" s="1">
        <v>2109000000</v>
      </c>
      <c r="K69" s="1">
        <v>3270000000</v>
      </c>
      <c r="L69" s="1">
        <v>4427000000</v>
      </c>
      <c r="M69" s="1">
        <v>5659000000</v>
      </c>
      <c r="N69" s="1">
        <v>7186000000</v>
      </c>
      <c r="O69" s="1">
        <v>8668000000</v>
      </c>
    </row>
    <row r="70" spans="1:15" ht="19" x14ac:dyDescent="0.25">
      <c r="A70" s="5" t="s">
        <v>61</v>
      </c>
      <c r="B70" s="1" t="s">
        <v>92</v>
      </c>
      <c r="C70" s="1">
        <v>-74000000</v>
      </c>
      <c r="D70" s="1">
        <v>-65000000</v>
      </c>
      <c r="E70" s="1">
        <v>-157000000</v>
      </c>
      <c r="F70" s="1">
        <v>-219000000</v>
      </c>
      <c r="G70" s="1">
        <v>-361000000</v>
      </c>
      <c r="H70" s="1">
        <v>-622000000</v>
      </c>
      <c r="I70" s="1">
        <v>-598000000</v>
      </c>
      <c r="J70" s="1">
        <v>-505000000</v>
      </c>
      <c r="K70" s="1">
        <v>-629000000</v>
      </c>
      <c r="L70" s="1">
        <v>-726000000</v>
      </c>
      <c r="M70" s="1">
        <v>-730000000</v>
      </c>
      <c r="N70" s="1">
        <v>-764000000</v>
      </c>
      <c r="O70" s="1">
        <v>-817000000</v>
      </c>
    </row>
    <row r="71" spans="1:15" ht="19" x14ac:dyDescent="0.25">
      <c r="A71" s="5" t="s">
        <v>62</v>
      </c>
      <c r="B71" s="1" t="s">
        <v>92</v>
      </c>
      <c r="C71" s="1">
        <v>3418000000</v>
      </c>
      <c r="D71" s="1">
        <v>3785000000</v>
      </c>
      <c r="E71" s="1">
        <v>4183000000</v>
      </c>
      <c r="F71" s="1">
        <v>878000000</v>
      </c>
      <c r="G71" s="1">
        <v>958000000</v>
      </c>
      <c r="H71" s="1">
        <v>809000000</v>
      </c>
      <c r="I71" s="1">
        <v>603000000</v>
      </c>
      <c r="J71" s="1">
        <v>161000000</v>
      </c>
      <c r="K71" s="1">
        <v>-461000000</v>
      </c>
      <c r="L71" s="1">
        <v>-998000000</v>
      </c>
      <c r="M71" s="1">
        <v>-1165000000</v>
      </c>
      <c r="N71" s="1">
        <v>-1884000000</v>
      </c>
      <c r="O71" s="1" t="s">
        <v>92</v>
      </c>
    </row>
    <row r="72" spans="1:15" ht="19" x14ac:dyDescent="0.25">
      <c r="A72" s="6" t="s">
        <v>63</v>
      </c>
      <c r="B72" s="10" t="s">
        <v>92</v>
      </c>
      <c r="C72" s="10">
        <v>3344000000</v>
      </c>
      <c r="D72" s="10">
        <v>3720000000</v>
      </c>
      <c r="E72" s="10">
        <v>4026000000</v>
      </c>
      <c r="F72" s="10">
        <v>940000000</v>
      </c>
      <c r="G72" s="10">
        <v>1311000000</v>
      </c>
      <c r="H72" s="10">
        <v>1068000000</v>
      </c>
      <c r="I72" s="10">
        <v>1487000000</v>
      </c>
      <c r="J72" s="10">
        <v>1770000000</v>
      </c>
      <c r="K72" s="10">
        <v>2185000000</v>
      </c>
      <c r="L72" s="10">
        <v>2708000000</v>
      </c>
      <c r="M72" s="10">
        <v>3769000000</v>
      </c>
      <c r="N72" s="10">
        <v>4543000000</v>
      </c>
      <c r="O72" s="10">
        <v>4405000000</v>
      </c>
    </row>
    <row r="73" spans="1:15" ht="20" thickBot="1" x14ac:dyDescent="0.3">
      <c r="A73" s="7" t="s">
        <v>64</v>
      </c>
      <c r="B73" s="11" t="s">
        <v>92</v>
      </c>
      <c r="C73" s="11">
        <v>5284000000</v>
      </c>
      <c r="D73" s="11">
        <v>5695000000</v>
      </c>
      <c r="E73" s="11">
        <v>6247000000</v>
      </c>
      <c r="F73" s="11">
        <v>6536000000</v>
      </c>
      <c r="G73" s="11">
        <v>6581000000</v>
      </c>
      <c r="H73" s="11">
        <v>7890000000</v>
      </c>
      <c r="I73" s="11">
        <v>7637000000</v>
      </c>
      <c r="J73" s="11">
        <v>8570000000</v>
      </c>
      <c r="K73" s="11">
        <v>10777000000</v>
      </c>
      <c r="L73" s="11">
        <v>11545000000</v>
      </c>
      <c r="M73" s="11">
        <v>13605000000</v>
      </c>
      <c r="N73" s="11">
        <v>13899000000</v>
      </c>
      <c r="O73" s="11">
        <v>14927000000</v>
      </c>
    </row>
    <row r="74" spans="1:1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row>
    <row r="75" spans="1:1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row>
    <row r="76" spans="1:15" ht="19" x14ac:dyDescent="0.25">
      <c r="A76" s="5" t="s">
        <v>66</v>
      </c>
      <c r="B76" s="1">
        <v>-100000000</v>
      </c>
      <c r="C76" s="1">
        <v>110000000</v>
      </c>
      <c r="D76" s="1">
        <v>245000000</v>
      </c>
      <c r="E76" s="1">
        <v>436000000</v>
      </c>
      <c r="F76" s="1">
        <v>504000000</v>
      </c>
      <c r="G76" s="1">
        <v>583000000</v>
      </c>
      <c r="H76" s="1">
        <v>339000000</v>
      </c>
      <c r="I76" s="1">
        <v>821000000</v>
      </c>
      <c r="J76" s="1">
        <v>864000000</v>
      </c>
      <c r="K76" s="1">
        <v>1428000000</v>
      </c>
      <c r="L76" s="1">
        <v>1500000000</v>
      </c>
      <c r="M76" s="1">
        <v>1636000000</v>
      </c>
      <c r="N76" s="1">
        <v>2037000000</v>
      </c>
      <c r="O76" s="1">
        <v>2111000000</v>
      </c>
    </row>
    <row r="77" spans="1:15" ht="19" x14ac:dyDescent="0.25">
      <c r="A77" s="5" t="s">
        <v>13</v>
      </c>
      <c r="B77" s="1">
        <v>124000000</v>
      </c>
      <c r="C77" s="1">
        <v>185000000</v>
      </c>
      <c r="D77" s="1">
        <v>205000000</v>
      </c>
      <c r="E77" s="1">
        <v>200000000</v>
      </c>
      <c r="F77" s="1">
        <v>209000000</v>
      </c>
      <c r="G77" s="1">
        <v>204000000</v>
      </c>
      <c r="H77" s="1">
        <v>199000000</v>
      </c>
      <c r="I77" s="1">
        <v>240000000</v>
      </c>
      <c r="J77" s="1">
        <v>242000000</v>
      </c>
      <c r="K77" s="1">
        <v>308000000</v>
      </c>
      <c r="L77" s="1">
        <v>412000000</v>
      </c>
      <c r="M77" s="1">
        <v>441000000</v>
      </c>
      <c r="N77" s="1">
        <v>448000000</v>
      </c>
      <c r="O77" s="1">
        <v>465000000</v>
      </c>
    </row>
    <row r="78" spans="1:15" ht="19" x14ac:dyDescent="0.25">
      <c r="A78" s="5" t="s">
        <v>67</v>
      </c>
      <c r="B78" s="1">
        <v>-334000000</v>
      </c>
      <c r="C78" s="1">
        <v>-68000000</v>
      </c>
      <c r="D78" s="1">
        <v>65000000</v>
      </c>
      <c r="E78" s="1">
        <v>-74000000</v>
      </c>
      <c r="F78" s="1">
        <v>23000000</v>
      </c>
      <c r="G78" s="1">
        <v>-49000000</v>
      </c>
      <c r="H78" s="1">
        <v>-85000000</v>
      </c>
      <c r="I78" s="1">
        <v>-55000000</v>
      </c>
      <c r="J78" s="1">
        <v>127000000</v>
      </c>
      <c r="K78" s="1">
        <v>-112000000</v>
      </c>
      <c r="L78" s="1">
        <v>-79000000</v>
      </c>
      <c r="M78" s="1">
        <v>-62000000</v>
      </c>
      <c r="N78" s="1">
        <v>-80000000</v>
      </c>
      <c r="O78" s="1">
        <v>-286000000</v>
      </c>
    </row>
    <row r="79" spans="1:15" ht="19" x14ac:dyDescent="0.25">
      <c r="A79" s="5" t="s">
        <v>68</v>
      </c>
      <c r="B79" s="1">
        <v>15000000</v>
      </c>
      <c r="C79" s="1">
        <v>16000000</v>
      </c>
      <c r="D79" s="1">
        <v>19000000</v>
      </c>
      <c r="E79" s="1">
        <v>28000000</v>
      </c>
      <c r="F79" s="1">
        <v>43000000</v>
      </c>
      <c r="G79" s="1">
        <v>32000000</v>
      </c>
      <c r="H79" s="1">
        <v>43000000</v>
      </c>
      <c r="I79" s="1">
        <v>37000000</v>
      </c>
      <c r="J79" s="1">
        <v>44000000</v>
      </c>
      <c r="K79" s="1">
        <v>53000000</v>
      </c>
      <c r="L79" s="1">
        <v>67000000</v>
      </c>
      <c r="M79" s="1">
        <v>59000000</v>
      </c>
      <c r="N79" s="1">
        <v>58000000</v>
      </c>
      <c r="O79" s="1">
        <v>62000000</v>
      </c>
    </row>
    <row r="80" spans="1:15" ht="19" x14ac:dyDescent="0.25">
      <c r="A80" s="14" t="s">
        <v>104</v>
      </c>
      <c r="B80" s="15">
        <f t="shared" ref="B80:O80" si="6">B79/B3</f>
        <v>5.434782608695652E-3</v>
      </c>
      <c r="C80" s="15">
        <f t="shared" si="6"/>
        <v>4.4667783361250699E-3</v>
      </c>
      <c r="D80" s="15">
        <f t="shared" si="6"/>
        <v>4.4885424049137725E-3</v>
      </c>
      <c r="E80" s="15">
        <f t="shared" si="6"/>
        <v>6.4575645756457566E-3</v>
      </c>
      <c r="F80" s="15">
        <f t="shared" si="6"/>
        <v>9.4277570708178032E-3</v>
      </c>
      <c r="G80" s="15">
        <f t="shared" si="6"/>
        <v>6.6875653082549636E-3</v>
      </c>
      <c r="H80" s="15">
        <f t="shared" si="6"/>
        <v>9.0241343126967466E-3</v>
      </c>
      <c r="I80" s="15">
        <f t="shared" si="6"/>
        <v>7.5695581014729955E-3</v>
      </c>
      <c r="J80" s="15">
        <f t="shared" si="6"/>
        <v>8.2909364989636331E-3</v>
      </c>
      <c r="K80" s="15">
        <f t="shared" si="6"/>
        <v>9.0987124463519312E-3</v>
      </c>
      <c r="L80" s="15">
        <f t="shared" si="6"/>
        <v>1.0702875399361022E-2</v>
      </c>
      <c r="M80" s="15">
        <f t="shared" si="6"/>
        <v>8.8389513108614228E-3</v>
      </c>
      <c r="N80" s="15">
        <f t="shared" si="6"/>
        <v>7.4588477366255143E-3</v>
      </c>
      <c r="O80" s="15">
        <f t="shared" si="6"/>
        <v>7.6732673267326731E-3</v>
      </c>
    </row>
    <row r="81" spans="1:23" ht="19" x14ac:dyDescent="0.25">
      <c r="A81" s="5" t="s">
        <v>69</v>
      </c>
      <c r="B81" s="1">
        <v>357000000</v>
      </c>
      <c r="C81" s="1">
        <v>100000000</v>
      </c>
      <c r="D81" s="1">
        <v>-117000000</v>
      </c>
      <c r="E81" s="1">
        <v>-149000000</v>
      </c>
      <c r="F81" s="1">
        <v>-104000000</v>
      </c>
      <c r="G81" s="1">
        <v>-157000000</v>
      </c>
      <c r="H81" s="1">
        <v>-208000000</v>
      </c>
      <c r="I81" s="1">
        <v>-439000000</v>
      </c>
      <c r="J81" s="1">
        <v>-29000000</v>
      </c>
      <c r="K81" s="1">
        <v>112000000</v>
      </c>
      <c r="L81" s="1">
        <v>-151000000</v>
      </c>
      <c r="M81" s="1">
        <v>-85000000</v>
      </c>
      <c r="N81" s="1">
        <v>-343000000</v>
      </c>
      <c r="O81" s="1">
        <v>-440000000</v>
      </c>
    </row>
    <row r="82" spans="1:23" ht="19" x14ac:dyDescent="0.25">
      <c r="A82" s="5" t="s">
        <v>70</v>
      </c>
      <c r="B82" s="1">
        <v>112000000</v>
      </c>
      <c r="C82" s="1">
        <v>30000000</v>
      </c>
      <c r="D82" s="1">
        <v>-85000000</v>
      </c>
      <c r="E82" s="1">
        <v>-65000000</v>
      </c>
      <c r="F82" s="1">
        <v>-99000000</v>
      </c>
      <c r="G82" s="1">
        <v>69000000</v>
      </c>
      <c r="H82" s="1">
        <v>-58000000</v>
      </c>
      <c r="I82" s="1">
        <v>15000000</v>
      </c>
      <c r="J82" s="1">
        <v>-50000000</v>
      </c>
      <c r="K82" s="1">
        <v>-67000000</v>
      </c>
      <c r="L82" s="1">
        <v>-69000000</v>
      </c>
      <c r="M82" s="1">
        <v>74000000</v>
      </c>
      <c r="N82" s="1">
        <v>-155000000</v>
      </c>
      <c r="O82" s="1">
        <v>-137000000</v>
      </c>
    </row>
    <row r="83" spans="1:23" ht="21" x14ac:dyDescent="0.25">
      <c r="A83" s="5" t="s">
        <v>34</v>
      </c>
      <c r="B83" s="1">
        <v>-16000000</v>
      </c>
      <c r="C83" s="1">
        <v>117000000</v>
      </c>
      <c r="D83" s="1">
        <v>40000000</v>
      </c>
      <c r="E83" s="1">
        <v>-318000000</v>
      </c>
      <c r="F83" s="1">
        <v>-104000000</v>
      </c>
      <c r="G83" s="1">
        <v>-16000000</v>
      </c>
      <c r="H83" s="1">
        <v>-262000000</v>
      </c>
      <c r="I83" s="1">
        <v>-101000000</v>
      </c>
      <c r="J83" s="1">
        <v>19000000</v>
      </c>
      <c r="K83" s="1">
        <v>61000000</v>
      </c>
      <c r="L83" s="1">
        <v>-104000000</v>
      </c>
      <c r="M83" s="1">
        <v>-346000000</v>
      </c>
      <c r="N83" s="1">
        <v>-366000000</v>
      </c>
      <c r="O83" s="1">
        <v>-486000000</v>
      </c>
      <c r="V83" s="59" t="s">
        <v>126</v>
      </c>
      <c r="W83" s="60"/>
    </row>
    <row r="84" spans="1:23" ht="19" x14ac:dyDescent="0.25">
      <c r="A84" s="5" t="s">
        <v>47</v>
      </c>
      <c r="B84" s="1">
        <v>38000000</v>
      </c>
      <c r="C84" s="1">
        <v>25000000</v>
      </c>
      <c r="D84" s="1">
        <v>-16000000</v>
      </c>
      <c r="E84" s="1">
        <v>96000000</v>
      </c>
      <c r="F84" s="1">
        <v>-82000000</v>
      </c>
      <c r="G84" s="1">
        <v>-210000000</v>
      </c>
      <c r="H84" s="1">
        <v>17000000</v>
      </c>
      <c r="I84" s="1">
        <v>-28000000</v>
      </c>
      <c r="J84" s="1">
        <v>-10000000</v>
      </c>
      <c r="K84" s="1">
        <v>37000000</v>
      </c>
      <c r="L84" s="1">
        <v>-10000000</v>
      </c>
      <c r="M84" s="1">
        <v>147000000</v>
      </c>
      <c r="N84" s="1">
        <v>-17000000</v>
      </c>
      <c r="O84" s="1">
        <v>-29000000</v>
      </c>
      <c r="V84" s="61" t="s">
        <v>127</v>
      </c>
      <c r="W84" s="62"/>
    </row>
    <row r="85" spans="1:23" ht="20" x14ac:dyDescent="0.25">
      <c r="A85" s="5" t="s">
        <v>71</v>
      </c>
      <c r="B85" s="1">
        <v>22000000</v>
      </c>
      <c r="C85" s="1">
        <v>-58000000</v>
      </c>
      <c r="D85" s="1">
        <v>-52000000</v>
      </c>
      <c r="E85" s="1">
        <v>81000000</v>
      </c>
      <c r="F85" s="1">
        <v>9000000</v>
      </c>
      <c r="G85" s="1">
        <v>-9000000</v>
      </c>
      <c r="H85" s="1">
        <v>34000000</v>
      </c>
      <c r="I85" s="1">
        <v>20000000</v>
      </c>
      <c r="J85" s="1">
        <v>85000000</v>
      </c>
      <c r="K85" s="1">
        <v>67000000</v>
      </c>
      <c r="L85" s="1">
        <v>-8000000</v>
      </c>
      <c r="M85" s="1">
        <v>17000000</v>
      </c>
      <c r="N85" s="1">
        <v>-25000000</v>
      </c>
      <c r="O85" s="1" t="s">
        <v>92</v>
      </c>
      <c r="V85" s="23" t="s">
        <v>128</v>
      </c>
      <c r="W85" s="24">
        <f>O17</f>
        <v>221000000</v>
      </c>
    </row>
    <row r="86" spans="1:23" ht="20" x14ac:dyDescent="0.25">
      <c r="A86" s="5" t="s">
        <v>72</v>
      </c>
      <c r="B86" s="1">
        <v>36000000</v>
      </c>
      <c r="C86" s="1">
        <v>-89000000</v>
      </c>
      <c r="D86" s="1">
        <v>80000000</v>
      </c>
      <c r="E86" s="1">
        <v>13000000</v>
      </c>
      <c r="F86" s="1">
        <v>6000000</v>
      </c>
      <c r="G86" s="1">
        <v>13000000</v>
      </c>
      <c r="H86" s="1">
        <v>376000000</v>
      </c>
      <c r="I86" s="1">
        <v>109000000</v>
      </c>
      <c r="J86" s="1">
        <v>98000000</v>
      </c>
      <c r="K86" s="1">
        <v>1000000</v>
      </c>
      <c r="L86" s="1">
        <v>46000000</v>
      </c>
      <c r="M86" s="1">
        <v>137000000</v>
      </c>
      <c r="N86" s="1">
        <v>93000000</v>
      </c>
      <c r="O86" s="1" t="s">
        <v>92</v>
      </c>
      <c r="V86" s="23" t="s">
        <v>129</v>
      </c>
      <c r="W86" s="24">
        <f>O56</f>
        <v>2000000</v>
      </c>
    </row>
    <row r="87" spans="1:23" ht="20" x14ac:dyDescent="0.25">
      <c r="A87" s="6" t="s">
        <v>73</v>
      </c>
      <c r="B87" s="10">
        <v>98000000</v>
      </c>
      <c r="C87" s="10">
        <v>254000000</v>
      </c>
      <c r="D87" s="10">
        <v>497000000</v>
      </c>
      <c r="E87" s="10">
        <v>454000000</v>
      </c>
      <c r="F87" s="10">
        <v>681000000</v>
      </c>
      <c r="G87" s="10">
        <v>626000000</v>
      </c>
      <c r="H87" s="10">
        <v>664000000</v>
      </c>
      <c r="I87" s="10">
        <v>713000000</v>
      </c>
      <c r="J87" s="10">
        <v>1346000000</v>
      </c>
      <c r="K87" s="10">
        <v>1790000000</v>
      </c>
      <c r="L87" s="10">
        <v>1795000000</v>
      </c>
      <c r="M87" s="10">
        <v>2126000000</v>
      </c>
      <c r="N87" s="10">
        <v>2213000000</v>
      </c>
      <c r="O87" s="10">
        <v>1912000000</v>
      </c>
      <c r="V87" s="23" t="s">
        <v>130</v>
      </c>
      <c r="W87" s="24">
        <f>O61</f>
        <v>6738000000</v>
      </c>
    </row>
    <row r="88" spans="1:23" ht="20" x14ac:dyDescent="0.25">
      <c r="A88" s="5" t="s">
        <v>74</v>
      </c>
      <c r="B88" s="1">
        <v>-135000000</v>
      </c>
      <c r="C88" s="1">
        <v>-124000000</v>
      </c>
      <c r="D88" s="1">
        <v>-135000000</v>
      </c>
      <c r="E88" s="1">
        <v>-126000000</v>
      </c>
      <c r="F88" s="1">
        <v>-184000000</v>
      </c>
      <c r="G88" s="1">
        <v>-180000000</v>
      </c>
      <c r="H88" s="1">
        <v>-224000000</v>
      </c>
      <c r="I88" s="1">
        <v>-216000000</v>
      </c>
      <c r="J88" s="1">
        <v>0</v>
      </c>
      <c r="K88" s="1">
        <v>0</v>
      </c>
      <c r="L88" s="1">
        <v>0</v>
      </c>
      <c r="M88" s="1">
        <v>0</v>
      </c>
      <c r="N88" s="1">
        <v>0</v>
      </c>
      <c r="O88" s="1">
        <v>0</v>
      </c>
      <c r="V88" s="33" t="s">
        <v>131</v>
      </c>
      <c r="W88" s="34">
        <f>W85/(W86+W87)</f>
        <v>3.2789317507418397E-2</v>
      </c>
    </row>
    <row r="89" spans="1:23" ht="20" customHeight="1" x14ac:dyDescent="0.25">
      <c r="A89" s="14" t="s">
        <v>105</v>
      </c>
      <c r="B89" s="15">
        <f t="shared" ref="B89:O89" si="7">(-1*B88)/B3</f>
        <v>4.8913043478260872E-2</v>
      </c>
      <c r="C89" s="15">
        <f t="shared" si="7"/>
        <v>3.461753210496929E-2</v>
      </c>
      <c r="D89" s="15">
        <f t="shared" si="7"/>
        <v>3.1892274982282066E-2</v>
      </c>
      <c r="E89" s="15">
        <f t="shared" si="7"/>
        <v>2.9059040590405903E-2</v>
      </c>
      <c r="F89" s="15">
        <f t="shared" si="7"/>
        <v>4.0342030256522693E-2</v>
      </c>
      <c r="G89" s="15">
        <f t="shared" si="7"/>
        <v>3.7617554858934171E-2</v>
      </c>
      <c r="H89" s="15">
        <f t="shared" si="7"/>
        <v>4.700944386149003E-2</v>
      </c>
      <c r="I89" s="15">
        <f t="shared" si="7"/>
        <v>4.4189852700491E-2</v>
      </c>
      <c r="J89" s="15">
        <f t="shared" si="7"/>
        <v>0</v>
      </c>
      <c r="K89" s="15">
        <f t="shared" si="7"/>
        <v>0</v>
      </c>
      <c r="L89" s="15">
        <f t="shared" si="7"/>
        <v>0</v>
      </c>
      <c r="M89" s="15">
        <f t="shared" si="7"/>
        <v>0</v>
      </c>
      <c r="N89" s="15">
        <f t="shared" si="7"/>
        <v>0</v>
      </c>
      <c r="O89" s="15">
        <f t="shared" si="7"/>
        <v>0</v>
      </c>
      <c r="V89" s="23" t="s">
        <v>106</v>
      </c>
      <c r="W89" s="24">
        <f>O27</f>
        <v>545000000</v>
      </c>
    </row>
    <row r="90" spans="1:23" ht="20" x14ac:dyDescent="0.25">
      <c r="A90" s="5" t="s">
        <v>75</v>
      </c>
      <c r="B90" s="1">
        <v>-2254000000</v>
      </c>
      <c r="C90" s="1">
        <v>-81000000</v>
      </c>
      <c r="D90" s="1">
        <v>-345000000</v>
      </c>
      <c r="E90" s="1" t="s">
        <v>92</v>
      </c>
      <c r="F90" s="1">
        <v>-4000000</v>
      </c>
      <c r="G90" s="1" t="s">
        <v>92</v>
      </c>
      <c r="H90" s="1">
        <v>-883000000</v>
      </c>
      <c r="I90" s="1">
        <v>-88000000</v>
      </c>
      <c r="J90" s="1">
        <v>-82000000</v>
      </c>
      <c r="K90" s="1">
        <v>-1998000000</v>
      </c>
      <c r="L90" s="1">
        <v>-195000000</v>
      </c>
      <c r="M90" s="1">
        <v>-113000000</v>
      </c>
      <c r="N90" s="1">
        <v>-14000000</v>
      </c>
      <c r="O90" s="1">
        <v>-312000000</v>
      </c>
      <c r="V90" s="23" t="s">
        <v>19</v>
      </c>
      <c r="W90" s="24">
        <f>O25</f>
        <v>2656000000</v>
      </c>
    </row>
    <row r="91" spans="1:23" ht="20" x14ac:dyDescent="0.25">
      <c r="A91" s="5" t="s">
        <v>76</v>
      </c>
      <c r="B91" s="1" t="s">
        <v>92</v>
      </c>
      <c r="C91" s="1" t="s">
        <v>92</v>
      </c>
      <c r="D91" s="1" t="s">
        <v>92</v>
      </c>
      <c r="E91" s="1" t="s">
        <v>92</v>
      </c>
      <c r="F91" s="1" t="s">
        <v>92</v>
      </c>
      <c r="G91" s="1" t="s">
        <v>92</v>
      </c>
      <c r="H91" s="1" t="s">
        <v>92</v>
      </c>
      <c r="I91" s="1" t="s">
        <v>92</v>
      </c>
      <c r="J91" s="1" t="s">
        <v>92</v>
      </c>
      <c r="K91" s="1" t="s">
        <v>92</v>
      </c>
      <c r="L91" s="1" t="s">
        <v>92</v>
      </c>
      <c r="M91" s="1">
        <v>-27000000</v>
      </c>
      <c r="N91" s="1">
        <v>-12000000</v>
      </c>
      <c r="O91" s="1">
        <v>-9000000</v>
      </c>
      <c r="V91" s="33" t="s">
        <v>132</v>
      </c>
      <c r="W91" s="34">
        <f>W89/W90</f>
        <v>0.20519578313253012</v>
      </c>
    </row>
    <row r="92" spans="1:23" ht="20" x14ac:dyDescent="0.25">
      <c r="A92" s="5" t="s">
        <v>77</v>
      </c>
      <c r="B92" s="1" t="s">
        <v>92</v>
      </c>
      <c r="C92" s="1" t="s">
        <v>92</v>
      </c>
      <c r="D92" s="1" t="s">
        <v>92</v>
      </c>
      <c r="E92" s="1" t="s">
        <v>92</v>
      </c>
      <c r="F92" s="1" t="s">
        <v>92</v>
      </c>
      <c r="G92" s="1" t="s">
        <v>92</v>
      </c>
      <c r="H92" s="1" t="s">
        <v>92</v>
      </c>
      <c r="I92" s="1" t="s">
        <v>92</v>
      </c>
      <c r="J92" s="1" t="s">
        <v>92</v>
      </c>
      <c r="K92" s="1">
        <v>28000000</v>
      </c>
      <c r="L92" s="1">
        <v>138000000</v>
      </c>
      <c r="M92" s="1" t="s">
        <v>92</v>
      </c>
      <c r="N92" s="1">
        <v>44000000</v>
      </c>
      <c r="O92" s="1" t="s">
        <v>92</v>
      </c>
      <c r="V92" s="35" t="s">
        <v>133</v>
      </c>
      <c r="W92" s="36">
        <f>W88*(1-W91)</f>
        <v>2.6061087823102496E-2</v>
      </c>
    </row>
    <row r="93" spans="1:23" ht="19" x14ac:dyDescent="0.25">
      <c r="A93" s="5" t="s">
        <v>78</v>
      </c>
      <c r="B93" s="1">
        <v>568000000</v>
      </c>
      <c r="C93" s="1">
        <v>196000000</v>
      </c>
      <c r="D93" s="1">
        <v>31000000</v>
      </c>
      <c r="E93" s="1">
        <v>-9000000</v>
      </c>
      <c r="F93" s="1">
        <v>9000000</v>
      </c>
      <c r="G93" s="1">
        <v>-7000000</v>
      </c>
      <c r="H93" s="1">
        <v>-8000000</v>
      </c>
      <c r="I93" s="1">
        <v>90000000</v>
      </c>
      <c r="J93" s="1">
        <v>-188000000</v>
      </c>
      <c r="K93" s="1">
        <v>-289000000</v>
      </c>
      <c r="L93" s="1">
        <v>-447000000</v>
      </c>
      <c r="M93" s="1">
        <v>-432000000</v>
      </c>
      <c r="N93" s="1">
        <v>-476000000</v>
      </c>
      <c r="O93" s="1">
        <v>-562000000</v>
      </c>
      <c r="V93" s="61" t="s">
        <v>134</v>
      </c>
      <c r="W93" s="62"/>
    </row>
    <row r="94" spans="1:23" ht="20" x14ac:dyDescent="0.25">
      <c r="A94" s="6" t="s">
        <v>79</v>
      </c>
      <c r="B94" s="10">
        <v>-1821000000</v>
      </c>
      <c r="C94" s="10">
        <v>-9000000</v>
      </c>
      <c r="D94" s="10">
        <v>-449000000</v>
      </c>
      <c r="E94" s="10">
        <v>-135000000</v>
      </c>
      <c r="F94" s="10">
        <v>-179000000</v>
      </c>
      <c r="G94" s="10">
        <v>-187000000</v>
      </c>
      <c r="H94" s="10">
        <v>-1115000000</v>
      </c>
      <c r="I94" s="10">
        <v>-214000000</v>
      </c>
      <c r="J94" s="10">
        <v>-270000000</v>
      </c>
      <c r="K94" s="10">
        <v>-2259000000</v>
      </c>
      <c r="L94" s="10">
        <v>-504000000</v>
      </c>
      <c r="M94" s="10">
        <v>-572000000</v>
      </c>
      <c r="N94" s="10">
        <v>-458000000</v>
      </c>
      <c r="O94" s="10">
        <v>-883000000</v>
      </c>
      <c r="V94" s="23" t="s">
        <v>135</v>
      </c>
      <c r="W94" s="37">
        <v>4.095E-2</v>
      </c>
    </row>
    <row r="95" spans="1:23" ht="20" x14ac:dyDescent="0.25">
      <c r="A95" s="5" t="s">
        <v>80</v>
      </c>
      <c r="B95" s="1" t="s">
        <v>92</v>
      </c>
      <c r="C95" s="1" t="s">
        <v>92</v>
      </c>
      <c r="D95" s="1">
        <v>-143000000</v>
      </c>
      <c r="E95" s="1" t="s">
        <v>92</v>
      </c>
      <c r="F95" s="1" t="s">
        <v>92</v>
      </c>
      <c r="G95" s="1" t="s">
        <v>92</v>
      </c>
      <c r="H95" s="1">
        <v>-119000000</v>
      </c>
      <c r="I95" s="1">
        <v>-400000000</v>
      </c>
      <c r="J95" s="1">
        <v>-750000000</v>
      </c>
      <c r="K95" s="1" t="s">
        <v>92</v>
      </c>
      <c r="L95" s="1" t="s">
        <v>92</v>
      </c>
      <c r="M95" s="1">
        <v>-500000000</v>
      </c>
      <c r="N95" s="1">
        <v>-600000000</v>
      </c>
      <c r="O95" s="1">
        <v>-10000000</v>
      </c>
      <c r="V95" s="23" t="s">
        <v>136</v>
      </c>
      <c r="W95" s="38" cm="1">
        <f t="array" ref="W95">_FV(A1,"Beta")</f>
        <v>0.76070000000000004</v>
      </c>
    </row>
    <row r="96" spans="1:23" ht="20" x14ac:dyDescent="0.25">
      <c r="A96" s="5" t="s">
        <v>81</v>
      </c>
      <c r="B96" s="1" t="s">
        <v>92</v>
      </c>
      <c r="C96" s="1" t="s">
        <v>92</v>
      </c>
      <c r="D96" s="1" t="s">
        <v>92</v>
      </c>
      <c r="E96" s="1" t="s">
        <v>92</v>
      </c>
      <c r="F96" s="1" t="s">
        <v>92</v>
      </c>
      <c r="G96" s="1" t="s">
        <v>92</v>
      </c>
      <c r="H96" s="1" t="s">
        <v>92</v>
      </c>
      <c r="I96" s="1" t="s">
        <v>92</v>
      </c>
      <c r="J96" s="1" t="s">
        <v>92</v>
      </c>
      <c r="K96" s="1" t="s">
        <v>92</v>
      </c>
      <c r="L96" s="1" t="s">
        <v>92</v>
      </c>
      <c r="M96" s="1" t="s">
        <v>92</v>
      </c>
      <c r="N96" s="1" t="s">
        <v>92</v>
      </c>
      <c r="O96" s="1" t="s">
        <v>92</v>
      </c>
      <c r="V96" s="23" t="s">
        <v>137</v>
      </c>
      <c r="W96" s="37">
        <v>8.4000000000000005E-2</v>
      </c>
    </row>
    <row r="97" spans="1:23" ht="20" x14ac:dyDescent="0.25">
      <c r="A97" s="5" t="s">
        <v>82</v>
      </c>
      <c r="B97" s="1" t="s">
        <v>92</v>
      </c>
      <c r="C97" s="1" t="s">
        <v>92</v>
      </c>
      <c r="D97" s="1" t="s">
        <v>92</v>
      </c>
      <c r="E97" s="1" t="s">
        <v>92</v>
      </c>
      <c r="F97" s="1" t="s">
        <v>92</v>
      </c>
      <c r="G97" s="1" t="s">
        <v>92</v>
      </c>
      <c r="H97" s="1">
        <v>-203000000</v>
      </c>
      <c r="I97" s="1">
        <v>-300000000</v>
      </c>
      <c r="J97" s="1">
        <v>-500000000</v>
      </c>
      <c r="K97" s="1">
        <v>-698000000</v>
      </c>
      <c r="L97" s="1">
        <v>-626000000</v>
      </c>
      <c r="M97" s="1">
        <v>-250000000</v>
      </c>
      <c r="N97" s="1">
        <v>-743000000</v>
      </c>
      <c r="O97" s="1">
        <v>-1594000000</v>
      </c>
      <c r="V97" s="35" t="s">
        <v>138</v>
      </c>
      <c r="W97" s="36">
        <f>(W94)+((W95)*(W96-W94))</f>
        <v>7.3698134999999998E-2</v>
      </c>
    </row>
    <row r="98" spans="1:23" ht="19" x14ac:dyDescent="0.25">
      <c r="A98" s="5" t="s">
        <v>83</v>
      </c>
      <c r="B98" s="1">
        <v>-101000000</v>
      </c>
      <c r="C98" s="1">
        <v>-207000000</v>
      </c>
      <c r="D98" s="1">
        <v>-416000000</v>
      </c>
      <c r="E98" s="1">
        <v>-63000000</v>
      </c>
      <c r="F98" s="1">
        <v>-98000000</v>
      </c>
      <c r="G98" s="1">
        <v>-146000000</v>
      </c>
      <c r="H98" s="1">
        <v>-168000000</v>
      </c>
      <c r="I98" s="1">
        <v>-188000000</v>
      </c>
      <c r="J98" s="1">
        <v>-206000000</v>
      </c>
      <c r="K98" s="1">
        <v>-243000000</v>
      </c>
      <c r="L98" s="1">
        <v>-314000000</v>
      </c>
      <c r="M98" s="1">
        <v>-380000000</v>
      </c>
      <c r="N98" s="1">
        <v>-474000000</v>
      </c>
      <c r="O98" s="1">
        <v>-611000000</v>
      </c>
      <c r="V98" s="61" t="s">
        <v>139</v>
      </c>
      <c r="W98" s="62"/>
    </row>
    <row r="99" spans="1:23" ht="20" x14ac:dyDescent="0.25">
      <c r="A99" s="5" t="s">
        <v>84</v>
      </c>
      <c r="B99" s="1">
        <v>1924000000</v>
      </c>
      <c r="C99" s="1">
        <v>-70000000</v>
      </c>
      <c r="D99" s="1">
        <v>529000000</v>
      </c>
      <c r="E99" s="1">
        <v>-15000000</v>
      </c>
      <c r="F99" s="1">
        <v>-102000000</v>
      </c>
      <c r="G99" s="1">
        <v>-8000000</v>
      </c>
      <c r="H99" s="1">
        <v>1245000000</v>
      </c>
      <c r="I99" s="1">
        <v>-15000000</v>
      </c>
      <c r="J99" s="1">
        <v>1205000000</v>
      </c>
      <c r="K99" s="1">
        <v>1474000000</v>
      </c>
      <c r="L99" s="1">
        <v>-11000000</v>
      </c>
      <c r="M99" s="1">
        <v>1253000000</v>
      </c>
      <c r="N99" s="1">
        <v>-45000000</v>
      </c>
      <c r="O99" s="1">
        <v>1311000000</v>
      </c>
      <c r="V99" s="23" t="s">
        <v>140</v>
      </c>
      <c r="W99" s="24">
        <f>W86+W87</f>
        <v>6740000000</v>
      </c>
    </row>
    <row r="100" spans="1:23" ht="20" x14ac:dyDescent="0.25">
      <c r="A100" s="6" t="s">
        <v>85</v>
      </c>
      <c r="B100" s="10">
        <v>1823000000</v>
      </c>
      <c r="C100" s="10">
        <v>-277000000</v>
      </c>
      <c r="D100" s="10">
        <v>-30000000</v>
      </c>
      <c r="E100" s="10">
        <v>-78000000</v>
      </c>
      <c r="F100" s="10">
        <v>-200000000</v>
      </c>
      <c r="G100" s="10">
        <v>-154000000</v>
      </c>
      <c r="H100" s="10">
        <v>755000000</v>
      </c>
      <c r="I100" s="10">
        <v>-903000000</v>
      </c>
      <c r="J100" s="10">
        <v>-251000000</v>
      </c>
      <c r="K100" s="10">
        <v>533000000</v>
      </c>
      <c r="L100" s="10">
        <v>-951000000</v>
      </c>
      <c r="M100" s="10">
        <v>123000000</v>
      </c>
      <c r="N100" s="10">
        <v>-1862000000</v>
      </c>
      <c r="O100" s="10">
        <v>-904000000</v>
      </c>
      <c r="V100" s="33" t="s">
        <v>141</v>
      </c>
      <c r="W100" s="34">
        <f>W99/W103</f>
        <v>7.3033663058786141E-2</v>
      </c>
    </row>
    <row r="101" spans="1:23" ht="20" x14ac:dyDescent="0.25">
      <c r="A101" s="5" t="s">
        <v>86</v>
      </c>
      <c r="B101" s="1">
        <v>-7000000</v>
      </c>
      <c r="C101" s="1">
        <v>-4000000</v>
      </c>
      <c r="D101" s="1">
        <v>-2000000</v>
      </c>
      <c r="E101" s="1">
        <v>-3000000</v>
      </c>
      <c r="F101" s="1">
        <v>-9000000</v>
      </c>
      <c r="G101" s="1">
        <v>-13000000</v>
      </c>
      <c r="H101" s="1">
        <v>-32000000</v>
      </c>
      <c r="I101" s="1">
        <v>-23000000</v>
      </c>
      <c r="J101" s="1">
        <v>12000000</v>
      </c>
      <c r="K101" s="1">
        <v>-26000000</v>
      </c>
      <c r="L101" s="1">
        <v>-8000000</v>
      </c>
      <c r="M101" s="1">
        <v>-7000000</v>
      </c>
      <c r="N101" s="1">
        <v>-12000000</v>
      </c>
      <c r="O101" s="1">
        <v>-29000000</v>
      </c>
      <c r="V101" s="23" t="s">
        <v>142</v>
      </c>
      <c r="W101" s="39" cm="1">
        <f t="array" ref="W101">_FV(A1,"Market cap",TRUE)</f>
        <v>85546210464</v>
      </c>
    </row>
    <row r="102" spans="1:23" ht="20" x14ac:dyDescent="0.25">
      <c r="A102" s="6" t="s">
        <v>87</v>
      </c>
      <c r="B102" s="10">
        <v>93000000</v>
      </c>
      <c r="C102" s="10">
        <v>-36000000</v>
      </c>
      <c r="D102" s="10">
        <v>16000000</v>
      </c>
      <c r="E102" s="10">
        <v>238000000</v>
      </c>
      <c r="F102" s="10">
        <v>293000000</v>
      </c>
      <c r="G102" s="10">
        <v>272000000</v>
      </c>
      <c r="H102" s="10">
        <v>272000000</v>
      </c>
      <c r="I102" s="10">
        <v>-427000000</v>
      </c>
      <c r="J102" s="10">
        <v>837000000</v>
      </c>
      <c r="K102" s="10">
        <v>38000000</v>
      </c>
      <c r="L102" s="10">
        <v>332000000</v>
      </c>
      <c r="M102" s="10">
        <v>1670000000</v>
      </c>
      <c r="N102" s="10">
        <v>-119000000</v>
      </c>
      <c r="O102" s="10">
        <v>96000000</v>
      </c>
      <c r="V102" s="33" t="s">
        <v>143</v>
      </c>
      <c r="W102" s="34">
        <f>W101/W103</f>
        <v>0.92696633694121389</v>
      </c>
    </row>
    <row r="103" spans="1:23" ht="20" x14ac:dyDescent="0.25">
      <c r="A103" s="5" t="s">
        <v>88</v>
      </c>
      <c r="B103" s="1">
        <v>6000000</v>
      </c>
      <c r="C103" s="1">
        <v>99000000</v>
      </c>
      <c r="D103" s="1">
        <v>63000000</v>
      </c>
      <c r="E103" s="1">
        <v>79000000</v>
      </c>
      <c r="F103" s="1">
        <v>317000000</v>
      </c>
      <c r="G103" s="1">
        <v>610000000</v>
      </c>
      <c r="H103" s="1">
        <v>882000000</v>
      </c>
      <c r="I103" s="1">
        <v>1154000000</v>
      </c>
      <c r="J103" s="1">
        <v>727000000</v>
      </c>
      <c r="K103" s="1">
        <v>1564000000</v>
      </c>
      <c r="L103" s="1">
        <v>1602000000</v>
      </c>
      <c r="M103" s="1">
        <v>1934000000</v>
      </c>
      <c r="N103" s="1">
        <v>3604000000</v>
      </c>
      <c r="O103" s="1">
        <v>3485000000</v>
      </c>
      <c r="V103" s="35" t="s">
        <v>144</v>
      </c>
      <c r="W103" s="40">
        <f>W99+W101</f>
        <v>92286210464</v>
      </c>
    </row>
    <row r="104" spans="1:23" ht="20" thickBot="1" x14ac:dyDescent="0.3">
      <c r="A104" s="7" t="s">
        <v>89</v>
      </c>
      <c r="B104" s="11">
        <v>99000000</v>
      </c>
      <c r="C104" s="11">
        <v>63000000</v>
      </c>
      <c r="D104" s="11">
        <v>79000000</v>
      </c>
      <c r="E104" s="11">
        <v>317000000</v>
      </c>
      <c r="F104" s="11">
        <v>610000000</v>
      </c>
      <c r="G104" s="11">
        <v>882000000</v>
      </c>
      <c r="H104" s="11">
        <v>1154000000</v>
      </c>
      <c r="I104" s="11">
        <v>727000000</v>
      </c>
      <c r="J104" s="11">
        <v>1564000000</v>
      </c>
      <c r="K104" s="11">
        <v>1602000000</v>
      </c>
      <c r="L104" s="11">
        <v>1934000000</v>
      </c>
      <c r="M104" s="11">
        <v>3604000000</v>
      </c>
      <c r="N104" s="11">
        <v>3485000000</v>
      </c>
      <c r="O104" s="11">
        <v>3581000000</v>
      </c>
      <c r="V104" s="61" t="s">
        <v>145</v>
      </c>
      <c r="W104" s="62"/>
    </row>
    <row r="105" spans="1:23" ht="21" thickTop="1" x14ac:dyDescent="0.25">
      <c r="A105" s="14" t="s">
        <v>107</v>
      </c>
      <c r="B105" s="1"/>
      <c r="C105" s="15">
        <f>(C106/B106)-1</f>
        <v>-4.513513513513514</v>
      </c>
      <c r="D105" s="15">
        <f>(D106/C106)-1</f>
        <v>1.7846153846153845</v>
      </c>
      <c r="E105" s="15">
        <f>(E106/D106)-1</f>
        <v>-9.392265193370164E-2</v>
      </c>
      <c r="F105" s="15">
        <f>(F106/E106)-1</f>
        <v>0.51524390243902429</v>
      </c>
      <c r="G105" s="15">
        <f>(G106/F106)-1</f>
        <v>-0.13279678068410461</v>
      </c>
      <c r="H105" s="15">
        <f t="shared" ref="H105:O105" si="8">(H106/G106)-1</f>
        <v>2.088167053364276E-2</v>
      </c>
      <c r="I105" s="15">
        <f t="shared" si="8"/>
        <v>0.12954545454545463</v>
      </c>
      <c r="J105" s="15">
        <f t="shared" si="8"/>
        <v>1.2575452716297786</v>
      </c>
      <c r="K105" s="15">
        <f t="shared" si="8"/>
        <v>0.29411764705882359</v>
      </c>
      <c r="L105" s="15">
        <f t="shared" si="8"/>
        <v>-8.0578512396694224E-2</v>
      </c>
      <c r="M105" s="15">
        <f t="shared" si="8"/>
        <v>0.25318352059925098</v>
      </c>
      <c r="N105" s="15">
        <f t="shared" si="8"/>
        <v>3.7656903765690419E-2</v>
      </c>
      <c r="O105" s="15">
        <f t="shared" si="8"/>
        <v>-0.23617511520737322</v>
      </c>
      <c r="P105" s="15"/>
      <c r="Q105" s="15"/>
      <c r="R105" s="15"/>
      <c r="S105" s="15"/>
      <c r="T105" s="15"/>
      <c r="U105" s="15"/>
      <c r="V105" s="25" t="s">
        <v>108</v>
      </c>
      <c r="W105" s="26">
        <f>(W100*W92)+(W102*W97)</f>
        <v>7.021902694736698E-2</v>
      </c>
    </row>
    <row r="106" spans="1:23" ht="19" x14ac:dyDescent="0.25">
      <c r="A106" s="5" t="s">
        <v>90</v>
      </c>
      <c r="B106" s="1">
        <v>-37000000</v>
      </c>
      <c r="C106" s="1">
        <v>130000000</v>
      </c>
      <c r="D106" s="1">
        <v>362000000</v>
      </c>
      <c r="E106" s="1">
        <v>328000000</v>
      </c>
      <c r="F106" s="1">
        <v>497000000</v>
      </c>
      <c r="G106" s="1">
        <v>431000000</v>
      </c>
      <c r="H106" s="1">
        <v>440000000</v>
      </c>
      <c r="I106" s="1">
        <v>497000000</v>
      </c>
      <c r="J106" s="1">
        <v>1122000000</v>
      </c>
      <c r="K106" s="1">
        <v>1452000000</v>
      </c>
      <c r="L106" s="1">
        <v>1335000000</v>
      </c>
      <c r="M106" s="1">
        <v>1673000000</v>
      </c>
      <c r="N106" s="1">
        <v>1736000000</v>
      </c>
      <c r="O106" s="1">
        <v>1326000000</v>
      </c>
      <c r="P106" s="41">
        <f>O106*(1+$W$106)</f>
        <v>1409921203.9655442</v>
      </c>
      <c r="Q106" s="41">
        <f t="shared" ref="Q106:T106" si="9">P106*(1+$W$106)</f>
        <v>1499153696.3737931</v>
      </c>
      <c r="R106" s="41">
        <f t="shared" si="9"/>
        <v>1594033623.318804</v>
      </c>
      <c r="S106" s="41">
        <f t="shared" si="9"/>
        <v>1694918405.2422373</v>
      </c>
      <c r="T106" s="41">
        <f t="shared" si="9"/>
        <v>1802188083.365381</v>
      </c>
      <c r="U106" s="42" t="s">
        <v>146</v>
      </c>
      <c r="V106" s="43" t="s">
        <v>147</v>
      </c>
      <c r="W106" s="44">
        <f>(SUM(P4:T4)/5)</f>
        <v>6.3288992432537092E-2</v>
      </c>
    </row>
    <row r="107" spans="1:23" ht="19" x14ac:dyDescent="0.25">
      <c r="A107" s="5"/>
      <c r="B107" s="13"/>
      <c r="C107" s="13"/>
      <c r="D107" s="13"/>
      <c r="E107" s="13"/>
      <c r="F107" s="13"/>
      <c r="G107" s="13"/>
      <c r="H107" s="13"/>
      <c r="I107" s="13"/>
      <c r="J107" s="13"/>
      <c r="K107" s="13"/>
      <c r="L107" s="13"/>
      <c r="M107" s="13"/>
      <c r="N107" s="13"/>
      <c r="O107" s="13"/>
      <c r="P107" s="42"/>
      <c r="Q107" s="42"/>
      <c r="R107" s="42"/>
      <c r="S107" s="42"/>
      <c r="T107" s="45">
        <f>T106*(1+W107)/(W108-W107)</f>
        <v>40851006979.863304</v>
      </c>
      <c r="U107" s="46" t="s">
        <v>148</v>
      </c>
      <c r="V107" s="47" t="s">
        <v>149</v>
      </c>
      <c r="W107" s="48">
        <v>2.5000000000000001E-2</v>
      </c>
    </row>
    <row r="108" spans="1:23" ht="19" x14ac:dyDescent="0.25">
      <c r="P108" s="45">
        <f t="shared" ref="P108:R108" si="10">P107+P106</f>
        <v>1409921203.9655442</v>
      </c>
      <c r="Q108" s="45">
        <f t="shared" si="10"/>
        <v>1499153696.3737931</v>
      </c>
      <c r="R108" s="45">
        <f t="shared" si="10"/>
        <v>1594033623.318804</v>
      </c>
      <c r="S108" s="45">
        <f>S107+S106</f>
        <v>1694918405.2422373</v>
      </c>
      <c r="T108" s="45">
        <f>T107+T106</f>
        <v>42653195063.228683</v>
      </c>
      <c r="U108" s="46" t="s">
        <v>144</v>
      </c>
      <c r="V108" s="49" t="s">
        <v>150</v>
      </c>
      <c r="W108" s="50">
        <f>W105</f>
        <v>7.021902694736698E-2</v>
      </c>
    </row>
    <row r="109" spans="1:23" ht="19" x14ac:dyDescent="0.25">
      <c r="P109" s="63" t="s">
        <v>151</v>
      </c>
      <c r="Q109" s="64"/>
    </row>
    <row r="110" spans="1:23" ht="20" x14ac:dyDescent="0.25">
      <c r="P110" s="51" t="s">
        <v>152</v>
      </c>
      <c r="Q110" s="39">
        <f>NPV(W108,P108,Q108,R108,S108,T108)</f>
        <v>35598723343.253441</v>
      </c>
    </row>
    <row r="111" spans="1:23" ht="20" x14ac:dyDescent="0.25">
      <c r="P111" s="51" t="s">
        <v>153</v>
      </c>
      <c r="Q111" s="39">
        <f>O40</f>
        <v>3581000000</v>
      </c>
    </row>
    <row r="112" spans="1:23" ht="20" x14ac:dyDescent="0.25">
      <c r="P112" s="51" t="s">
        <v>140</v>
      </c>
      <c r="Q112" s="39">
        <f>W99</f>
        <v>6740000000</v>
      </c>
    </row>
    <row r="113" spans="16:17" ht="20" x14ac:dyDescent="0.25">
      <c r="P113" s="51" t="s">
        <v>154</v>
      </c>
      <c r="Q113" s="39">
        <f>Q110+Q111-Q112</f>
        <v>32439723343.253441</v>
      </c>
    </row>
    <row r="114" spans="16:17" ht="20" x14ac:dyDescent="0.25">
      <c r="P114" s="51" t="s">
        <v>155</v>
      </c>
      <c r="Q114" s="52">
        <f>O34*(1+(5*U16))</f>
        <v>448287650.25683844</v>
      </c>
    </row>
    <row r="115" spans="16:17" ht="20" x14ac:dyDescent="0.25">
      <c r="P115" s="53" t="s">
        <v>156</v>
      </c>
      <c r="Q115" s="54">
        <f>Q113/Q114</f>
        <v>72.363633762089322</v>
      </c>
    </row>
    <row r="116" spans="16:17" ht="20" x14ac:dyDescent="0.25">
      <c r="P116" s="51" t="s">
        <v>157</v>
      </c>
      <c r="Q116" s="55" cm="1">
        <f t="array" ref="Q116">_FV(A1,"Price")</f>
        <v>185.12</v>
      </c>
    </row>
    <row r="117" spans="16:17" ht="20" x14ac:dyDescent="0.25">
      <c r="P117" s="56" t="s">
        <v>158</v>
      </c>
      <c r="Q117" s="57">
        <f>Q115/Q116-1</f>
        <v>-0.60909878045543797</v>
      </c>
    </row>
    <row r="118" spans="16:17" ht="20" x14ac:dyDescent="0.25">
      <c r="P118" s="56" t="s">
        <v>159</v>
      </c>
      <c r="Q118" s="58" t="str">
        <f>IF(Q115&gt;Q116,"BUY","SELL")</f>
        <v>SELL</v>
      </c>
    </row>
  </sheetData>
  <mergeCells count="6">
    <mergeCell ref="P109:Q109"/>
    <mergeCell ref="V83:W83"/>
    <mergeCell ref="V84:W84"/>
    <mergeCell ref="V93:W93"/>
    <mergeCell ref="V98:W98"/>
    <mergeCell ref="V104:W104"/>
  </mergeCells>
  <hyperlinks>
    <hyperlink ref="A1" r:id="rId1" tooltip="https://roic.ai/company/ZTS" display="ROIC.AI | ZT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55280/000155528013000008/0001555280-13-000008-index.htm" xr:uid="{00000000-0004-0000-0000-00000A000000}"/>
    <hyperlink ref="E74" r:id="rId9" tooltip="https://www.sec.gov/Archives/edgar/data/1555280/000155528013000008/0001555280-13-000008-index.htm" xr:uid="{00000000-0004-0000-0000-00000B000000}"/>
    <hyperlink ref="F36" r:id="rId10" tooltip="https://www.sec.gov/Archives/edgar/data/1555280/000155528014000164/0001555280-14-000164-index.htm" xr:uid="{00000000-0004-0000-0000-00000D000000}"/>
    <hyperlink ref="F74" r:id="rId11" tooltip="https://www.sec.gov/Archives/edgar/data/1555280/000155528014000164/0001555280-14-000164-index.htm" xr:uid="{00000000-0004-0000-0000-00000E000000}"/>
    <hyperlink ref="G36" r:id="rId12" tooltip="https://www.sec.gov/Archives/edgar/data/1555280/000155528015000057/0001555280-15-000057-index.htm" xr:uid="{00000000-0004-0000-0000-000010000000}"/>
    <hyperlink ref="G74" r:id="rId13" tooltip="https://www.sec.gov/Archives/edgar/data/1555280/000155528015000057/0001555280-15-000057-index.htm" xr:uid="{00000000-0004-0000-0000-000011000000}"/>
    <hyperlink ref="H36" r:id="rId14" tooltip="https://www.sec.gov/Archives/edgar/data/1555280/000155528016000344/0001555280-16-000344-index.htm" xr:uid="{00000000-0004-0000-0000-000013000000}"/>
    <hyperlink ref="H74" r:id="rId15" tooltip="https://www.sec.gov/Archives/edgar/data/1555280/000155528016000344/0001555280-16-000344-index.htm" xr:uid="{00000000-0004-0000-0000-000014000000}"/>
    <hyperlink ref="I36" r:id="rId16" tooltip="https://www.sec.gov/Archives/edgar/data/1555280/000155528017000044/0001555280-17-000044-index.htm" xr:uid="{00000000-0004-0000-0000-000016000000}"/>
    <hyperlink ref="I74" r:id="rId17" tooltip="https://www.sec.gov/Archives/edgar/data/1555280/000155528017000044/0001555280-17-000044-index.htm" xr:uid="{00000000-0004-0000-0000-000017000000}"/>
    <hyperlink ref="J36" r:id="rId18" tooltip="https://www.sec.gov/Archives/edgar/data/1555280/000155528018000053/0001555280-18-000053-index.htm" xr:uid="{00000000-0004-0000-0000-000019000000}"/>
    <hyperlink ref="J74" r:id="rId19" tooltip="https://www.sec.gov/Archives/edgar/data/1555280/000155528018000053/0001555280-18-000053-index.htm" xr:uid="{00000000-0004-0000-0000-00001A000000}"/>
    <hyperlink ref="K36" r:id="rId20" tooltip="https://www.sec.gov/Archives/edgar/data/1555280/000155528019000041/0001555280-19-000041-index.htm" xr:uid="{00000000-0004-0000-0000-00001C000000}"/>
    <hyperlink ref="K74" r:id="rId21" tooltip="https://www.sec.gov/Archives/edgar/data/1555280/000155528019000041/0001555280-19-000041-index.htm" xr:uid="{00000000-0004-0000-0000-00001D000000}"/>
    <hyperlink ref="L36" r:id="rId22" tooltip="https://sec.gov" xr:uid="{00000000-0004-0000-0000-00001F000000}"/>
    <hyperlink ref="L74" r:id="rId23" tooltip="https://sec.gov" xr:uid="{00000000-0004-0000-0000-000020000000}"/>
    <hyperlink ref="M36" r:id="rId24" tooltip="https://www.sec.gov/Archives/edgar/data/1555280/000155528021000098/0001555280-21-000098-index.htm" xr:uid="{00000000-0004-0000-0000-000022000000}"/>
    <hyperlink ref="M74" r:id="rId25" tooltip="https://www.sec.gov/Archives/edgar/data/1555280/000155528021000098/0001555280-21-000098-index.htm" xr:uid="{00000000-0004-0000-0000-000023000000}"/>
    <hyperlink ref="N36" r:id="rId26" tooltip="https://www.sec.gov/Archives/edgar/data/1555280/000155528022000078/0001555280-22-000078-index.htm" xr:uid="{00000000-0004-0000-0000-000025000000}"/>
    <hyperlink ref="N74" r:id="rId27" tooltip="https://www.sec.gov/Archives/edgar/data/1555280/000155528022000078/0001555280-22-000078-index.htm" xr:uid="{00000000-0004-0000-0000-000026000000}"/>
    <hyperlink ref="O36" r:id="rId28" tooltip="https://www.sec.gov/Archives/edgar/data/1555280/000155528023000074/0001555280-23-000074-index.htm" xr:uid="{00000000-0004-0000-0000-000028000000}"/>
    <hyperlink ref="O74" r:id="rId29" tooltip="https://www.sec.gov/Archives/edgar/data/1555280/000155528023000074/0001555280-23-000074-index.htm" xr:uid="{00000000-0004-0000-0000-000029000000}"/>
    <hyperlink ref="P1" r:id="rId30" display="https://finbox.com/NYSE:ZTS/explorer/revenue_proj" xr:uid="{1773AE0D-B516-D94E-B3CE-0200B52EF0B1}"/>
  </hyperlinks>
  <pageMargins left="0.7" right="0.7" top="0.75" bottom="0.75" header="0.3" footer="0.3"/>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2023-03-12T16:21:50Z</dcterms:created>
  <dcterms:modified xsi:type="dcterms:W3CDTF">2023-05-12T04:28:49Z</dcterms:modified>
</cp:coreProperties>
</file>