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3847D075-DC19-114E-BB90-341F890E184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O111" i="1"/>
  <c r="AU101" i="1" a="1"/>
  <c r="AU101" i="1" s="1"/>
  <c r="AU95" i="1" a="1"/>
  <c r="AU95" i="1" s="1"/>
  <c r="AU97" i="1" s="1"/>
  <c r="AU90" i="1"/>
  <c r="AU89" i="1"/>
  <c r="AU91" i="1" s="1"/>
  <c r="AU87" i="1"/>
  <c r="AU86" i="1"/>
  <c r="AU99" i="1" s="1"/>
  <c r="AU85" i="1"/>
  <c r="AU88" i="1" s="1"/>
  <c r="AS19" i="1"/>
  <c r="AS16" i="1"/>
  <c r="AO114" i="1" s="1"/>
  <c r="AV13" i="1"/>
  <c r="AU13" i="1"/>
  <c r="AT13" i="1"/>
  <c r="AS13" i="1"/>
  <c r="AV10" i="1"/>
  <c r="AU10" i="1"/>
  <c r="AT10" i="1"/>
  <c r="AS10" i="1"/>
  <c r="AV7" i="1"/>
  <c r="AU7" i="1"/>
  <c r="AT7" i="1"/>
  <c r="AS7" i="1"/>
  <c r="AV4" i="1"/>
  <c r="AU4" i="1"/>
  <c r="AT4" i="1"/>
  <c r="AS4" i="1"/>
  <c r="AR4" i="1"/>
  <c r="AQ4" i="1"/>
  <c r="AP4" i="1"/>
  <c r="AO4" i="1"/>
  <c r="AN4" i="1"/>
  <c r="AU106" i="1" s="1"/>
  <c r="AN106" i="1" s="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3" i="1" l="1"/>
  <c r="AU100" i="1" s="1"/>
  <c r="AO112" i="1"/>
  <c r="AU102" i="1"/>
  <c r="AU16" i="1"/>
  <c r="AV16" i="1"/>
  <c r="AT16" i="1"/>
  <c r="AN108" i="1"/>
  <c r="AO106" i="1"/>
  <c r="AU92" i="1"/>
  <c r="AU105" i="1" l="1"/>
  <c r="AU108" i="1" s="1"/>
  <c r="AP106" i="1"/>
  <c r="AO108" i="1"/>
  <c r="AQ106" i="1" l="1"/>
  <c r="AP108" i="1"/>
  <c r="AR106" i="1" l="1"/>
  <c r="AR107" i="1" s="1"/>
  <c r="AR108" i="1" s="1"/>
  <c r="AQ108" i="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<sst xmlns="http://schemas.openxmlformats.org/spreadsheetml/2006/main" count="1087" uniqueCount="160">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</sst>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AME</a:t>
            </a:r>
            <a:endParaRPr lang="en-US"/>
          </a:p>
        </c:rich>
      </c:tx>
      <c:layout>
        <c:manualLayout>
          <c:xMode val="edge"/>
          <c:yMode val="edge"/>
          <c:x val="0.47808741147217021"/>
          <c:y val="2.17337631131834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8098932852051989E-2"/>
          <c:y val="0.12157076766856151"/>
          <c:w val="0.85386314162780597"/>
          <c:h val="0.7206218874396429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502800000</c:v>
                </c:pt>
                <c:pt idx="1">
                  <c:v>568500000</c:v>
                </c:pt>
                <c:pt idx="2">
                  <c:v>620100000</c:v>
                </c:pt>
                <c:pt idx="3">
                  <c:v>520500000</c:v>
                </c:pt>
                <c:pt idx="4">
                  <c:v>587800000</c:v>
                </c:pt>
                <c:pt idx="5">
                  <c:v>660700000</c:v>
                </c:pt>
                <c:pt idx="6">
                  <c:v>715100000</c:v>
                </c:pt>
                <c:pt idx="7">
                  <c:v>769600000</c:v>
                </c:pt>
                <c:pt idx="8">
                  <c:v>732200000</c:v>
                </c:pt>
                <c:pt idx="9">
                  <c:v>808000000</c:v>
                </c:pt>
                <c:pt idx="10">
                  <c:v>837500000</c:v>
                </c:pt>
                <c:pt idx="11">
                  <c:v>868700000</c:v>
                </c:pt>
                <c:pt idx="12">
                  <c:v>847800000</c:v>
                </c:pt>
                <c:pt idx="13">
                  <c:v>927474000</c:v>
                </c:pt>
                <c:pt idx="14">
                  <c:v>924797000</c:v>
                </c:pt>
                <c:pt idx="15">
                  <c:v>1024660000</c:v>
                </c:pt>
                <c:pt idx="16">
                  <c:v>1019289000</c:v>
                </c:pt>
                <c:pt idx="17">
                  <c:v>1040542000</c:v>
                </c:pt>
                <c:pt idx="18">
                  <c:v>1091622000</c:v>
                </c:pt>
                <c:pt idx="19">
                  <c:v>1232318000</c:v>
                </c:pt>
                <c:pt idx="20">
                  <c:v>1434457000</c:v>
                </c:pt>
                <c:pt idx="21">
                  <c:v>1819290000</c:v>
                </c:pt>
                <c:pt idx="22">
                  <c:v>2136850000</c:v>
                </c:pt>
                <c:pt idx="23">
                  <c:v>2531135000</c:v>
                </c:pt>
                <c:pt idx="24">
                  <c:v>2098355000</c:v>
                </c:pt>
                <c:pt idx="25">
                  <c:v>2470952000</c:v>
                </c:pt>
                <c:pt idx="26">
                  <c:v>2989914000</c:v>
                </c:pt>
                <c:pt idx="27">
                  <c:v>3334213000</c:v>
                </c:pt>
                <c:pt idx="28">
                  <c:v>3594136000</c:v>
                </c:pt>
                <c:pt idx="29">
                  <c:v>4021964000</c:v>
                </c:pt>
                <c:pt idx="30">
                  <c:v>3974295000</c:v>
                </c:pt>
                <c:pt idx="31">
                  <c:v>3840087000</c:v>
                </c:pt>
                <c:pt idx="32">
                  <c:v>4300170000</c:v>
                </c:pt>
                <c:pt idx="33">
                  <c:v>4845872000</c:v>
                </c:pt>
                <c:pt idx="34">
                  <c:v>5158557000</c:v>
                </c:pt>
                <c:pt idx="35">
                  <c:v>4540029000</c:v>
                </c:pt>
                <c:pt idx="36">
                  <c:v>5546514000</c:v>
                </c:pt>
                <c:pt idx="37">
                  <c:v>6150530000</c:v>
                </c:pt>
              </c:numCache>
            </c:numRef>
          </c:val>
          <c:extLst>
            <c:ext xmlns:c16="http://schemas.microsoft.com/office/drawing/2014/chart" uri="{C3380CC4-5D6E-409C-BE32-E72D297353CC}">
              <c16:uniqueId val="{00000000-4B63-7D47-AAE4-9B97033593E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78600000</c:v>
                </c:pt>
                <c:pt idx="1">
                  <c:v>80700000</c:v>
                </c:pt>
                <c:pt idx="2">
                  <c:v>89400000</c:v>
                </c:pt>
                <c:pt idx="3">
                  <c:v>72300000</c:v>
                </c:pt>
                <c:pt idx="4">
                  <c:v>86000000</c:v>
                </c:pt>
                <c:pt idx="5">
                  <c:v>90100000</c:v>
                </c:pt>
                <c:pt idx="6">
                  <c:v>88900000</c:v>
                </c:pt>
                <c:pt idx="7">
                  <c:v>104100000</c:v>
                </c:pt>
                <c:pt idx="8">
                  <c:v>24700000</c:v>
                </c:pt>
                <c:pt idx="9">
                  <c:v>91100000</c:v>
                </c:pt>
                <c:pt idx="10">
                  <c:v>112300000</c:v>
                </c:pt>
                <c:pt idx="11">
                  <c:v>113600000</c:v>
                </c:pt>
                <c:pt idx="12">
                  <c:v>111200000</c:v>
                </c:pt>
                <c:pt idx="13">
                  <c:v>107017000</c:v>
                </c:pt>
                <c:pt idx="14">
                  <c:v>134085000</c:v>
                </c:pt>
                <c:pt idx="15">
                  <c:v>149395000</c:v>
                </c:pt>
                <c:pt idx="16">
                  <c:v>130812000</c:v>
                </c:pt>
                <c:pt idx="17">
                  <c:v>155848000</c:v>
                </c:pt>
                <c:pt idx="18">
                  <c:v>165560000</c:v>
                </c:pt>
                <c:pt idx="19">
                  <c:v>205688000</c:v>
                </c:pt>
                <c:pt idx="20">
                  <c:v>243636000</c:v>
                </c:pt>
                <c:pt idx="21">
                  <c:v>309615000</c:v>
                </c:pt>
                <c:pt idx="22">
                  <c:v>389109000</c:v>
                </c:pt>
                <c:pt idx="23">
                  <c:v>493129000</c:v>
                </c:pt>
                <c:pt idx="24">
                  <c:v>428883000</c:v>
                </c:pt>
                <c:pt idx="25">
                  <c:v>546668000</c:v>
                </c:pt>
                <c:pt idx="26">
                  <c:v>712903000</c:v>
                </c:pt>
                <c:pt idx="27">
                  <c:v>843418000</c:v>
                </c:pt>
                <c:pt idx="28">
                  <c:v>917024000</c:v>
                </c:pt>
                <c:pt idx="29">
                  <c:v>1023344000</c:v>
                </c:pt>
                <c:pt idx="30">
                  <c:v>1047635000</c:v>
                </c:pt>
                <c:pt idx="31">
                  <c:v>967123000</c:v>
                </c:pt>
                <c:pt idx="32">
                  <c:v>1077985000</c:v>
                </c:pt>
                <c:pt idx="33">
                  <c:v>1269415000</c:v>
                </c:pt>
                <c:pt idx="34">
                  <c:v>1392271000</c:v>
                </c:pt>
                <c:pt idx="35">
                  <c:v>1423646000</c:v>
                </c:pt>
                <c:pt idx="36">
                  <c:v>1595663000</c:v>
                </c:pt>
                <c:pt idx="37">
                  <c:v>1831305000</c:v>
                </c:pt>
              </c:numCache>
            </c:numRef>
          </c:val>
          <c:extLst>
            <c:ext xmlns:c16="http://schemas.microsoft.com/office/drawing/2014/chart" uri="{C3380CC4-5D6E-409C-BE32-E72D297353CC}">
              <c16:uniqueId val="{00000001-4B63-7D47-AAE4-9B97033593E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34400000</c:v>
                </c:pt>
                <c:pt idx="5">
                  <c:v>51100000</c:v>
                </c:pt>
                <c:pt idx="6">
                  <c:v>64400000</c:v>
                </c:pt>
                <c:pt idx="7">
                  <c:v>54600000</c:v>
                </c:pt>
                <c:pt idx="8">
                  <c:v>27000000</c:v>
                </c:pt>
                <c:pt idx="9">
                  <c:v>88600000</c:v>
                </c:pt>
                <c:pt idx="10">
                  <c:v>33700000</c:v>
                </c:pt>
                <c:pt idx="11">
                  <c:v>33500000</c:v>
                </c:pt>
                <c:pt idx="12">
                  <c:v>30100000</c:v>
                </c:pt>
                <c:pt idx="13">
                  <c:v>28545000</c:v>
                </c:pt>
                <c:pt idx="14">
                  <c:v>100238000</c:v>
                </c:pt>
                <c:pt idx="15">
                  <c:v>50170000</c:v>
                </c:pt>
                <c:pt idx="16">
                  <c:v>26719000</c:v>
                </c:pt>
                <c:pt idx="17">
                  <c:v>86289000</c:v>
                </c:pt>
                <c:pt idx="18">
                  <c:v>-30332000</c:v>
                </c:pt>
                <c:pt idx="19">
                  <c:v>140255000</c:v>
                </c:pt>
                <c:pt idx="20">
                  <c:v>142603000</c:v>
                </c:pt>
                <c:pt idx="21">
                  <c:v>196811000</c:v>
                </c:pt>
                <c:pt idx="22">
                  <c:v>240903000</c:v>
                </c:pt>
                <c:pt idx="23">
                  <c:v>203050000</c:v>
                </c:pt>
                <c:pt idx="24">
                  <c:v>331609000</c:v>
                </c:pt>
                <c:pt idx="25">
                  <c:v>383830000</c:v>
                </c:pt>
                <c:pt idx="26">
                  <c:v>457749000</c:v>
                </c:pt>
                <c:pt idx="27">
                  <c:v>555037000</c:v>
                </c:pt>
                <c:pt idx="28">
                  <c:v>597345000</c:v>
                </c:pt>
                <c:pt idx="29">
                  <c:v>654635000</c:v>
                </c:pt>
                <c:pt idx="30">
                  <c:v>603457000</c:v>
                </c:pt>
                <c:pt idx="31">
                  <c:v>693555000</c:v>
                </c:pt>
                <c:pt idx="32">
                  <c:v>758185000</c:v>
                </c:pt>
                <c:pt idx="33">
                  <c:v>843442000</c:v>
                </c:pt>
                <c:pt idx="34">
                  <c:v>1012076000</c:v>
                </c:pt>
                <c:pt idx="35">
                  <c:v>1206781000</c:v>
                </c:pt>
                <c:pt idx="36">
                  <c:v>1049786000</c:v>
                </c:pt>
                <c:pt idx="37">
                  <c:v>1010368000</c:v>
                </c:pt>
              </c:numCache>
            </c:numRef>
          </c:val>
          <c:extLst>
            <c:ext xmlns:c16="http://schemas.microsoft.com/office/drawing/2014/chart" uri="{C3380CC4-5D6E-409C-BE32-E72D297353CC}">
              <c16:uniqueId val="{00000002-4B63-7D47-AAE4-9B97033593E5}"/>
            </c:ext>
          </c:extLst>
        </c:ser>
        <c:dLbls>
          <c:showLegendKey val="0"/>
          <c:showVal val="0"/>
          <c:showCatName val="0"/>
          <c:showSerName val="0"/>
          <c:showPercent val="0"/>
          <c:showBubbleSize val="0"/>
        </c:dLbls>
        <c:gapWidth val="100"/>
        <c:overlap val="-24"/>
        <c:axId val="264880143"/>
        <c:axId val="264881871"/>
      </c:barChart>
      <c:catAx>
        <c:axId val="26488014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64881871"/>
        <c:crosses val="autoZero"/>
        <c:auto val="1"/>
        <c:lblAlgn val="ctr"/>
        <c:lblOffset val="100"/>
        <c:noMultiLvlLbl val="0"/>
      </c:catAx>
      <c:valAx>
        <c:axId val="26488187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64880143"/>
        <c:crosses val="autoZero"/>
        <c:crossBetween val="between"/>
      </c:valAx>
      <c:spPr>
        <a:noFill/>
        <a:ln>
          <a:noFill/>
        </a:ln>
        <a:effectLst/>
      </c:spPr>
    </c:plotArea>
    <c:legend>
      <c:legendPos val="b"/>
      <c:layout>
        <c:manualLayout>
          <c:xMode val="edge"/>
          <c:yMode val="edge"/>
          <c:x val="0.31982885251397797"/>
          <c:y val="0.91208000514018273"/>
          <c:w val="0.35264437635039703"/>
          <c:h val="4.5273746625393782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7937</xdr:colOff>
      <xdr:row>108</xdr:row>
      <xdr:rowOff>33337</xdr:rowOff>
    </xdr:from>
    <xdr:to>
      <xdr:col>47</xdr:col>
      <xdr:colOff>15874</xdr:colOff>
      <xdr:row>137</xdr:row>
      <xdr:rowOff>15874</xdr:rowOff>
    </xdr:to>
    <xdr:graphicFrame macro="">
      <xdr:nvGraphicFramePr>
        <xdr:cNvPr id="2" name="Chart 1">
          <a:extLst>
            <a:ext uri="{FF2B5EF4-FFF2-40B4-BE49-F238E27FC236}">
              <a16:creationId xmlns:a16="http://schemas.microsoft.com/office/drawing/2014/main" id="{4BD23155-1ABF-30AA-EFCA-F1E4C3ED99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https://www.bing.com/financeapi/forcetrigger?t=a1ne3m&amp;q=XNYS%3aAME&amp;form=skydnc</v>
    <v>Learn more on Bing</v>
  </rv>
  <rv s="1">
    <v>0</v>
    <v>AMETEK, INC. (XNYS:AME)</v>
    <v>2</v>
    <v>3</v>
    <v>Finance</v>
    <v>4</v>
    <v>en-US</v>
    <v>a1ne3m</v>
    <v>268435456</v>
    <v>1</v>
    <v>Powered by Refinitiv</v>
    <v>148.06</v>
    <v>106.17</v>
    <v>1.2151000000000001</v>
    <v>-0.92</v>
    <v>-6.3590000000000001E-3</v>
    <v>0.44</v>
    <v>3.0609999999999999E-3</v>
    <v>USD</v>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v>19600</v>
    <v>New York Stock Exchange</v>
    <v>XNYS</v>
    <v>XNYS</v>
    <v>1100 Cassatt Road, BERWYN, PA, 19312 US</v>
    <v>144.13999999999999</v>
    <v>Machinery, Equipment &amp; Components</v>
    <v>Stock</v>
    <v>45057.958333356248</v>
    <v>0</v>
    <v>142.66</v>
    <v>33133114751</v>
    <v>AMETEK, INC.</v>
    <v>AMETEK, INC.</v>
    <v>144.13999999999999</v>
    <v>28.028099999999998</v>
    <v>144.68</v>
    <v>143.76</v>
    <v>144.19999999999999</v>
    <v>230475200</v>
    <v>AME</v>
    <v>AMETEK, INC. (XNYS:AME)</v>
    <v>720796</v>
    <v>1073759</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1037868/000089322006000448/w18155e10vk.htm" TargetMode="External"/><Relationship Id="rId47" Type="http://schemas.openxmlformats.org/officeDocument/2006/relationships/hyperlink" Target="https://www.sec.gov/Archives/edgar/data/1037868/000089322008000535/w50135e10vk.htm" TargetMode="External"/><Relationship Id="rId63" Type="http://schemas.openxmlformats.org/officeDocument/2006/relationships/hyperlink" Target="https://www.sec.gov/Archives/edgar/data/1037868/000119312516478197/0001193125-16-478197-index.html" TargetMode="External"/><Relationship Id="rId68" Type="http://schemas.openxmlformats.org/officeDocument/2006/relationships/hyperlink" Target="https://www.sec.gov/Archives/edgar/data/1037868/000119312519046947/0001193125-19-046947-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037868/000089322001000281/0000893220-01-000281-index.htm" TargetMode="External"/><Relationship Id="rId37" Type="http://schemas.openxmlformats.org/officeDocument/2006/relationships/hyperlink" Target="https://www.sec.gov/Archives/edgar/data/1037868/000089322003000294/0000893220-03-000294-index.html" TargetMode="External"/><Relationship Id="rId40" Type="http://schemas.openxmlformats.org/officeDocument/2006/relationships/hyperlink" Target="https://www.sec.gov/Archives/edgar/data/1037868/000089322005000487/0000893220-05-000487-index.html" TargetMode="External"/><Relationship Id="rId45" Type="http://schemas.openxmlformats.org/officeDocument/2006/relationships/hyperlink" Target="https://www.sec.gov/Archives/edgar/data/1037868/000089322007000510/w28783e10vk.htm" TargetMode="External"/><Relationship Id="rId53" Type="http://schemas.openxmlformats.org/officeDocument/2006/relationships/hyperlink" Target="https://www.sec.gov/Archives/edgar/data/1037868/000095012311017564/w80783e10vk.htm" TargetMode="External"/><Relationship Id="rId58" Type="http://schemas.openxmlformats.org/officeDocument/2006/relationships/hyperlink" Target="https://www.sec.gov/Archives/edgar/data/1037868/000119312514069080/d654083d10k.htm" TargetMode="External"/><Relationship Id="rId66" Type="http://schemas.openxmlformats.org/officeDocument/2006/relationships/hyperlink" Target="https://www.sec.gov/Archives/edgar/data/1037868/000119312518053631/0001193125-18-053631-index.html" TargetMode="External"/><Relationship Id="rId74" Type="http://schemas.openxmlformats.org/officeDocument/2006/relationships/hyperlink" Target="https://www.sec.gov/Archives/edgar/data/1037868/000103786822000009/0001037868-22-000009-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1037868/000119312515059832/d843717d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037868/000089322002000252/0000893220-02-000252-index.htm" TargetMode="External"/><Relationship Id="rId43" Type="http://schemas.openxmlformats.org/officeDocument/2006/relationships/hyperlink" Target="https://www.sec.gov/Archives/edgar/data/1037868/000089322006000448/w18155e10vk.htm" TargetMode="External"/><Relationship Id="rId48" Type="http://schemas.openxmlformats.org/officeDocument/2006/relationships/hyperlink" Target="https://www.sec.gov/Archives/edgar/data/1037868/000089322009000390/0000893220-09-000390-index.html" TargetMode="External"/><Relationship Id="rId56" Type="http://schemas.openxmlformats.org/officeDocument/2006/relationships/hyperlink" Target="https://www.sec.gov/Archives/edgar/data/1037868/000119312513069307/0001193125-13-069307-index.html" TargetMode="External"/><Relationship Id="rId64" Type="http://schemas.openxmlformats.org/officeDocument/2006/relationships/hyperlink" Target="https://www.sec.gov/Archives/edgar/data/1037868/000119312517053600/0001193125-17-053600-index.html" TargetMode="External"/><Relationship Id="rId69" Type="http://schemas.openxmlformats.org/officeDocument/2006/relationships/hyperlink" Target="https://www.sec.gov/Archives/edgar/data/1037868/000119312519046947/0001193125-19-046947-index.html" TargetMode="External"/><Relationship Id="rId77" Type="http://schemas.openxmlformats.org/officeDocument/2006/relationships/hyperlink" Target="https://www.sec.gov/Archives/edgar/data/1037868/000103786823000012/0001037868-23-00001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37868/000095012310016787/0000950123-10-016787-index.html" TargetMode="External"/><Relationship Id="rId72" Type="http://schemas.openxmlformats.org/officeDocument/2006/relationships/hyperlink" Target="https://www.sec.gov/Archives/edgar/data/1037868/000103786821000007/0001037868-21-00000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37868/000089322001000281/0000893220-01-000281-index.htm" TargetMode="External"/><Relationship Id="rId38" Type="http://schemas.openxmlformats.org/officeDocument/2006/relationships/hyperlink" Target="https://www.sec.gov/Archives/edgar/data/1037868/000089322004000420/0000893220-04-000420-index.html" TargetMode="External"/><Relationship Id="rId46" Type="http://schemas.openxmlformats.org/officeDocument/2006/relationships/hyperlink" Target="https://www.sec.gov/Archives/edgar/data/1037868/000089322008000535/w50135e10vk.htm" TargetMode="External"/><Relationship Id="rId59" Type="http://schemas.openxmlformats.org/officeDocument/2006/relationships/hyperlink" Target="https://www.sec.gov/Archives/edgar/data/1037868/000119312514069080/d654083d10k.htm" TargetMode="External"/><Relationship Id="rId67" Type="http://schemas.openxmlformats.org/officeDocument/2006/relationships/hyperlink" Target="https://www.sec.gov/Archives/edgar/data/1037868/000119312518053631/0001193125-18-053631-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37868/000089322005000487/0000893220-05-000487-index.html" TargetMode="External"/><Relationship Id="rId54" Type="http://schemas.openxmlformats.org/officeDocument/2006/relationships/hyperlink" Target="https://www.sec.gov/Archives/edgar/data/1037868/000119312512074885/0001193125-12-074885-index.html" TargetMode="External"/><Relationship Id="rId62" Type="http://schemas.openxmlformats.org/officeDocument/2006/relationships/hyperlink" Target="https://www.sec.gov/Archives/edgar/data/1037868/000119312516478197/0001193125-16-478197-index.html" TargetMode="External"/><Relationship Id="rId70" Type="http://schemas.openxmlformats.org/officeDocument/2006/relationships/hyperlink" Target="https://www.sec.gov/Archives/edgar/data/1037868/000119312520043133/0001193125-20-043133-index.html" TargetMode="External"/><Relationship Id="rId75" Type="http://schemas.openxmlformats.org/officeDocument/2006/relationships/hyperlink" Target="https://www.sec.gov/Archives/edgar/data/1037868/000103786822000009/0001037868-22-000009-index.htm" TargetMode="External"/><Relationship Id="rId1" Type="http://schemas.openxmlformats.org/officeDocument/2006/relationships/hyperlink" Target="https://roic.ai/company/AME"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037868/000089322003000294/0000893220-03-000294-index.html" TargetMode="External"/><Relationship Id="rId49" Type="http://schemas.openxmlformats.org/officeDocument/2006/relationships/hyperlink" Target="https://www.sec.gov/Archives/edgar/data/1037868/000089322009000390/0000893220-09-000390-index.html" TargetMode="External"/><Relationship Id="rId57" Type="http://schemas.openxmlformats.org/officeDocument/2006/relationships/hyperlink" Target="https://www.sec.gov/Archives/edgar/data/1037868/000119312513069307/0001193125-13-069307-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037868/000089322007000510/w28783e10vk.htm" TargetMode="External"/><Relationship Id="rId52" Type="http://schemas.openxmlformats.org/officeDocument/2006/relationships/hyperlink" Target="https://www.sec.gov/Archives/edgar/data/1037868/000095012311017564/w80783e10vk.htm" TargetMode="External"/><Relationship Id="rId60" Type="http://schemas.openxmlformats.org/officeDocument/2006/relationships/hyperlink" Target="https://www.sec.gov/Archives/edgar/data/1037868/000119312515059832/d843717d10k.htm" TargetMode="External"/><Relationship Id="rId65" Type="http://schemas.openxmlformats.org/officeDocument/2006/relationships/hyperlink" Target="https://www.sec.gov/Archives/edgar/data/1037868/000119312517053600/0001193125-17-053600-index.html" TargetMode="External"/><Relationship Id="rId73" Type="http://schemas.openxmlformats.org/officeDocument/2006/relationships/hyperlink" Target="https://www.sec.gov/Archives/edgar/data/1037868/000103786821000007/0001037868-21-000007-index.htm" TargetMode="External"/><Relationship Id="rId78" Type="http://schemas.openxmlformats.org/officeDocument/2006/relationships/hyperlink" Target="https://finbox.com/NYSE:WM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1037868/000089322004000420/0000893220-04-000420-index.html" TargetMode="External"/><Relationship Id="rId34" Type="http://schemas.openxmlformats.org/officeDocument/2006/relationships/hyperlink" Target="https://www.sec.gov/Archives/edgar/data/1037868/000089322002000252/0000893220-02-000252-index.htm" TargetMode="External"/><Relationship Id="rId50" Type="http://schemas.openxmlformats.org/officeDocument/2006/relationships/hyperlink" Target="https://www.sec.gov/Archives/edgar/data/1037868/000095012310016787/0000950123-10-016787-index.html" TargetMode="External"/><Relationship Id="rId55" Type="http://schemas.openxmlformats.org/officeDocument/2006/relationships/hyperlink" Target="https://www.sec.gov/Archives/edgar/data/1037868/000119312512074885/0001193125-12-074885-index.html" TargetMode="External"/><Relationship Id="rId76" Type="http://schemas.openxmlformats.org/officeDocument/2006/relationships/hyperlink" Target="https://www.sec.gov/Archives/edgar/data/1037868/000103786823000012/0001037868-23-000012-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037868/000119312520043133/0001193125-20-043133-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79" activePane="bottomRight" state="frozen"/>
      <selection pane="topRight"/>
      <selection pane="bottomLeft"/>
      <selection pane="bottomRight" activeCell="AP90" sqref="AP90"/>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502800000</v>
      </c>
      <c r="C3" s="1">
        <v>568500000</v>
      </c>
      <c r="D3" s="1">
        <v>620100000</v>
      </c>
      <c r="E3" s="1">
        <v>520500000</v>
      </c>
      <c r="F3" s="1">
        <v>587800000</v>
      </c>
      <c r="G3" s="1">
        <v>660700000</v>
      </c>
      <c r="H3" s="1">
        <v>715100000</v>
      </c>
      <c r="I3" s="1">
        <v>769600000</v>
      </c>
      <c r="J3" s="1">
        <v>732200000</v>
      </c>
      <c r="K3" s="1">
        <v>808000000</v>
      </c>
      <c r="L3" s="1">
        <v>837500000</v>
      </c>
      <c r="M3" s="1">
        <v>868700000</v>
      </c>
      <c r="N3" s="1">
        <v>847800000</v>
      </c>
      <c r="O3" s="1">
        <v>927474000</v>
      </c>
      <c r="P3" s="1">
        <v>924797000</v>
      </c>
      <c r="Q3" s="1">
        <v>1024660000</v>
      </c>
      <c r="R3" s="1">
        <v>1019289000</v>
      </c>
      <c r="S3" s="1">
        <v>1040542000</v>
      </c>
      <c r="T3" s="1">
        <v>1091622000</v>
      </c>
      <c r="U3" s="1">
        <v>1232318000</v>
      </c>
      <c r="V3" s="1">
        <v>1434457000</v>
      </c>
      <c r="W3" s="1">
        <v>1819290000</v>
      </c>
      <c r="X3" s="1">
        <v>2136850000</v>
      </c>
      <c r="Y3" s="1">
        <v>2531135000</v>
      </c>
      <c r="Z3" s="1">
        <v>2098355000</v>
      </c>
      <c r="AA3" s="1">
        <v>2470952000</v>
      </c>
      <c r="AB3" s="1">
        <v>2989914000</v>
      </c>
      <c r="AC3" s="1">
        <v>3334213000</v>
      </c>
      <c r="AD3" s="1">
        <v>3594136000</v>
      </c>
      <c r="AE3" s="1">
        <v>4021964000</v>
      </c>
      <c r="AF3" s="1">
        <v>3974295000</v>
      </c>
      <c r="AG3" s="1">
        <v>3840087000</v>
      </c>
      <c r="AH3" s="1">
        <v>4300170000</v>
      </c>
      <c r="AI3" s="1">
        <v>4845872000</v>
      </c>
      <c r="AJ3" s="1">
        <v>5158557000</v>
      </c>
      <c r="AK3" s="1">
        <v>4540029000</v>
      </c>
      <c r="AL3" s="1">
        <v>5546514000</v>
      </c>
      <c r="AM3" s="1">
        <v>6150530000</v>
      </c>
      <c r="AN3" s="1">
        <v>6501000000</v>
      </c>
      <c r="AO3" s="28">
        <v>6831000000</v>
      </c>
      <c r="AP3" s="28">
        <v>7739000000</v>
      </c>
      <c r="AQ3" s="28">
        <v>9765000000</v>
      </c>
      <c r="AR3" s="28">
        <v>11151000000</v>
      </c>
      <c r="AS3" s="18" t="s">
        <v>109</v>
      </c>
      <c r="AT3" s="19" t="s">
        <v>110</v>
      </c>
      <c r="AU3" s="19" t="s">
        <v>111</v>
      </c>
      <c r="AV3" s="19" t="s">
        <v>112</v>
      </c>
    </row>
    <row r="4" spans="1:48" ht="19" x14ac:dyDescent="0.25">
      <c r="A4" s="14" t="s">
        <v>94</v>
      </c>
      <c r="B4" s="1"/>
      <c r="C4" s="15">
        <f>(C3/B3)-1</f>
        <v>0.13066825775656321</v>
      </c>
      <c r="D4" s="15">
        <f>(D3/C3)-1</f>
        <v>9.0765171503957687E-2</v>
      </c>
      <c r="E4" s="15">
        <f>(E3/D3)-1</f>
        <v>-0.16061925495887763</v>
      </c>
      <c r="F4" s="15">
        <f t="shared" ref="F4:AR4" si="0">(F3/E3)-1</f>
        <v>0.12929875120076839</v>
      </c>
      <c r="G4" s="15">
        <f t="shared" si="0"/>
        <v>0.12402177611432452</v>
      </c>
      <c r="H4" s="16">
        <f t="shared" si="0"/>
        <v>8.2336915392765331E-2</v>
      </c>
      <c r="I4" s="16">
        <f t="shared" si="0"/>
        <v>7.6213117046566969E-2</v>
      </c>
      <c r="J4" s="16">
        <f t="shared" si="0"/>
        <v>-4.8596673596673634E-2</v>
      </c>
      <c r="K4" s="16">
        <f t="shared" si="0"/>
        <v>0.10352362742420107</v>
      </c>
      <c r="L4" s="16">
        <f t="shared" si="0"/>
        <v>3.6509900990099098E-2</v>
      </c>
      <c r="M4" s="16">
        <f t="shared" si="0"/>
        <v>3.7253731343283691E-2</v>
      </c>
      <c r="N4" s="16">
        <f t="shared" si="0"/>
        <v>-2.40589386439507E-2</v>
      </c>
      <c r="O4" s="16">
        <f t="shared" si="0"/>
        <v>9.3977353149327758E-2</v>
      </c>
      <c r="P4" s="16">
        <f t="shared" si="0"/>
        <v>-2.8863342799906322E-3</v>
      </c>
      <c r="Q4" s="16">
        <f t="shared" si="0"/>
        <v>0.10798369804400321</v>
      </c>
      <c r="R4" s="16">
        <f t="shared" si="0"/>
        <v>-5.2417387230886403E-3</v>
      </c>
      <c r="S4" s="16">
        <f t="shared" si="0"/>
        <v>2.0850808750020766E-2</v>
      </c>
      <c r="T4" s="16">
        <f t="shared" si="0"/>
        <v>4.9089801276642309E-2</v>
      </c>
      <c r="U4" s="16">
        <f t="shared" si="0"/>
        <v>0.12888710560981731</v>
      </c>
      <c r="V4" s="16">
        <f t="shared" si="0"/>
        <v>0.16403152433057056</v>
      </c>
      <c r="W4" s="16">
        <f t="shared" si="0"/>
        <v>0.26827782220031682</v>
      </c>
      <c r="X4" s="16">
        <f t="shared" si="0"/>
        <v>0.17455161079322146</v>
      </c>
      <c r="Y4" s="16">
        <f t="shared" si="0"/>
        <v>0.18451692912464601</v>
      </c>
      <c r="Z4" s="16">
        <f t="shared" si="0"/>
        <v>-0.17098258291240886</v>
      </c>
      <c r="AA4" s="16">
        <f t="shared" si="0"/>
        <v>0.17756623640899649</v>
      </c>
      <c r="AB4" s="16">
        <f t="shared" si="0"/>
        <v>0.21002512391984962</v>
      </c>
      <c r="AC4" s="16">
        <f t="shared" si="0"/>
        <v>0.11515347933084352</v>
      </c>
      <c r="AD4" s="16">
        <f t="shared" si="0"/>
        <v>7.7956327325218844E-2</v>
      </c>
      <c r="AE4" s="16">
        <f t="shared" si="0"/>
        <v>0.11903500590962612</v>
      </c>
      <c r="AF4" s="16">
        <f t="shared" si="0"/>
        <v>-1.185216973597969E-2</v>
      </c>
      <c r="AG4" s="16">
        <f t="shared" si="0"/>
        <v>-3.3769008088226915E-2</v>
      </c>
      <c r="AH4" s="16">
        <f t="shared" si="0"/>
        <v>0.1198105667918461</v>
      </c>
      <c r="AI4" s="16">
        <f t="shared" si="0"/>
        <v>0.12690242478785718</v>
      </c>
      <c r="AJ4" s="16">
        <f t="shared" si="0"/>
        <v>6.4526054340684258E-2</v>
      </c>
      <c r="AK4" s="16">
        <f t="shared" si="0"/>
        <v>-0.11990329853871928</v>
      </c>
      <c r="AL4" s="16">
        <f t="shared" si="0"/>
        <v>0.2216913151876343</v>
      </c>
      <c r="AM4" s="16">
        <f t="shared" si="0"/>
        <v>0.10890011275550737</v>
      </c>
      <c r="AN4" s="16">
        <f t="shared" si="0"/>
        <v>5.6982081219016933E-2</v>
      </c>
      <c r="AO4" s="16">
        <f t="shared" si="0"/>
        <v>5.0761421319796884E-2</v>
      </c>
      <c r="AP4" s="16">
        <f t="shared" si="0"/>
        <v>0.13292343727126332</v>
      </c>
      <c r="AQ4" s="16">
        <f t="shared" si="0"/>
        <v>0.2617909290606022</v>
      </c>
      <c r="AR4" s="16">
        <f t="shared" si="0"/>
        <v>0.14193548387096766</v>
      </c>
      <c r="AS4" s="17">
        <f>(AM4+AL4+AK4)/3</f>
        <v>7.02293764681408E-2</v>
      </c>
      <c r="AT4" s="17">
        <f>(AM20+AL20+AK20)/3</f>
        <v>9.7013387493779898E-2</v>
      </c>
      <c r="AU4" s="17">
        <f>(AM29+AL29+AK29)/3</f>
        <v>0.10631290692341026</v>
      </c>
      <c r="AV4" s="17">
        <f>(AM105+AL105+AK105)/3</f>
        <v>8.2463884225743387E-3</v>
      </c>
    </row>
    <row r="5" spans="1:48" ht="19" x14ac:dyDescent="0.25">
      <c r="A5" s="5" t="s">
        <v>2</v>
      </c>
      <c r="B5" s="1">
        <v>367800000</v>
      </c>
      <c r="C5" s="1">
        <v>430600000</v>
      </c>
      <c r="D5" s="1">
        <v>458800000</v>
      </c>
      <c r="E5" s="1">
        <v>382200000</v>
      </c>
      <c r="F5" s="1">
        <v>436300000</v>
      </c>
      <c r="G5" s="1">
        <v>489300000</v>
      </c>
      <c r="H5" s="1">
        <v>538300000</v>
      </c>
      <c r="I5" s="1">
        <v>575500000</v>
      </c>
      <c r="J5" s="1">
        <v>574400000</v>
      </c>
      <c r="K5" s="1">
        <v>612100000</v>
      </c>
      <c r="L5" s="1">
        <v>638900000</v>
      </c>
      <c r="M5" s="1">
        <v>662700000</v>
      </c>
      <c r="N5" s="1">
        <v>655900000</v>
      </c>
      <c r="O5" s="1">
        <v>711020000</v>
      </c>
      <c r="P5" s="1">
        <v>696011000</v>
      </c>
      <c r="Q5" s="1">
        <v>750366000</v>
      </c>
      <c r="R5" s="1">
        <v>777919000</v>
      </c>
      <c r="S5" s="1">
        <v>754571000</v>
      </c>
      <c r="T5" s="1">
        <v>785441000</v>
      </c>
      <c r="U5" s="1">
        <v>863827000</v>
      </c>
      <c r="V5" s="1">
        <v>988508000</v>
      </c>
      <c r="W5" s="1">
        <v>1251920000</v>
      </c>
      <c r="X5" s="1">
        <v>1444514000</v>
      </c>
      <c r="Y5" s="1">
        <v>1730086000</v>
      </c>
      <c r="Z5" s="1">
        <v>1435953000</v>
      </c>
      <c r="AA5" s="1">
        <v>1646892000</v>
      </c>
      <c r="AB5" s="1">
        <v>1955779000</v>
      </c>
      <c r="AC5" s="1">
        <v>2154132000</v>
      </c>
      <c r="AD5" s="1">
        <v>2323642000</v>
      </c>
      <c r="AE5" s="1">
        <v>2597017000</v>
      </c>
      <c r="AF5" s="1">
        <v>2549280000</v>
      </c>
      <c r="AG5" s="1">
        <v>2575220000</v>
      </c>
      <c r="AH5" s="1">
        <v>2851431000</v>
      </c>
      <c r="AI5" s="1">
        <v>3186310000</v>
      </c>
      <c r="AJ5" s="1">
        <v>3370897000</v>
      </c>
      <c r="AK5" s="1">
        <v>2996515000</v>
      </c>
      <c r="AL5" s="1">
        <v>3633900000</v>
      </c>
      <c r="AM5" s="1">
        <v>4005261000</v>
      </c>
    </row>
    <row r="6" spans="1:48" ht="20" x14ac:dyDescent="0.25">
      <c r="A6" s="6" t="s">
        <v>3</v>
      </c>
      <c r="B6" s="10">
        <v>135000000</v>
      </c>
      <c r="C6" s="10">
        <v>137900000</v>
      </c>
      <c r="D6" s="10">
        <v>161300000</v>
      </c>
      <c r="E6" s="10">
        <v>138300000</v>
      </c>
      <c r="F6" s="10">
        <v>151500000</v>
      </c>
      <c r="G6" s="10">
        <v>171400000</v>
      </c>
      <c r="H6" s="10">
        <v>176800000</v>
      </c>
      <c r="I6" s="10">
        <v>194100000</v>
      </c>
      <c r="J6" s="10">
        <v>157800000</v>
      </c>
      <c r="K6" s="10">
        <v>195900000</v>
      </c>
      <c r="L6" s="10">
        <v>198600000</v>
      </c>
      <c r="M6" s="10">
        <v>206000000</v>
      </c>
      <c r="N6" s="10">
        <v>191900000</v>
      </c>
      <c r="O6" s="10">
        <v>216454000</v>
      </c>
      <c r="P6" s="10">
        <v>228786000</v>
      </c>
      <c r="Q6" s="10">
        <v>274294000</v>
      </c>
      <c r="R6" s="10">
        <v>241370000</v>
      </c>
      <c r="S6" s="10">
        <v>285971000</v>
      </c>
      <c r="T6" s="10">
        <v>306181000</v>
      </c>
      <c r="U6" s="10">
        <v>368491000</v>
      </c>
      <c r="V6" s="10">
        <v>445949000</v>
      </c>
      <c r="W6" s="10">
        <v>567370000</v>
      </c>
      <c r="X6" s="10">
        <v>692336000</v>
      </c>
      <c r="Y6" s="10">
        <v>801049000</v>
      </c>
      <c r="Z6" s="10">
        <v>662402000</v>
      </c>
      <c r="AA6" s="10">
        <v>824060000</v>
      </c>
      <c r="AB6" s="10">
        <v>1034135000</v>
      </c>
      <c r="AC6" s="10">
        <v>1180081000</v>
      </c>
      <c r="AD6" s="10">
        <v>1270494000</v>
      </c>
      <c r="AE6" s="10">
        <v>1424947000</v>
      </c>
      <c r="AF6" s="10">
        <v>1425015000</v>
      </c>
      <c r="AG6" s="10">
        <v>1264867000</v>
      </c>
      <c r="AH6" s="10">
        <v>1448739000</v>
      </c>
      <c r="AI6" s="10">
        <v>1659562000</v>
      </c>
      <c r="AJ6" s="10">
        <v>1787660000</v>
      </c>
      <c r="AK6" s="10">
        <v>1543514000</v>
      </c>
      <c r="AL6" s="10">
        <v>1912614000</v>
      </c>
      <c r="AM6" s="10">
        <v>2145269000</v>
      </c>
      <c r="AS6" s="18" t="s">
        <v>113</v>
      </c>
      <c r="AT6" s="19" t="s">
        <v>114</v>
      </c>
      <c r="AU6" s="19" t="s">
        <v>115</v>
      </c>
      <c r="AV6" s="19" t="s">
        <v>116</v>
      </c>
    </row>
    <row r="7" spans="1:48" ht="19" x14ac:dyDescent="0.25">
      <c r="A7" s="5" t="s">
        <v>4</v>
      </c>
      <c r="B7" s="2">
        <v>0.26850000000000002</v>
      </c>
      <c r="C7" s="2">
        <v>0.24260000000000001</v>
      </c>
      <c r="D7" s="2">
        <v>0.2601</v>
      </c>
      <c r="E7" s="2">
        <v>0.26569999999999999</v>
      </c>
      <c r="F7" s="2">
        <v>0.25769999999999998</v>
      </c>
      <c r="G7" s="2">
        <v>0.25940000000000002</v>
      </c>
      <c r="H7" s="2">
        <v>0.2472</v>
      </c>
      <c r="I7" s="2">
        <v>0.25219999999999998</v>
      </c>
      <c r="J7" s="2">
        <v>0.2155</v>
      </c>
      <c r="K7" s="2">
        <v>0.24249999999999999</v>
      </c>
      <c r="L7" s="2">
        <v>0.23710000000000001</v>
      </c>
      <c r="M7" s="2">
        <v>0.23710000000000001</v>
      </c>
      <c r="N7" s="2">
        <v>0.22639999999999999</v>
      </c>
      <c r="O7" s="2">
        <v>0.2334</v>
      </c>
      <c r="P7" s="2">
        <v>0.24740000000000001</v>
      </c>
      <c r="Q7" s="2">
        <v>0.26769999999999999</v>
      </c>
      <c r="R7" s="2">
        <v>0.23680000000000001</v>
      </c>
      <c r="S7" s="2">
        <v>0.27479999999999999</v>
      </c>
      <c r="T7" s="2">
        <v>0.28050000000000003</v>
      </c>
      <c r="U7" s="2">
        <v>0.29899999999999999</v>
      </c>
      <c r="V7" s="2">
        <v>0.31090000000000001</v>
      </c>
      <c r="W7" s="2">
        <v>0.31190000000000001</v>
      </c>
      <c r="X7" s="2">
        <v>0.32400000000000001</v>
      </c>
      <c r="Y7" s="2">
        <v>0.3165</v>
      </c>
      <c r="Z7" s="2">
        <v>0.31569999999999998</v>
      </c>
      <c r="AA7" s="2">
        <v>0.33350000000000002</v>
      </c>
      <c r="AB7" s="2">
        <v>0.34589999999999999</v>
      </c>
      <c r="AC7" s="2">
        <v>0.35389999999999999</v>
      </c>
      <c r="AD7" s="2">
        <v>0.35349999999999998</v>
      </c>
      <c r="AE7" s="2">
        <v>0.3543</v>
      </c>
      <c r="AF7" s="2">
        <v>0.35859999999999997</v>
      </c>
      <c r="AG7" s="2">
        <v>0.32940000000000003</v>
      </c>
      <c r="AH7" s="2">
        <v>0.33689999999999998</v>
      </c>
      <c r="AI7" s="2">
        <v>0.34250000000000003</v>
      </c>
      <c r="AJ7" s="2">
        <v>0.34649999999999997</v>
      </c>
      <c r="AK7" s="2">
        <v>0.34</v>
      </c>
      <c r="AL7" s="2">
        <v>0.3448</v>
      </c>
      <c r="AM7" s="2">
        <v>0.3488</v>
      </c>
      <c r="AS7" s="17">
        <f>AM7</f>
        <v>0.3488</v>
      </c>
      <c r="AT7" s="20">
        <f>AM21</f>
        <v>0.29770000000000002</v>
      </c>
      <c r="AU7" s="20">
        <f>AM30</f>
        <v>0.1885</v>
      </c>
      <c r="AV7" s="20">
        <f>AM106/AM3</f>
        <v>0.16427332278681675</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96</v>
      </c>
      <c r="AT9" s="19" t="s">
        <v>97</v>
      </c>
      <c r="AU9" s="19" t="s">
        <v>98</v>
      </c>
      <c r="AV9" s="19" t="s">
        <v>99</v>
      </c>
    </row>
    <row r="10" spans="1:48" ht="19" x14ac:dyDescent="0.25">
      <c r="A10" s="5" t="s">
        <v>6</v>
      </c>
      <c r="B10" s="1">
        <v>61400000</v>
      </c>
      <c r="C10" s="1">
        <v>68700000</v>
      </c>
      <c r="D10" s="1">
        <v>71300000</v>
      </c>
      <c r="E10" s="1">
        <v>63600000</v>
      </c>
      <c r="F10" s="1">
        <v>66100000</v>
      </c>
      <c r="G10" s="1">
        <v>69600000</v>
      </c>
      <c r="H10" s="1">
        <v>74000000</v>
      </c>
      <c r="I10" s="1">
        <v>77700000</v>
      </c>
      <c r="J10" s="1">
        <v>121800000</v>
      </c>
      <c r="K10" s="1">
        <v>79200000</v>
      </c>
      <c r="L10" s="1">
        <v>74800000</v>
      </c>
      <c r="M10" s="1">
        <v>76100000</v>
      </c>
      <c r="N10" s="1">
        <v>67100000</v>
      </c>
      <c r="O10" s="1">
        <v>82089000</v>
      </c>
      <c r="P10" s="1">
        <v>79351000</v>
      </c>
      <c r="Q10" s="1">
        <v>95147000</v>
      </c>
      <c r="R10" s="1">
        <v>98655000</v>
      </c>
      <c r="S10" s="1">
        <v>104816000</v>
      </c>
      <c r="T10" s="1">
        <v>115186000</v>
      </c>
      <c r="U10" s="1">
        <v>135494000</v>
      </c>
      <c r="V10" s="1">
        <v>171577000</v>
      </c>
      <c r="W10" s="1">
        <v>219454000</v>
      </c>
      <c r="X10" s="1">
        <v>263472000</v>
      </c>
      <c r="Y10" s="1">
        <v>322552000</v>
      </c>
      <c r="Z10" s="1">
        <v>254143000</v>
      </c>
      <c r="AA10" s="1">
        <v>296482000</v>
      </c>
      <c r="AB10" s="1">
        <v>349321000</v>
      </c>
      <c r="AC10" s="1">
        <v>380532000</v>
      </c>
      <c r="AD10" s="1">
        <v>398177000</v>
      </c>
      <c r="AE10" s="1">
        <v>462637000</v>
      </c>
      <c r="AF10" s="1">
        <v>448592000</v>
      </c>
      <c r="AG10" s="1">
        <v>462970000</v>
      </c>
      <c r="AH10" s="1">
        <v>533645000</v>
      </c>
      <c r="AI10" s="1">
        <v>584022000</v>
      </c>
      <c r="AJ10" s="1">
        <v>610280000</v>
      </c>
      <c r="AK10" s="1" t="s">
        <v>92</v>
      </c>
      <c r="AL10" s="1" t="s">
        <v>92</v>
      </c>
      <c r="AM10" s="1" t="s">
        <v>92</v>
      </c>
      <c r="AS10" s="17">
        <f>AM9</f>
        <v>0</v>
      </c>
      <c r="AT10" s="20">
        <f>AM13</f>
        <v>0.10480023672756657</v>
      </c>
      <c r="AU10" s="20">
        <f>AM80</f>
        <v>7.7025882322336453E-3</v>
      </c>
      <c r="AV10" s="20">
        <f>AM89</f>
        <v>2.2600491339770719E-2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61400000</v>
      </c>
      <c r="C12" s="1">
        <v>68700000</v>
      </c>
      <c r="D12" s="1">
        <v>71300000</v>
      </c>
      <c r="E12" s="1">
        <v>63600000</v>
      </c>
      <c r="F12" s="1">
        <v>66100000</v>
      </c>
      <c r="G12" s="1">
        <v>69600000</v>
      </c>
      <c r="H12" s="1">
        <v>74000000</v>
      </c>
      <c r="I12" s="1">
        <v>77700000</v>
      </c>
      <c r="J12" s="1">
        <v>121800000</v>
      </c>
      <c r="K12" s="1">
        <v>79200000</v>
      </c>
      <c r="L12" s="1">
        <v>74800000</v>
      </c>
      <c r="M12" s="1">
        <v>76100000</v>
      </c>
      <c r="N12" s="1">
        <v>67100000</v>
      </c>
      <c r="O12" s="1">
        <v>82089000</v>
      </c>
      <c r="P12" s="1">
        <v>79351000</v>
      </c>
      <c r="Q12" s="1">
        <v>95147000</v>
      </c>
      <c r="R12" s="1">
        <v>98655000</v>
      </c>
      <c r="S12" s="1">
        <v>104816000</v>
      </c>
      <c r="T12" s="1">
        <v>115186000</v>
      </c>
      <c r="U12" s="1">
        <v>135494000</v>
      </c>
      <c r="V12" s="1">
        <v>171577000</v>
      </c>
      <c r="W12" s="1">
        <v>219454000</v>
      </c>
      <c r="X12" s="1">
        <v>263472000</v>
      </c>
      <c r="Y12" s="1">
        <v>322552000</v>
      </c>
      <c r="Z12" s="1">
        <v>254143000</v>
      </c>
      <c r="AA12" s="1">
        <v>296482000</v>
      </c>
      <c r="AB12" s="1">
        <v>349321000</v>
      </c>
      <c r="AC12" s="1">
        <v>380532000</v>
      </c>
      <c r="AD12" s="1">
        <v>398177000</v>
      </c>
      <c r="AE12" s="1">
        <v>462637000</v>
      </c>
      <c r="AF12" s="1">
        <v>448592000</v>
      </c>
      <c r="AG12" s="1">
        <v>462970000</v>
      </c>
      <c r="AH12" s="1">
        <v>533645000</v>
      </c>
      <c r="AI12" s="1">
        <v>584022000</v>
      </c>
      <c r="AJ12" s="1">
        <v>610280000</v>
      </c>
      <c r="AK12" s="1">
        <v>515630000</v>
      </c>
      <c r="AL12" s="1">
        <v>603944000</v>
      </c>
      <c r="AM12" s="1">
        <v>644577000</v>
      </c>
      <c r="AS12" s="18" t="s">
        <v>117</v>
      </c>
      <c r="AT12" s="19" t="s">
        <v>118</v>
      </c>
      <c r="AU12" s="19" t="s">
        <v>119</v>
      </c>
      <c r="AV12" s="19" t="s">
        <v>120</v>
      </c>
    </row>
    <row r="13" spans="1:48" ht="19" x14ac:dyDescent="0.25">
      <c r="A13" s="14" t="s">
        <v>100</v>
      </c>
      <c r="B13" s="15">
        <f>B12/B3</f>
        <v>0.12211614956245027</v>
      </c>
      <c r="C13" s="15">
        <f t="shared" ref="C13:AM13" si="2">C12/C3</f>
        <v>0.12084432717678101</v>
      </c>
      <c r="D13" s="15">
        <f t="shared" si="2"/>
        <v>0.11498145460409612</v>
      </c>
      <c r="E13" s="15">
        <f t="shared" si="2"/>
        <v>0.12219020172910663</v>
      </c>
      <c r="F13" s="15">
        <f t="shared" si="2"/>
        <v>0.11245321537938074</v>
      </c>
      <c r="G13" s="15">
        <f t="shared" si="2"/>
        <v>0.10534281822309671</v>
      </c>
      <c r="H13" s="15">
        <f t="shared" si="2"/>
        <v>0.10348203048524682</v>
      </c>
      <c r="I13" s="15">
        <f t="shared" si="2"/>
        <v>0.10096153846153846</v>
      </c>
      <c r="J13" s="15">
        <f t="shared" si="2"/>
        <v>0.16634799235181644</v>
      </c>
      <c r="K13" s="15">
        <f t="shared" si="2"/>
        <v>9.8019801980198024E-2</v>
      </c>
      <c r="L13" s="15">
        <f t="shared" si="2"/>
        <v>8.9313432835820897E-2</v>
      </c>
      <c r="M13" s="15">
        <f t="shared" si="2"/>
        <v>8.7602164153332565E-2</v>
      </c>
      <c r="N13" s="15">
        <f t="shared" si="2"/>
        <v>7.9146025005897611E-2</v>
      </c>
      <c r="O13" s="15">
        <f t="shared" si="2"/>
        <v>8.8508141468116627E-2</v>
      </c>
      <c r="P13" s="15">
        <f t="shared" si="2"/>
        <v>8.5803695297454463E-2</v>
      </c>
      <c r="Q13" s="15">
        <f t="shared" si="2"/>
        <v>9.285714285714286E-2</v>
      </c>
      <c r="R13" s="15">
        <f t="shared" si="2"/>
        <v>9.6788055203185744E-2</v>
      </c>
      <c r="S13" s="15">
        <f t="shared" si="2"/>
        <v>0.10073211845365204</v>
      </c>
      <c r="T13" s="15">
        <f t="shared" si="2"/>
        <v>0.1055182105160944</v>
      </c>
      <c r="U13" s="15">
        <f t="shared" si="2"/>
        <v>0.10995051601940409</v>
      </c>
      <c r="V13" s="15">
        <f t="shared" si="2"/>
        <v>0.11961111417072802</v>
      </c>
      <c r="W13" s="15">
        <f t="shared" si="2"/>
        <v>0.12062617834429915</v>
      </c>
      <c r="X13" s="15">
        <f t="shared" si="2"/>
        <v>0.12329924889440064</v>
      </c>
      <c r="Y13" s="15">
        <f t="shared" si="2"/>
        <v>0.12743374019955475</v>
      </c>
      <c r="Z13" s="15">
        <f t="shared" si="2"/>
        <v>0.12111534988121647</v>
      </c>
      <c r="AA13" s="15">
        <f t="shared" si="2"/>
        <v>0.11998695239729465</v>
      </c>
      <c r="AB13" s="15">
        <f t="shared" si="2"/>
        <v>0.11683312630396728</v>
      </c>
      <c r="AC13" s="15">
        <f t="shared" si="2"/>
        <v>0.11412948122990343</v>
      </c>
      <c r="AD13" s="15">
        <f t="shared" si="2"/>
        <v>0.11078517896929888</v>
      </c>
      <c r="AE13" s="15">
        <f t="shared" si="2"/>
        <v>0.11502763326573784</v>
      </c>
      <c r="AF13" s="15">
        <f t="shared" si="2"/>
        <v>0.11287335238073672</v>
      </c>
      <c r="AG13" s="15">
        <f t="shared" si="2"/>
        <v>0.12056237267541074</v>
      </c>
      <c r="AH13" s="15">
        <f t="shared" si="2"/>
        <v>0.12409858214907783</v>
      </c>
      <c r="AI13" s="15">
        <f t="shared" si="2"/>
        <v>0.12051948545070938</v>
      </c>
      <c r="AJ13" s="15">
        <f t="shared" si="2"/>
        <v>0.11830440179298203</v>
      </c>
      <c r="AK13" s="15">
        <f t="shared" si="2"/>
        <v>0.11357416439410409</v>
      </c>
      <c r="AL13" s="15">
        <f t="shared" si="2"/>
        <v>0.10888713162898354</v>
      </c>
      <c r="AM13" s="15">
        <f t="shared" si="2"/>
        <v>0.10480023672756657</v>
      </c>
      <c r="AS13" s="17">
        <f>AM28/AM72</f>
        <v>0.15509130460835213</v>
      </c>
      <c r="AT13" s="20">
        <f>AM28/AM54</f>
        <v>9.3277355539967438E-2</v>
      </c>
      <c r="AU13" s="20">
        <f>AM22/(AM72+AM56+AM61)</f>
        <v>0.15217655616746265</v>
      </c>
      <c r="AV13" s="21">
        <f>AM67/AM72</f>
        <v>0.66268976763496135</v>
      </c>
    </row>
    <row r="14" spans="1:48" ht="19" x14ac:dyDescent="0.25">
      <c r="A14" s="5" t="s">
        <v>9</v>
      </c>
      <c r="B14" s="1">
        <v>16900000</v>
      </c>
      <c r="C14" s="1">
        <v>26200000</v>
      </c>
      <c r="D14" s="1">
        <v>24100000</v>
      </c>
      <c r="E14" s="1">
        <v>21100000</v>
      </c>
      <c r="F14" s="1">
        <v>25300000</v>
      </c>
      <c r="G14" s="1">
        <v>33500000</v>
      </c>
      <c r="H14" s="1">
        <v>36500000</v>
      </c>
      <c r="I14" s="1">
        <v>37300000</v>
      </c>
      <c r="J14" s="1">
        <v>35900000</v>
      </c>
      <c r="K14" s="1">
        <v>37300000</v>
      </c>
      <c r="L14" s="1">
        <v>34500000</v>
      </c>
      <c r="M14" s="1">
        <v>34900000</v>
      </c>
      <c r="N14" s="1">
        <v>32900000</v>
      </c>
      <c r="O14" s="1">
        <v>37929000</v>
      </c>
      <c r="P14" s="1">
        <v>30638000</v>
      </c>
      <c r="Q14" s="1">
        <v>43257000</v>
      </c>
      <c r="R14" s="1">
        <v>33165000</v>
      </c>
      <c r="S14" s="1">
        <v>32468000</v>
      </c>
      <c r="T14" s="1">
        <v>34234000</v>
      </c>
      <c r="U14" s="1">
        <v>36763000</v>
      </c>
      <c r="V14" s="1">
        <v>34963000</v>
      </c>
      <c r="W14" s="1">
        <v>38922000</v>
      </c>
      <c r="X14" s="1">
        <v>42290000</v>
      </c>
      <c r="Y14" s="1">
        <v>45843000</v>
      </c>
      <c r="Z14" s="1">
        <v>42209000</v>
      </c>
      <c r="AA14" s="1">
        <v>45420000</v>
      </c>
      <c r="AB14" s="1">
        <v>48873000</v>
      </c>
      <c r="AC14" s="1">
        <v>53677000</v>
      </c>
      <c r="AD14" s="1">
        <v>57238000</v>
      </c>
      <c r="AE14" s="1">
        <v>63724000</v>
      </c>
      <c r="AF14" s="1">
        <v>68707000</v>
      </c>
      <c r="AG14" s="1" t="s">
        <v>92</v>
      </c>
      <c r="AH14" s="1" t="s">
        <v>92</v>
      </c>
      <c r="AI14" s="1" t="s">
        <v>92</v>
      </c>
      <c r="AJ14" s="1" t="s">
        <v>92</v>
      </c>
      <c r="AK14" s="1" t="s">
        <v>92</v>
      </c>
      <c r="AL14" s="1" t="s">
        <v>92</v>
      </c>
      <c r="AM14" s="1" t="s">
        <v>92</v>
      </c>
    </row>
    <row r="15" spans="1:48" ht="20" x14ac:dyDescent="0.25">
      <c r="A15" s="5" t="s">
        <v>10</v>
      </c>
      <c r="B15" s="1">
        <v>78300000</v>
      </c>
      <c r="C15" s="1">
        <v>94900000</v>
      </c>
      <c r="D15" s="1">
        <v>95400000</v>
      </c>
      <c r="E15" s="1">
        <v>84700000</v>
      </c>
      <c r="F15" s="1">
        <v>91400000</v>
      </c>
      <c r="G15" s="1">
        <v>103100000</v>
      </c>
      <c r="H15" s="1">
        <v>110500000</v>
      </c>
      <c r="I15" s="1">
        <v>115000000</v>
      </c>
      <c r="J15" s="1">
        <v>157700000</v>
      </c>
      <c r="K15" s="1">
        <v>116500000</v>
      </c>
      <c r="L15" s="1">
        <v>109300000</v>
      </c>
      <c r="M15" s="1">
        <v>111000000</v>
      </c>
      <c r="N15" s="1">
        <v>100000000</v>
      </c>
      <c r="O15" s="1">
        <v>120018000</v>
      </c>
      <c r="P15" s="1">
        <v>109989000</v>
      </c>
      <c r="Q15" s="1">
        <v>138404000</v>
      </c>
      <c r="R15" s="1">
        <v>131820000</v>
      </c>
      <c r="S15" s="1">
        <v>137284000</v>
      </c>
      <c r="T15" s="1">
        <v>149420000</v>
      </c>
      <c r="U15" s="1">
        <v>172257000</v>
      </c>
      <c r="V15" s="1">
        <v>206540000</v>
      </c>
      <c r="W15" s="1">
        <v>258376000</v>
      </c>
      <c r="X15" s="1">
        <v>305762000</v>
      </c>
      <c r="Y15" s="1">
        <v>368395000</v>
      </c>
      <c r="Z15" s="1">
        <v>296352000</v>
      </c>
      <c r="AA15" s="1">
        <v>341902000</v>
      </c>
      <c r="AB15" s="1">
        <v>398194000</v>
      </c>
      <c r="AC15" s="1">
        <v>434209000</v>
      </c>
      <c r="AD15" s="1">
        <v>455415000</v>
      </c>
      <c r="AE15" s="1">
        <v>526361000</v>
      </c>
      <c r="AF15" s="1">
        <v>517299000</v>
      </c>
      <c r="AG15" s="1">
        <v>462970000</v>
      </c>
      <c r="AH15" s="1">
        <v>533645000</v>
      </c>
      <c r="AI15" s="1">
        <v>584022000</v>
      </c>
      <c r="AJ15" s="1">
        <v>610280000</v>
      </c>
      <c r="AK15" s="1">
        <v>515630000</v>
      </c>
      <c r="AL15" s="1">
        <v>603944000</v>
      </c>
      <c r="AM15" s="1">
        <v>644577000</v>
      </c>
      <c r="AS15" s="18" t="s">
        <v>121</v>
      </c>
      <c r="AT15" s="19" t="s">
        <v>122</v>
      </c>
      <c r="AU15" s="19" t="s">
        <v>123</v>
      </c>
      <c r="AV15" s="19" t="s">
        <v>124</v>
      </c>
    </row>
    <row r="16" spans="1:48" ht="19" x14ac:dyDescent="0.25">
      <c r="A16" s="5" t="s">
        <v>11</v>
      </c>
      <c r="B16" s="1">
        <v>446100000</v>
      </c>
      <c r="C16" s="1">
        <v>525500000</v>
      </c>
      <c r="D16" s="1">
        <v>554200000</v>
      </c>
      <c r="E16" s="1">
        <v>466900000</v>
      </c>
      <c r="F16" s="1">
        <v>527700000</v>
      </c>
      <c r="G16" s="1">
        <v>592400000</v>
      </c>
      <c r="H16" s="1">
        <v>648800000</v>
      </c>
      <c r="I16" s="1">
        <v>690500000</v>
      </c>
      <c r="J16" s="1">
        <v>732100000</v>
      </c>
      <c r="K16" s="1">
        <v>728600000</v>
      </c>
      <c r="L16" s="1">
        <v>748200000</v>
      </c>
      <c r="M16" s="1">
        <v>773700000</v>
      </c>
      <c r="N16" s="1">
        <v>755900000</v>
      </c>
      <c r="O16" s="1">
        <v>831038000</v>
      </c>
      <c r="P16" s="1">
        <v>806000000</v>
      </c>
      <c r="Q16" s="1">
        <v>888770000</v>
      </c>
      <c r="R16" s="1">
        <v>909739000</v>
      </c>
      <c r="S16" s="1">
        <v>891855000</v>
      </c>
      <c r="T16" s="1">
        <v>934861000</v>
      </c>
      <c r="U16" s="1">
        <v>1036084000</v>
      </c>
      <c r="V16" s="1">
        <v>1195048000</v>
      </c>
      <c r="W16" s="1">
        <v>1510296000</v>
      </c>
      <c r="X16" s="1">
        <v>1750276000</v>
      </c>
      <c r="Y16" s="1">
        <v>2098481000</v>
      </c>
      <c r="Z16" s="1">
        <v>1732305000</v>
      </c>
      <c r="AA16" s="1">
        <v>1988794000</v>
      </c>
      <c r="AB16" s="1">
        <v>2353973000</v>
      </c>
      <c r="AC16" s="1">
        <v>2588341000</v>
      </c>
      <c r="AD16" s="1">
        <v>2779057000</v>
      </c>
      <c r="AE16" s="1">
        <v>3123378000</v>
      </c>
      <c r="AF16" s="1">
        <v>3066579000</v>
      </c>
      <c r="AG16" s="1">
        <v>3038190000</v>
      </c>
      <c r="AH16" s="1">
        <v>3385076000</v>
      </c>
      <c r="AI16" s="1">
        <v>3770332000</v>
      </c>
      <c r="AJ16" s="1">
        <v>3981177000</v>
      </c>
      <c r="AK16" s="1">
        <v>3512145000</v>
      </c>
      <c r="AL16" s="1">
        <v>4237844000</v>
      </c>
      <c r="AM16" s="1">
        <v>4649838000</v>
      </c>
      <c r="AS16" s="29">
        <f>(AM35+AL35+AK35+AJ35+AI35)/5</f>
        <v>-2.3872639927602089E-4</v>
      </c>
      <c r="AT16" s="30">
        <f>AU101/AM3</f>
        <v>5.3870340850300709</v>
      </c>
      <c r="AU16" s="30">
        <f>AU101/AM28</f>
        <v>28.574311884347441</v>
      </c>
      <c r="AV16" s="31">
        <f>AU101/AM106</f>
        <v>32.793115727141</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63652000</v>
      </c>
      <c r="Z17" s="1">
        <v>68750000</v>
      </c>
      <c r="AA17" s="1">
        <v>67522000</v>
      </c>
      <c r="AB17" s="1">
        <v>69729000</v>
      </c>
      <c r="AC17" s="1">
        <v>75472000</v>
      </c>
      <c r="AD17" s="1">
        <v>73572000</v>
      </c>
      <c r="AE17" s="1">
        <v>79928000</v>
      </c>
      <c r="AF17" s="1">
        <v>91795000</v>
      </c>
      <c r="AG17" s="1">
        <v>94304000</v>
      </c>
      <c r="AH17" s="1">
        <v>98029000</v>
      </c>
      <c r="AI17" s="1">
        <v>82180000</v>
      </c>
      <c r="AJ17" s="1">
        <v>88481000</v>
      </c>
      <c r="AK17" s="1">
        <v>86062000</v>
      </c>
      <c r="AL17" s="1">
        <v>80381000</v>
      </c>
      <c r="AM17" s="1">
        <v>83186000</v>
      </c>
    </row>
    <row r="18" spans="1:45" ht="20" x14ac:dyDescent="0.25">
      <c r="A18" s="5" t="s">
        <v>13</v>
      </c>
      <c r="B18" s="1">
        <v>16900000</v>
      </c>
      <c r="C18" s="1">
        <v>26200000</v>
      </c>
      <c r="D18" s="1">
        <v>24100000</v>
      </c>
      <c r="E18" s="1">
        <v>21100000</v>
      </c>
      <c r="F18" s="1">
        <v>25300000</v>
      </c>
      <c r="G18" s="1">
        <v>33500000</v>
      </c>
      <c r="H18" s="1">
        <v>36500000</v>
      </c>
      <c r="I18" s="1">
        <v>37300000</v>
      </c>
      <c r="J18" s="1">
        <v>35900000</v>
      </c>
      <c r="K18" s="1">
        <v>37300000</v>
      </c>
      <c r="L18" s="1">
        <v>34500000</v>
      </c>
      <c r="M18" s="1">
        <v>34900000</v>
      </c>
      <c r="N18" s="1">
        <v>32900000</v>
      </c>
      <c r="O18" s="1">
        <v>38369000</v>
      </c>
      <c r="P18" s="1">
        <v>39624000</v>
      </c>
      <c r="Q18" s="1">
        <v>43257000</v>
      </c>
      <c r="R18" s="1">
        <v>46450000</v>
      </c>
      <c r="S18" s="1">
        <v>32950000</v>
      </c>
      <c r="T18" s="1">
        <v>35473000</v>
      </c>
      <c r="U18" s="1">
        <v>39909000</v>
      </c>
      <c r="V18" s="1">
        <v>39428000</v>
      </c>
      <c r="W18" s="1">
        <v>45929000</v>
      </c>
      <c r="X18" s="1">
        <v>52665000</v>
      </c>
      <c r="Y18" s="1">
        <v>63261000</v>
      </c>
      <c r="Z18" s="1">
        <v>65500000</v>
      </c>
      <c r="AA18" s="1">
        <v>72896000</v>
      </c>
      <c r="AB18" s="1">
        <v>86532000</v>
      </c>
      <c r="AC18" s="1">
        <v>105471000</v>
      </c>
      <c r="AD18" s="1">
        <v>118657000</v>
      </c>
      <c r="AE18" s="1">
        <v>138584000</v>
      </c>
      <c r="AF18" s="1">
        <v>149460000</v>
      </c>
      <c r="AG18" s="1">
        <v>179716000</v>
      </c>
      <c r="AH18" s="1">
        <v>183227000</v>
      </c>
      <c r="AI18" s="1">
        <v>199490000</v>
      </c>
      <c r="AJ18" s="1">
        <v>234042000</v>
      </c>
      <c r="AK18" s="1">
        <v>255275000</v>
      </c>
      <c r="AL18" s="1">
        <v>292112000</v>
      </c>
      <c r="AM18" s="1">
        <v>319427000</v>
      </c>
      <c r="AS18" s="18" t="s">
        <v>125</v>
      </c>
    </row>
    <row r="19" spans="1:45" ht="19" x14ac:dyDescent="0.25">
      <c r="A19" s="6" t="s">
        <v>14</v>
      </c>
      <c r="B19" s="10">
        <v>78600000</v>
      </c>
      <c r="C19" s="10">
        <v>80700000</v>
      </c>
      <c r="D19" s="10">
        <v>89400000</v>
      </c>
      <c r="E19" s="10">
        <v>72300000</v>
      </c>
      <c r="F19" s="10">
        <v>86000000</v>
      </c>
      <c r="G19" s="10">
        <v>90100000</v>
      </c>
      <c r="H19" s="10">
        <v>88900000</v>
      </c>
      <c r="I19" s="10">
        <v>104100000</v>
      </c>
      <c r="J19" s="10">
        <v>24700000</v>
      </c>
      <c r="K19" s="10">
        <v>91100000</v>
      </c>
      <c r="L19" s="10">
        <v>112300000</v>
      </c>
      <c r="M19" s="10">
        <v>113600000</v>
      </c>
      <c r="N19" s="10">
        <v>111200000</v>
      </c>
      <c r="O19" s="10">
        <v>107017000</v>
      </c>
      <c r="P19" s="10">
        <v>134085000</v>
      </c>
      <c r="Q19" s="10">
        <v>149395000</v>
      </c>
      <c r="R19" s="10">
        <v>130812000</v>
      </c>
      <c r="S19" s="10">
        <v>155848000</v>
      </c>
      <c r="T19" s="10">
        <v>165560000</v>
      </c>
      <c r="U19" s="10">
        <v>205688000</v>
      </c>
      <c r="V19" s="10">
        <v>243636000</v>
      </c>
      <c r="W19" s="10">
        <v>309615000</v>
      </c>
      <c r="X19" s="10">
        <v>389109000</v>
      </c>
      <c r="Y19" s="10">
        <v>493129000</v>
      </c>
      <c r="Z19" s="10">
        <v>428883000</v>
      </c>
      <c r="AA19" s="10">
        <v>546668000</v>
      </c>
      <c r="AB19" s="10">
        <v>712903000</v>
      </c>
      <c r="AC19" s="10">
        <v>843418000</v>
      </c>
      <c r="AD19" s="10">
        <v>917024000</v>
      </c>
      <c r="AE19" s="10">
        <v>1023344000</v>
      </c>
      <c r="AF19" s="10">
        <v>1047635000</v>
      </c>
      <c r="AG19" s="10">
        <v>967123000</v>
      </c>
      <c r="AH19" s="10">
        <v>1077985000</v>
      </c>
      <c r="AI19" s="10">
        <v>1269415000</v>
      </c>
      <c r="AJ19" s="10">
        <v>1392271000</v>
      </c>
      <c r="AK19" s="10">
        <v>1423646000</v>
      </c>
      <c r="AL19" s="10">
        <v>1595663000</v>
      </c>
      <c r="AM19" s="10">
        <v>1831305000</v>
      </c>
      <c r="AS19" s="32">
        <f>AM40-AM56-AM61</f>
        <v>-2039621000</v>
      </c>
    </row>
    <row r="20" spans="1:45" ht="19" customHeight="1" x14ac:dyDescent="0.25">
      <c r="A20" s="14" t="s">
        <v>101</v>
      </c>
      <c r="B20" s="1"/>
      <c r="C20" s="15">
        <f>(C19/B19)-1</f>
        <v>2.6717557251908497E-2</v>
      </c>
      <c r="D20" s="15">
        <f>(D19/C19)-1</f>
        <v>0.10780669144981414</v>
      </c>
      <c r="E20" s="15">
        <f>(E19/D19)-1</f>
        <v>-0.1912751677852349</v>
      </c>
      <c r="F20" s="15">
        <f t="shared" ref="F20:AM20" si="3">(F19/E19)-1</f>
        <v>0.18948824343015214</v>
      </c>
      <c r="G20" s="15">
        <f t="shared" si="3"/>
        <v>4.7674418604651159E-2</v>
      </c>
      <c r="H20" s="15">
        <f t="shared" si="3"/>
        <v>-1.3318534961154316E-2</v>
      </c>
      <c r="I20" s="15">
        <f t="shared" si="3"/>
        <v>0.17097862767154104</v>
      </c>
      <c r="J20" s="15">
        <f t="shared" si="3"/>
        <v>-0.76272814601344863</v>
      </c>
      <c r="K20" s="15">
        <f t="shared" si="3"/>
        <v>2.6882591093117409</v>
      </c>
      <c r="L20" s="15">
        <f t="shared" si="3"/>
        <v>0.23271130625686065</v>
      </c>
      <c r="M20" s="15">
        <f t="shared" si="3"/>
        <v>1.1576135351736516E-2</v>
      </c>
      <c r="N20" s="15">
        <f t="shared" si="3"/>
        <v>-2.1126760563380254E-2</v>
      </c>
      <c r="O20" s="15">
        <f t="shared" si="3"/>
        <v>-3.7616906474820189E-2</v>
      </c>
      <c r="P20" s="15">
        <f t="shared" si="3"/>
        <v>0.25293177719427762</v>
      </c>
      <c r="Q20" s="15">
        <f t="shared" si="3"/>
        <v>0.11418130290487372</v>
      </c>
      <c r="R20" s="15">
        <f t="shared" si="3"/>
        <v>-0.12438836641119178</v>
      </c>
      <c r="S20" s="15">
        <f t="shared" si="3"/>
        <v>0.19138916918937099</v>
      </c>
      <c r="T20" s="15">
        <f t="shared" si="3"/>
        <v>6.2317129510805369E-2</v>
      </c>
      <c r="U20" s="15">
        <f t="shared" si="3"/>
        <v>0.24237738584199087</v>
      </c>
      <c r="V20" s="15">
        <f t="shared" si="3"/>
        <v>0.18449301855237055</v>
      </c>
      <c r="W20" s="15">
        <f t="shared" si="3"/>
        <v>0.27080973255183971</v>
      </c>
      <c r="X20" s="15">
        <f t="shared" si="3"/>
        <v>0.25675112639891484</v>
      </c>
      <c r="Y20" s="15">
        <f t="shared" si="3"/>
        <v>0.26732869196035036</v>
      </c>
      <c r="Z20" s="15">
        <f t="shared" si="3"/>
        <v>-0.13028233991511351</v>
      </c>
      <c r="AA20" s="15">
        <f t="shared" si="3"/>
        <v>0.2746320091959813</v>
      </c>
      <c r="AB20" s="15">
        <f t="shared" si="3"/>
        <v>0.30408767295689532</v>
      </c>
      <c r="AC20" s="15">
        <f t="shared" si="3"/>
        <v>0.18307539735419831</v>
      </c>
      <c r="AD20" s="15">
        <f t="shared" si="3"/>
        <v>8.727108029470565E-2</v>
      </c>
      <c r="AE20" s="15">
        <f t="shared" si="3"/>
        <v>0.11594025892452109</v>
      </c>
      <c r="AF20" s="15">
        <f t="shared" si="3"/>
        <v>2.3736886130177215E-2</v>
      </c>
      <c r="AG20" s="15">
        <f t="shared" si="3"/>
        <v>-7.6851193402282303E-2</v>
      </c>
      <c r="AH20" s="15">
        <f t="shared" si="3"/>
        <v>0.11463071398364022</v>
      </c>
      <c r="AI20" s="15">
        <f t="shared" si="3"/>
        <v>0.17758132070483357</v>
      </c>
      <c r="AJ20" s="15">
        <f t="shared" si="3"/>
        <v>9.6781588369445837E-2</v>
      </c>
      <c r="AK20" s="15">
        <f t="shared" si="3"/>
        <v>2.2535124268191931E-2</v>
      </c>
      <c r="AL20" s="15">
        <f t="shared" si="3"/>
        <v>0.12082849247636007</v>
      </c>
      <c r="AM20" s="15">
        <f t="shared" si="3"/>
        <v>0.14767654573678768</v>
      </c>
    </row>
    <row r="21" spans="1:45" ht="19" x14ac:dyDescent="0.25">
      <c r="A21" s="5" t="s">
        <v>15</v>
      </c>
      <c r="B21" s="2">
        <v>0.15629999999999999</v>
      </c>
      <c r="C21" s="2">
        <v>0.14199999999999999</v>
      </c>
      <c r="D21" s="2">
        <v>0.14419999999999999</v>
      </c>
      <c r="E21" s="2">
        <v>0.1389</v>
      </c>
      <c r="F21" s="2">
        <v>0.14630000000000001</v>
      </c>
      <c r="G21" s="2">
        <v>0.13639999999999999</v>
      </c>
      <c r="H21" s="2">
        <v>0.12429999999999999</v>
      </c>
      <c r="I21" s="2">
        <v>0.1353</v>
      </c>
      <c r="J21" s="2">
        <v>3.3700000000000001E-2</v>
      </c>
      <c r="K21" s="2">
        <v>0.11269999999999999</v>
      </c>
      <c r="L21" s="2">
        <v>0.1341</v>
      </c>
      <c r="M21" s="2">
        <v>0.1308</v>
      </c>
      <c r="N21" s="2">
        <v>0.13120000000000001</v>
      </c>
      <c r="O21" s="2">
        <v>0.1154</v>
      </c>
      <c r="P21" s="2">
        <v>0.14499999999999999</v>
      </c>
      <c r="Q21" s="2">
        <v>0.14580000000000001</v>
      </c>
      <c r="R21" s="2">
        <v>0.1283</v>
      </c>
      <c r="S21" s="2">
        <v>0.14979999999999999</v>
      </c>
      <c r="T21" s="2">
        <v>0.1517</v>
      </c>
      <c r="U21" s="2">
        <v>0.16689999999999999</v>
      </c>
      <c r="V21" s="2">
        <v>0.16980000000000001</v>
      </c>
      <c r="W21" s="2">
        <v>0.17019999999999999</v>
      </c>
      <c r="X21" s="2">
        <v>0.18210000000000001</v>
      </c>
      <c r="Y21" s="2">
        <v>0.1948</v>
      </c>
      <c r="Z21" s="2">
        <v>0.2044</v>
      </c>
      <c r="AA21" s="2">
        <v>0.22120000000000001</v>
      </c>
      <c r="AB21" s="2">
        <v>0.2384</v>
      </c>
      <c r="AC21" s="2">
        <v>0.253</v>
      </c>
      <c r="AD21" s="2">
        <v>0.25509999999999999</v>
      </c>
      <c r="AE21" s="2">
        <v>0.25440000000000002</v>
      </c>
      <c r="AF21" s="2">
        <v>0.2636</v>
      </c>
      <c r="AG21" s="2">
        <v>0.25180000000000002</v>
      </c>
      <c r="AH21" s="2">
        <v>0.25069999999999998</v>
      </c>
      <c r="AI21" s="2">
        <v>0.26200000000000001</v>
      </c>
      <c r="AJ21" s="2">
        <v>0.26989999999999997</v>
      </c>
      <c r="AK21" s="2">
        <v>0.31359999999999999</v>
      </c>
      <c r="AL21" s="2">
        <v>0.28770000000000001</v>
      </c>
      <c r="AM21" s="2">
        <v>0.29770000000000002</v>
      </c>
    </row>
    <row r="22" spans="1:45" ht="19" x14ac:dyDescent="0.25">
      <c r="A22" s="6" t="s">
        <v>16</v>
      </c>
      <c r="B22" s="10">
        <v>56700000</v>
      </c>
      <c r="C22" s="10">
        <v>43000000</v>
      </c>
      <c r="D22" s="10">
        <v>65900000</v>
      </c>
      <c r="E22" s="10">
        <v>53600000</v>
      </c>
      <c r="F22" s="10">
        <v>60100000</v>
      </c>
      <c r="G22" s="10">
        <v>68300000</v>
      </c>
      <c r="H22" s="10">
        <v>66300000</v>
      </c>
      <c r="I22" s="10">
        <v>79100000</v>
      </c>
      <c r="J22" s="10">
        <v>100000</v>
      </c>
      <c r="K22" s="10">
        <v>79400000</v>
      </c>
      <c r="L22" s="10">
        <v>89300000</v>
      </c>
      <c r="M22" s="10">
        <v>95000000</v>
      </c>
      <c r="N22" s="10">
        <v>91900000</v>
      </c>
      <c r="O22" s="10">
        <v>96436000</v>
      </c>
      <c r="P22" s="10">
        <v>118797000</v>
      </c>
      <c r="Q22" s="10">
        <v>135890000</v>
      </c>
      <c r="R22" s="10">
        <v>109550000</v>
      </c>
      <c r="S22" s="10">
        <v>148687000</v>
      </c>
      <c r="T22" s="10">
        <v>156761000</v>
      </c>
      <c r="U22" s="10">
        <v>196234000</v>
      </c>
      <c r="V22" s="10">
        <v>239409000</v>
      </c>
      <c r="W22" s="10">
        <v>308994000</v>
      </c>
      <c r="X22" s="10">
        <v>386574000</v>
      </c>
      <c r="Y22" s="10">
        <v>432654000</v>
      </c>
      <c r="Z22" s="10">
        <v>366050000</v>
      </c>
      <c r="AA22" s="10">
        <v>482158000</v>
      </c>
      <c r="AB22" s="10">
        <v>635941000</v>
      </c>
      <c r="AC22" s="10">
        <v>745872000</v>
      </c>
      <c r="AD22" s="10">
        <v>815079000</v>
      </c>
      <c r="AE22" s="10">
        <v>898586000</v>
      </c>
      <c r="AF22" s="10">
        <v>907716000</v>
      </c>
      <c r="AG22" s="10">
        <v>801897000</v>
      </c>
      <c r="AH22" s="10">
        <v>915094000</v>
      </c>
      <c r="AI22" s="10">
        <v>1075540000</v>
      </c>
      <c r="AJ22" s="10">
        <v>1177380000</v>
      </c>
      <c r="AK22" s="10">
        <v>1027884000</v>
      </c>
      <c r="AL22" s="10">
        <v>1308670000</v>
      </c>
      <c r="AM22" s="10">
        <v>1500692000</v>
      </c>
    </row>
    <row r="23" spans="1:45" ht="19" x14ac:dyDescent="0.25">
      <c r="A23" s="5" t="s">
        <v>17</v>
      </c>
      <c r="B23" s="2">
        <v>0.1128</v>
      </c>
      <c r="C23" s="2">
        <v>7.5600000000000001E-2</v>
      </c>
      <c r="D23" s="2">
        <v>0.10630000000000001</v>
      </c>
      <c r="E23" s="2">
        <v>0.10299999999999999</v>
      </c>
      <c r="F23" s="2">
        <v>0.1022</v>
      </c>
      <c r="G23" s="2">
        <v>0.10340000000000001</v>
      </c>
      <c r="H23" s="2">
        <v>9.2700000000000005E-2</v>
      </c>
      <c r="I23" s="2">
        <v>0.1028</v>
      </c>
      <c r="J23" s="2">
        <v>1E-4</v>
      </c>
      <c r="K23" s="2">
        <v>9.8299999999999998E-2</v>
      </c>
      <c r="L23" s="2">
        <v>0.1066</v>
      </c>
      <c r="M23" s="2">
        <v>0.1094</v>
      </c>
      <c r="N23" s="2">
        <v>0.1084</v>
      </c>
      <c r="O23" s="2">
        <v>0.104</v>
      </c>
      <c r="P23" s="2">
        <v>0.1285</v>
      </c>
      <c r="Q23" s="2">
        <v>0.1326</v>
      </c>
      <c r="R23" s="2">
        <v>0.1075</v>
      </c>
      <c r="S23" s="2">
        <v>0.1429</v>
      </c>
      <c r="T23" s="2">
        <v>0.14360000000000001</v>
      </c>
      <c r="U23" s="2">
        <v>0.15920000000000001</v>
      </c>
      <c r="V23" s="2">
        <v>0.16689999999999999</v>
      </c>
      <c r="W23" s="2">
        <v>0.16980000000000001</v>
      </c>
      <c r="X23" s="2">
        <v>0.18090000000000001</v>
      </c>
      <c r="Y23" s="2">
        <v>0.1709</v>
      </c>
      <c r="Z23" s="2">
        <v>0.1744</v>
      </c>
      <c r="AA23" s="2">
        <v>0.1951</v>
      </c>
      <c r="AB23" s="2">
        <v>0.2127</v>
      </c>
      <c r="AC23" s="2">
        <v>0.22370000000000001</v>
      </c>
      <c r="AD23" s="2">
        <v>0.2268</v>
      </c>
      <c r="AE23" s="2">
        <v>0.22339999999999999</v>
      </c>
      <c r="AF23" s="2">
        <v>0.22839999999999999</v>
      </c>
      <c r="AG23" s="2">
        <v>0.20880000000000001</v>
      </c>
      <c r="AH23" s="2">
        <v>0.21279999999999999</v>
      </c>
      <c r="AI23" s="2">
        <v>0.22189999999999999</v>
      </c>
      <c r="AJ23" s="2">
        <v>0.22819999999999999</v>
      </c>
      <c r="AK23" s="2">
        <v>0.22639999999999999</v>
      </c>
      <c r="AL23" s="2">
        <v>0.2359</v>
      </c>
      <c r="AM23" s="2">
        <v>0.24399999999999999</v>
      </c>
    </row>
    <row r="24" spans="1:45" ht="19" x14ac:dyDescent="0.25">
      <c r="A24" s="5" t="s">
        <v>18</v>
      </c>
      <c r="B24" s="1">
        <v>5000000</v>
      </c>
      <c r="C24" s="1">
        <v>11500000</v>
      </c>
      <c r="D24" s="1">
        <v>-600000</v>
      </c>
      <c r="E24" s="1">
        <v>2200000</v>
      </c>
      <c r="F24" s="1">
        <v>600000</v>
      </c>
      <c r="G24" s="1">
        <v>-11700000</v>
      </c>
      <c r="H24" s="1">
        <v>-13900000</v>
      </c>
      <c r="I24" s="1">
        <v>-12300000</v>
      </c>
      <c r="J24" s="1">
        <v>-11300000</v>
      </c>
      <c r="K24" s="1">
        <v>-17600000</v>
      </c>
      <c r="L24" s="1">
        <v>-20000000</v>
      </c>
      <c r="M24" s="1">
        <v>-16300000</v>
      </c>
      <c r="N24" s="1">
        <v>-13700000</v>
      </c>
      <c r="O24" s="1">
        <v>-19078000</v>
      </c>
      <c r="P24" s="1">
        <v>-24336000</v>
      </c>
      <c r="Q24" s="1">
        <v>-29752000</v>
      </c>
      <c r="R24" s="1">
        <v>-25188000</v>
      </c>
      <c r="S24" s="1">
        <v>-25789000</v>
      </c>
      <c r="T24" s="1">
        <v>-26674000</v>
      </c>
      <c r="U24" s="1">
        <v>-30455000</v>
      </c>
      <c r="V24" s="1">
        <v>-35201000</v>
      </c>
      <c r="W24" s="1">
        <v>-45308000</v>
      </c>
      <c r="X24" s="1">
        <v>-50130000</v>
      </c>
      <c r="Y24" s="1">
        <v>-66438000</v>
      </c>
      <c r="Z24" s="1">
        <v>-71417000</v>
      </c>
      <c r="AA24" s="1">
        <v>-75908000</v>
      </c>
      <c r="AB24" s="1">
        <v>-79299000</v>
      </c>
      <c r="AC24" s="1">
        <v>-83397000</v>
      </c>
      <c r="AD24" s="1">
        <v>-90284000</v>
      </c>
      <c r="AE24" s="1">
        <v>-93754000</v>
      </c>
      <c r="AF24" s="1">
        <v>-101336000</v>
      </c>
      <c r="AG24" s="1">
        <v>-108794000</v>
      </c>
      <c r="AH24" s="1">
        <v>-118365000</v>
      </c>
      <c r="AI24" s="1">
        <v>-87795000</v>
      </c>
      <c r="AJ24" s="1">
        <v>-107632000</v>
      </c>
      <c r="AK24" s="1">
        <v>54425000</v>
      </c>
      <c r="AL24" s="1">
        <v>-85500000</v>
      </c>
      <c r="AM24" s="1">
        <v>-72000000</v>
      </c>
    </row>
    <row r="25" spans="1:45" ht="19" x14ac:dyDescent="0.25">
      <c r="A25" s="6" t="s">
        <v>19</v>
      </c>
      <c r="B25" s="10">
        <v>61700000</v>
      </c>
      <c r="C25" s="10">
        <v>54500000</v>
      </c>
      <c r="D25" s="10">
        <v>65300000</v>
      </c>
      <c r="E25" s="10">
        <v>55800000</v>
      </c>
      <c r="F25" s="10">
        <v>60700000</v>
      </c>
      <c r="G25" s="10">
        <v>56600000</v>
      </c>
      <c r="H25" s="10">
        <v>52400000</v>
      </c>
      <c r="I25" s="10">
        <v>66800000</v>
      </c>
      <c r="J25" s="10">
        <v>-11200000</v>
      </c>
      <c r="K25" s="10">
        <v>61800000</v>
      </c>
      <c r="L25" s="10">
        <v>69300000</v>
      </c>
      <c r="M25" s="10">
        <v>78700000</v>
      </c>
      <c r="N25" s="10">
        <v>78200000</v>
      </c>
      <c r="O25" s="10">
        <v>77358000</v>
      </c>
      <c r="P25" s="10">
        <v>94461000</v>
      </c>
      <c r="Q25" s="10">
        <v>106138000</v>
      </c>
      <c r="R25" s="10">
        <v>84362000</v>
      </c>
      <c r="S25" s="10">
        <v>122898000</v>
      </c>
      <c r="T25" s="10">
        <v>130087000</v>
      </c>
      <c r="U25" s="10">
        <v>165779000</v>
      </c>
      <c r="V25" s="10">
        <v>204208000</v>
      </c>
      <c r="W25" s="10">
        <v>263686000</v>
      </c>
      <c r="X25" s="10">
        <v>336444000</v>
      </c>
      <c r="Y25" s="10">
        <v>366216000</v>
      </c>
      <c r="Z25" s="10">
        <v>294633000</v>
      </c>
      <c r="AA25" s="10">
        <v>406250000</v>
      </c>
      <c r="AB25" s="10">
        <v>556642000</v>
      </c>
      <c r="AC25" s="10">
        <v>662475000</v>
      </c>
      <c r="AD25" s="10">
        <v>724795000</v>
      </c>
      <c r="AE25" s="10">
        <v>804832000</v>
      </c>
      <c r="AF25" s="10">
        <v>806380000</v>
      </c>
      <c r="AG25" s="10">
        <v>693103000</v>
      </c>
      <c r="AH25" s="10">
        <v>796729000</v>
      </c>
      <c r="AI25" s="10">
        <v>987745000</v>
      </c>
      <c r="AJ25" s="10">
        <v>1069748000</v>
      </c>
      <c r="AK25" s="10">
        <v>1082309000</v>
      </c>
      <c r="AL25" s="10">
        <v>1223170000</v>
      </c>
      <c r="AM25" s="10">
        <v>1428692000</v>
      </c>
    </row>
    <row r="26" spans="1:45" ht="19" x14ac:dyDescent="0.25">
      <c r="A26" s="5" t="s">
        <v>20</v>
      </c>
      <c r="B26" s="2">
        <v>0.1227</v>
      </c>
      <c r="C26" s="2">
        <v>9.5899999999999999E-2</v>
      </c>
      <c r="D26" s="2">
        <v>0.1053</v>
      </c>
      <c r="E26" s="2">
        <v>0.1072</v>
      </c>
      <c r="F26" s="2">
        <v>0.1033</v>
      </c>
      <c r="G26" s="2">
        <v>8.5699999999999998E-2</v>
      </c>
      <c r="H26" s="2">
        <v>7.3300000000000004E-2</v>
      </c>
      <c r="I26" s="2">
        <v>8.6800000000000002E-2</v>
      </c>
      <c r="J26" s="2">
        <v>-1.5299999999999999E-2</v>
      </c>
      <c r="K26" s="2">
        <v>7.6499999999999999E-2</v>
      </c>
      <c r="L26" s="2">
        <v>8.2699999999999996E-2</v>
      </c>
      <c r="M26" s="2">
        <v>9.06E-2</v>
      </c>
      <c r="N26" s="2">
        <v>9.2200000000000004E-2</v>
      </c>
      <c r="O26" s="2">
        <v>8.3400000000000002E-2</v>
      </c>
      <c r="P26" s="2">
        <v>0.1021</v>
      </c>
      <c r="Q26" s="2">
        <v>0.1036</v>
      </c>
      <c r="R26" s="2">
        <v>8.2799999999999999E-2</v>
      </c>
      <c r="S26" s="2">
        <v>0.1181</v>
      </c>
      <c r="T26" s="2">
        <v>0.1192</v>
      </c>
      <c r="U26" s="2">
        <v>0.13450000000000001</v>
      </c>
      <c r="V26" s="2">
        <v>0.1424</v>
      </c>
      <c r="W26" s="2">
        <v>0.1449</v>
      </c>
      <c r="X26" s="2">
        <v>0.15740000000000001</v>
      </c>
      <c r="Y26" s="2">
        <v>0.1447</v>
      </c>
      <c r="Z26" s="2">
        <v>0.1404</v>
      </c>
      <c r="AA26" s="2">
        <v>0.16439999999999999</v>
      </c>
      <c r="AB26" s="2">
        <v>0.1862</v>
      </c>
      <c r="AC26" s="2">
        <v>0.19869999999999999</v>
      </c>
      <c r="AD26" s="2">
        <v>0.20169999999999999</v>
      </c>
      <c r="AE26" s="2">
        <v>0.2001</v>
      </c>
      <c r="AF26" s="2">
        <v>0.2029</v>
      </c>
      <c r="AG26" s="2">
        <v>0.18049999999999999</v>
      </c>
      <c r="AH26" s="2">
        <v>0.18529999999999999</v>
      </c>
      <c r="AI26" s="2">
        <v>0.20380000000000001</v>
      </c>
      <c r="AJ26" s="2">
        <v>0.2074</v>
      </c>
      <c r="AK26" s="2">
        <v>0.2384</v>
      </c>
      <c r="AL26" s="2">
        <v>0.2205</v>
      </c>
      <c r="AM26" s="2">
        <v>0.23230000000000001</v>
      </c>
    </row>
    <row r="27" spans="1:45" ht="19" x14ac:dyDescent="0.25">
      <c r="A27" s="5" t="s">
        <v>21</v>
      </c>
      <c r="B27" s="1">
        <v>26800000</v>
      </c>
      <c r="C27" s="1">
        <v>17900000</v>
      </c>
      <c r="D27" s="1">
        <v>24100000</v>
      </c>
      <c r="E27" s="1">
        <v>20700000</v>
      </c>
      <c r="F27" s="1">
        <v>22400000</v>
      </c>
      <c r="G27" s="1">
        <v>19300000</v>
      </c>
      <c r="H27" s="1">
        <v>14400000</v>
      </c>
      <c r="I27" s="1">
        <v>22400000</v>
      </c>
      <c r="J27" s="1">
        <v>-3900000</v>
      </c>
      <c r="K27" s="1">
        <v>22800000</v>
      </c>
      <c r="L27" s="1">
        <v>25500000</v>
      </c>
      <c r="M27" s="1">
        <v>27500000</v>
      </c>
      <c r="N27" s="1">
        <v>27900000</v>
      </c>
      <c r="O27" s="1">
        <v>26909000</v>
      </c>
      <c r="P27" s="1">
        <v>33693000</v>
      </c>
      <c r="Q27" s="1">
        <v>37606000</v>
      </c>
      <c r="R27" s="1">
        <v>18251000</v>
      </c>
      <c r="S27" s="1">
        <v>39200000</v>
      </c>
      <c r="T27" s="1">
        <v>42272000</v>
      </c>
      <c r="U27" s="1">
        <v>53068000</v>
      </c>
      <c r="V27" s="1">
        <v>63565000</v>
      </c>
      <c r="W27" s="1">
        <v>81752000</v>
      </c>
      <c r="X27" s="1">
        <v>108424000</v>
      </c>
      <c r="Y27" s="1">
        <v>119264000</v>
      </c>
      <c r="Z27" s="1">
        <v>88863000</v>
      </c>
      <c r="AA27" s="1">
        <v>122318000</v>
      </c>
      <c r="AB27" s="1">
        <v>172178000</v>
      </c>
      <c r="AC27" s="1">
        <v>203343000</v>
      </c>
      <c r="AD27" s="1">
        <v>207796000</v>
      </c>
      <c r="AE27" s="1">
        <v>220372000</v>
      </c>
      <c r="AF27" s="1">
        <v>215521000</v>
      </c>
      <c r="AG27" s="1">
        <v>180945000</v>
      </c>
      <c r="AH27" s="1">
        <v>115259000</v>
      </c>
      <c r="AI27" s="1">
        <v>209812000</v>
      </c>
      <c r="AJ27" s="1">
        <v>208451000</v>
      </c>
      <c r="AK27" s="1">
        <v>209870000</v>
      </c>
      <c r="AL27" s="1">
        <v>233117000</v>
      </c>
      <c r="AM27" s="1">
        <v>269150000</v>
      </c>
    </row>
    <row r="28" spans="1:45" ht="20" thickBot="1" x14ac:dyDescent="0.3">
      <c r="A28" s="7" t="s">
        <v>22</v>
      </c>
      <c r="B28" s="11">
        <v>34900000</v>
      </c>
      <c r="C28" s="11">
        <v>36600000</v>
      </c>
      <c r="D28" s="11">
        <v>41200000</v>
      </c>
      <c r="E28" s="11">
        <v>30500000</v>
      </c>
      <c r="F28" s="11">
        <v>38300000</v>
      </c>
      <c r="G28" s="11">
        <v>37300000</v>
      </c>
      <c r="H28" s="11">
        <v>38000000</v>
      </c>
      <c r="I28" s="11">
        <v>44400000</v>
      </c>
      <c r="J28" s="11">
        <v>-7300000</v>
      </c>
      <c r="K28" s="11">
        <v>31000000</v>
      </c>
      <c r="L28" s="11">
        <v>52300000</v>
      </c>
      <c r="M28" s="11">
        <v>51200000</v>
      </c>
      <c r="N28" s="11">
        <v>50400000</v>
      </c>
      <c r="O28" s="11">
        <v>41739000</v>
      </c>
      <c r="P28" s="11">
        <v>60768000</v>
      </c>
      <c r="Q28" s="11">
        <v>68532000</v>
      </c>
      <c r="R28" s="11">
        <v>66111000</v>
      </c>
      <c r="S28" s="11">
        <v>83698000</v>
      </c>
      <c r="T28" s="11">
        <v>87815000</v>
      </c>
      <c r="U28" s="11">
        <v>112711000</v>
      </c>
      <c r="V28" s="11">
        <v>140643000</v>
      </c>
      <c r="W28" s="11">
        <v>181934000</v>
      </c>
      <c r="X28" s="11">
        <v>228020000</v>
      </c>
      <c r="Y28" s="11">
        <v>246952000</v>
      </c>
      <c r="Z28" s="11">
        <v>205770000</v>
      </c>
      <c r="AA28" s="11">
        <v>283932000</v>
      </c>
      <c r="AB28" s="11">
        <v>384464000</v>
      </c>
      <c r="AC28" s="11">
        <v>459132000</v>
      </c>
      <c r="AD28" s="11">
        <v>516999000</v>
      </c>
      <c r="AE28" s="11">
        <v>584460000</v>
      </c>
      <c r="AF28" s="11">
        <v>590859000</v>
      </c>
      <c r="AG28" s="11">
        <v>512158000</v>
      </c>
      <c r="AH28" s="11">
        <v>681470000</v>
      </c>
      <c r="AI28" s="11">
        <v>777933000</v>
      </c>
      <c r="AJ28" s="11">
        <v>861297000</v>
      </c>
      <c r="AK28" s="11">
        <v>872439000</v>
      </c>
      <c r="AL28" s="11">
        <v>990053000</v>
      </c>
      <c r="AM28" s="11">
        <v>1159542000</v>
      </c>
    </row>
    <row r="29" spans="1:45" ht="20" customHeight="1" thickTop="1" x14ac:dyDescent="0.25">
      <c r="A29" s="14" t="s">
        <v>102</v>
      </c>
      <c r="B29" s="1"/>
      <c r="C29" s="15">
        <f>(C28/B28)-1</f>
        <v>4.871060171919761E-2</v>
      </c>
      <c r="D29" s="15">
        <f>(D28/C28)-1</f>
        <v>0.12568306010928953</v>
      </c>
      <c r="E29" s="15">
        <f>(E28/D28)-1</f>
        <v>-0.25970873786407767</v>
      </c>
      <c r="F29" s="15">
        <f t="shared" ref="F29:AM29" si="4">(F28/E28)-1</f>
        <v>0.25573770491803272</v>
      </c>
      <c r="G29" s="15">
        <f t="shared" si="4"/>
        <v>-2.6109660574412552E-2</v>
      </c>
      <c r="H29" s="15">
        <f t="shared" si="4"/>
        <v>1.8766756032171594E-2</v>
      </c>
      <c r="I29" s="15">
        <f t="shared" si="4"/>
        <v>0.16842105263157903</v>
      </c>
      <c r="J29" s="15">
        <f t="shared" si="4"/>
        <v>-1.1644144144144144</v>
      </c>
      <c r="K29" s="15">
        <f t="shared" si="4"/>
        <v>-5.2465753424657535</v>
      </c>
      <c r="L29" s="15">
        <f t="shared" si="4"/>
        <v>0.68709677419354831</v>
      </c>
      <c r="M29" s="15">
        <f t="shared" si="4"/>
        <v>-2.1032504780114758E-2</v>
      </c>
      <c r="N29" s="15">
        <f t="shared" si="4"/>
        <v>-1.5625E-2</v>
      </c>
      <c r="O29" s="15">
        <f t="shared" si="4"/>
        <v>-0.17184523809523811</v>
      </c>
      <c r="P29" s="15">
        <f t="shared" si="4"/>
        <v>0.45590454970171779</v>
      </c>
      <c r="Q29" s="15">
        <f t="shared" si="4"/>
        <v>0.12776461295418651</v>
      </c>
      <c r="R29" s="15">
        <f t="shared" si="4"/>
        <v>-3.5326562773594805E-2</v>
      </c>
      <c r="S29" s="15">
        <f t="shared" si="4"/>
        <v>0.2660222958357914</v>
      </c>
      <c r="T29" s="15">
        <f t="shared" si="4"/>
        <v>4.9188750029869333E-2</v>
      </c>
      <c r="U29" s="15">
        <f t="shared" si="4"/>
        <v>0.28350509594032913</v>
      </c>
      <c r="V29" s="15">
        <f t="shared" si="4"/>
        <v>0.24781964493261532</v>
      </c>
      <c r="W29" s="15">
        <f t="shared" si="4"/>
        <v>0.29358730971324554</v>
      </c>
      <c r="X29" s="15">
        <f t="shared" si="4"/>
        <v>0.25331164048501109</v>
      </c>
      <c r="Y29" s="15">
        <f t="shared" si="4"/>
        <v>8.302780457854575E-2</v>
      </c>
      <c r="Z29" s="15">
        <f t="shared" si="4"/>
        <v>-0.16676115196475427</v>
      </c>
      <c r="AA29" s="15">
        <f t="shared" si="4"/>
        <v>0.37985129027555042</v>
      </c>
      <c r="AB29" s="15">
        <f t="shared" si="4"/>
        <v>0.35407069298282678</v>
      </c>
      <c r="AC29" s="15">
        <f t="shared" si="4"/>
        <v>0.19421324233218185</v>
      </c>
      <c r="AD29" s="15">
        <f t="shared" si="4"/>
        <v>0.12603564987846627</v>
      </c>
      <c r="AE29" s="15">
        <f t="shared" si="4"/>
        <v>0.13048574562039761</v>
      </c>
      <c r="AF29" s="15">
        <f t="shared" si="4"/>
        <v>1.0948567908839024E-2</v>
      </c>
      <c r="AG29" s="15">
        <f t="shared" si="4"/>
        <v>-0.13319759875029402</v>
      </c>
      <c r="AH29" s="15">
        <f t="shared" si="4"/>
        <v>0.33058548338598626</v>
      </c>
      <c r="AI29" s="15">
        <f t="shared" si="4"/>
        <v>0.14155135222386894</v>
      </c>
      <c r="AJ29" s="15">
        <f t="shared" si="4"/>
        <v>0.10716089946049334</v>
      </c>
      <c r="AK29" s="15">
        <f t="shared" si="4"/>
        <v>1.2936304201686566E-2</v>
      </c>
      <c r="AL29" s="15">
        <f t="shared" si="4"/>
        <v>0.13481057128349372</v>
      </c>
      <c r="AM29" s="15">
        <f t="shared" si="4"/>
        <v>0.17119184528505049</v>
      </c>
    </row>
    <row r="30" spans="1:45" ht="19" x14ac:dyDescent="0.25">
      <c r="A30" s="5" t="s">
        <v>23</v>
      </c>
      <c r="B30" s="2">
        <v>6.9400000000000003E-2</v>
      </c>
      <c r="C30" s="2">
        <v>6.4399999999999999E-2</v>
      </c>
      <c r="D30" s="2">
        <v>6.6400000000000001E-2</v>
      </c>
      <c r="E30" s="2">
        <v>5.8599999999999999E-2</v>
      </c>
      <c r="F30" s="2">
        <v>6.5199999999999994E-2</v>
      </c>
      <c r="G30" s="2">
        <v>5.6500000000000002E-2</v>
      </c>
      <c r="H30" s="2">
        <v>5.3100000000000001E-2</v>
      </c>
      <c r="I30" s="2">
        <v>5.7700000000000001E-2</v>
      </c>
      <c r="J30" s="2">
        <v>-0.01</v>
      </c>
      <c r="K30" s="2">
        <v>3.8399999999999997E-2</v>
      </c>
      <c r="L30" s="2">
        <v>6.2399999999999997E-2</v>
      </c>
      <c r="M30" s="2">
        <v>5.8900000000000001E-2</v>
      </c>
      <c r="N30" s="2">
        <v>5.9400000000000001E-2</v>
      </c>
      <c r="O30" s="2">
        <v>4.4999999999999998E-2</v>
      </c>
      <c r="P30" s="2">
        <v>6.5699999999999995E-2</v>
      </c>
      <c r="Q30" s="2">
        <v>6.6900000000000001E-2</v>
      </c>
      <c r="R30" s="2">
        <v>6.4899999999999999E-2</v>
      </c>
      <c r="S30" s="2">
        <v>8.0399999999999999E-2</v>
      </c>
      <c r="T30" s="2">
        <v>8.0399999999999999E-2</v>
      </c>
      <c r="U30" s="2">
        <v>9.1499999999999998E-2</v>
      </c>
      <c r="V30" s="2">
        <v>9.8000000000000004E-2</v>
      </c>
      <c r="W30" s="2">
        <v>0.1</v>
      </c>
      <c r="X30" s="2">
        <v>0.1067</v>
      </c>
      <c r="Y30" s="2">
        <v>9.7600000000000006E-2</v>
      </c>
      <c r="Z30" s="2">
        <v>9.8100000000000007E-2</v>
      </c>
      <c r="AA30" s="2">
        <v>0.1149</v>
      </c>
      <c r="AB30" s="2">
        <v>0.12859999999999999</v>
      </c>
      <c r="AC30" s="2">
        <v>0.13769999999999999</v>
      </c>
      <c r="AD30" s="2">
        <v>0.14380000000000001</v>
      </c>
      <c r="AE30" s="2">
        <v>0.14530000000000001</v>
      </c>
      <c r="AF30" s="2">
        <v>0.1487</v>
      </c>
      <c r="AG30" s="2">
        <v>0.13339999999999999</v>
      </c>
      <c r="AH30" s="2">
        <v>0.1585</v>
      </c>
      <c r="AI30" s="2">
        <v>0.1605</v>
      </c>
      <c r="AJ30" s="2">
        <v>0.16700000000000001</v>
      </c>
      <c r="AK30" s="2">
        <v>0.19220000000000001</v>
      </c>
      <c r="AL30" s="2">
        <v>0.17849999999999999</v>
      </c>
      <c r="AM30" s="2">
        <v>0.1885</v>
      </c>
    </row>
    <row r="31" spans="1:45" ht="19" x14ac:dyDescent="0.25">
      <c r="A31" s="5" t="s">
        <v>24</v>
      </c>
      <c r="B31" s="12">
        <v>0.12</v>
      </c>
      <c r="C31" s="12">
        <v>0.12</v>
      </c>
      <c r="D31" s="12">
        <v>0.14000000000000001</v>
      </c>
      <c r="E31" s="12">
        <v>0.1</v>
      </c>
      <c r="F31" s="12">
        <v>0.13</v>
      </c>
      <c r="G31" s="12">
        <v>0.13</v>
      </c>
      <c r="H31" s="12">
        <v>0.13</v>
      </c>
      <c r="I31" s="12">
        <v>0.15</v>
      </c>
      <c r="J31" s="12">
        <v>-0.03</v>
      </c>
      <c r="K31" s="12">
        <v>0.11</v>
      </c>
      <c r="L31" s="12">
        <v>0.28000000000000003</v>
      </c>
      <c r="M31" s="12">
        <v>0.23</v>
      </c>
      <c r="N31" s="12">
        <v>0.23</v>
      </c>
      <c r="O31" s="12">
        <v>0.19</v>
      </c>
      <c r="P31" s="12">
        <v>0.28000000000000003</v>
      </c>
      <c r="Q31" s="12">
        <v>0.32</v>
      </c>
      <c r="R31" s="12">
        <v>0.3</v>
      </c>
      <c r="S31" s="12">
        <v>0.38</v>
      </c>
      <c r="T31" s="12">
        <v>0.39</v>
      </c>
      <c r="U31" s="12">
        <v>0.49</v>
      </c>
      <c r="V31" s="12">
        <v>0.6</v>
      </c>
      <c r="W31" s="12">
        <v>0.77</v>
      </c>
      <c r="X31" s="12">
        <v>0.96</v>
      </c>
      <c r="Y31" s="12">
        <v>1.04</v>
      </c>
      <c r="Z31" s="12">
        <v>0.86</v>
      </c>
      <c r="AA31" s="12">
        <v>1.19</v>
      </c>
      <c r="AB31" s="12">
        <v>1.6</v>
      </c>
      <c r="AC31" s="12">
        <v>1.9</v>
      </c>
      <c r="AD31" s="12">
        <v>2.12</v>
      </c>
      <c r="AE31" s="12">
        <v>2.39</v>
      </c>
      <c r="AF31" s="12">
        <v>2.46</v>
      </c>
      <c r="AG31" s="12">
        <v>2.2000000000000002</v>
      </c>
      <c r="AH31" s="12">
        <v>2.96</v>
      </c>
      <c r="AI31" s="12">
        <v>3.37</v>
      </c>
      <c r="AJ31" s="12">
        <v>3.78</v>
      </c>
      <c r="AK31" s="12">
        <v>3.8</v>
      </c>
      <c r="AL31" s="12">
        <v>4.32</v>
      </c>
      <c r="AM31" s="12">
        <v>5.01</v>
      </c>
    </row>
    <row r="32" spans="1:45" ht="19" x14ac:dyDescent="0.25">
      <c r="A32" s="5" t="s">
        <v>25</v>
      </c>
      <c r="B32" s="12">
        <v>0.12</v>
      </c>
      <c r="C32" s="12">
        <v>0.12</v>
      </c>
      <c r="D32" s="12">
        <v>0.14000000000000001</v>
      </c>
      <c r="E32" s="12">
        <v>0.1</v>
      </c>
      <c r="F32" s="12">
        <v>0.13</v>
      </c>
      <c r="G32" s="12">
        <v>0.13</v>
      </c>
      <c r="H32" s="12">
        <v>0.13</v>
      </c>
      <c r="I32" s="12">
        <v>0.15</v>
      </c>
      <c r="J32" s="12">
        <v>-0.03</v>
      </c>
      <c r="K32" s="12">
        <v>0.11</v>
      </c>
      <c r="L32" s="12">
        <v>0.27</v>
      </c>
      <c r="M32" s="12">
        <v>0.23</v>
      </c>
      <c r="N32" s="12">
        <v>0.22</v>
      </c>
      <c r="O32" s="12">
        <v>0.18</v>
      </c>
      <c r="P32" s="12">
        <v>0.27</v>
      </c>
      <c r="Q32" s="12">
        <v>0.31</v>
      </c>
      <c r="R32" s="12">
        <v>0.28999999999999998</v>
      </c>
      <c r="S32" s="12">
        <v>0.37</v>
      </c>
      <c r="T32" s="12">
        <v>0.39</v>
      </c>
      <c r="U32" s="12">
        <v>0.48</v>
      </c>
      <c r="V32" s="12">
        <v>0.59</v>
      </c>
      <c r="W32" s="12">
        <v>0.76</v>
      </c>
      <c r="X32" s="12">
        <v>0.94</v>
      </c>
      <c r="Y32" s="12">
        <v>1.02</v>
      </c>
      <c r="Z32" s="12">
        <v>0.85</v>
      </c>
      <c r="AA32" s="12">
        <v>1.17</v>
      </c>
      <c r="AB32" s="12">
        <v>1.58</v>
      </c>
      <c r="AC32" s="12">
        <v>1.88</v>
      </c>
      <c r="AD32" s="12">
        <v>2.1</v>
      </c>
      <c r="AE32" s="12">
        <v>2.37</v>
      </c>
      <c r="AF32" s="12">
        <v>2.4500000000000002</v>
      </c>
      <c r="AG32" s="12">
        <v>2.19</v>
      </c>
      <c r="AH32" s="12">
        <v>2.94</v>
      </c>
      <c r="AI32" s="12">
        <v>3.34</v>
      </c>
      <c r="AJ32" s="12">
        <v>3.75</v>
      </c>
      <c r="AK32" s="12">
        <v>3.77</v>
      </c>
      <c r="AL32" s="12">
        <v>4.28</v>
      </c>
      <c r="AM32" s="12">
        <v>5.01</v>
      </c>
    </row>
    <row r="33" spans="1:39" ht="19" x14ac:dyDescent="0.25">
      <c r="A33" s="5" t="s">
        <v>26</v>
      </c>
      <c r="B33" s="1">
        <v>294321589</v>
      </c>
      <c r="C33" s="1">
        <v>297501851</v>
      </c>
      <c r="D33" s="1">
        <v>295703212</v>
      </c>
      <c r="E33" s="1">
        <v>293960163</v>
      </c>
      <c r="F33" s="1">
        <v>297006669</v>
      </c>
      <c r="G33" s="1">
        <v>296057853</v>
      </c>
      <c r="H33" s="1">
        <v>294680246</v>
      </c>
      <c r="I33" s="1">
        <v>296584381</v>
      </c>
      <c r="J33" s="1">
        <v>289708087</v>
      </c>
      <c r="K33" s="1">
        <v>282628956</v>
      </c>
      <c r="L33" s="1">
        <v>189703535</v>
      </c>
      <c r="M33" s="1">
        <v>220017380</v>
      </c>
      <c r="N33" s="1">
        <v>222189176</v>
      </c>
      <c r="O33" s="1">
        <v>220947750</v>
      </c>
      <c r="P33" s="1">
        <v>218004750</v>
      </c>
      <c r="Q33" s="1">
        <v>216884250</v>
      </c>
      <c r="R33" s="1">
        <v>221656500</v>
      </c>
      <c r="S33" s="1">
        <v>222196500</v>
      </c>
      <c r="T33" s="1">
        <v>223742250</v>
      </c>
      <c r="U33" s="1">
        <v>228933000</v>
      </c>
      <c r="V33" s="1">
        <v>233384625</v>
      </c>
      <c r="W33" s="1">
        <v>235892250</v>
      </c>
      <c r="X33" s="1">
        <v>238122000</v>
      </c>
      <c r="Y33" s="1">
        <v>238833000</v>
      </c>
      <c r="Z33" s="1">
        <v>240273000</v>
      </c>
      <c r="AA33" s="1">
        <v>238584000</v>
      </c>
      <c r="AB33" s="1">
        <v>240382500</v>
      </c>
      <c r="AC33" s="1">
        <v>241512000</v>
      </c>
      <c r="AD33" s="1">
        <v>243915000</v>
      </c>
      <c r="AE33" s="1">
        <v>244885000</v>
      </c>
      <c r="AF33" s="1">
        <v>239906000</v>
      </c>
      <c r="AG33" s="1">
        <v>232593000</v>
      </c>
      <c r="AH33" s="1">
        <v>230229000</v>
      </c>
      <c r="AI33" s="1">
        <v>230823000</v>
      </c>
      <c r="AJ33" s="1">
        <v>227759000</v>
      </c>
      <c r="AK33" s="1">
        <v>229435000</v>
      </c>
      <c r="AL33" s="1">
        <v>229435000</v>
      </c>
      <c r="AM33" s="1">
        <v>230208000</v>
      </c>
    </row>
    <row r="34" spans="1:39" ht="19" x14ac:dyDescent="0.25">
      <c r="A34" s="5" t="s">
        <v>27</v>
      </c>
      <c r="B34" s="1">
        <v>294321589</v>
      </c>
      <c r="C34" s="1">
        <v>297501851</v>
      </c>
      <c r="D34" s="1">
        <v>295703212</v>
      </c>
      <c r="E34" s="1">
        <v>293960163</v>
      </c>
      <c r="F34" s="1">
        <v>297006669</v>
      </c>
      <c r="G34" s="1">
        <v>296057853</v>
      </c>
      <c r="H34" s="1">
        <v>294680246</v>
      </c>
      <c r="I34" s="1">
        <v>296584381</v>
      </c>
      <c r="J34" s="1">
        <v>289708087</v>
      </c>
      <c r="K34" s="1">
        <v>286500585</v>
      </c>
      <c r="L34" s="1">
        <v>191765530</v>
      </c>
      <c r="M34" s="1">
        <v>224303433</v>
      </c>
      <c r="N34" s="1">
        <v>228686010</v>
      </c>
      <c r="O34" s="1">
        <v>227751750</v>
      </c>
      <c r="P34" s="1">
        <v>222243750</v>
      </c>
      <c r="Q34" s="1">
        <v>219604500</v>
      </c>
      <c r="R34" s="1">
        <v>225753750</v>
      </c>
      <c r="S34" s="1">
        <v>226982250</v>
      </c>
      <c r="T34" s="1">
        <v>228217500</v>
      </c>
      <c r="U34" s="1">
        <v>233732250</v>
      </c>
      <c r="V34" s="1">
        <v>238649625</v>
      </c>
      <c r="W34" s="1">
        <v>239868000</v>
      </c>
      <c r="X34" s="1">
        <v>242055000</v>
      </c>
      <c r="Y34" s="1">
        <v>241746750</v>
      </c>
      <c r="Z34" s="1">
        <v>242662500</v>
      </c>
      <c r="AA34" s="1">
        <v>241326000</v>
      </c>
      <c r="AB34" s="1">
        <v>243162000</v>
      </c>
      <c r="AC34" s="1">
        <v>243986000</v>
      </c>
      <c r="AD34" s="1">
        <v>246065000</v>
      </c>
      <c r="AE34" s="1">
        <v>247102000</v>
      </c>
      <c r="AF34" s="1">
        <v>241586000</v>
      </c>
      <c r="AG34" s="1">
        <v>233730000</v>
      </c>
      <c r="AH34" s="1">
        <v>231845000</v>
      </c>
      <c r="AI34" s="1">
        <v>232712000</v>
      </c>
      <c r="AJ34" s="1">
        <v>229395000</v>
      </c>
      <c r="AK34" s="1">
        <v>231150000</v>
      </c>
      <c r="AL34" s="1">
        <v>231150000</v>
      </c>
      <c r="AM34" s="1">
        <v>231536000</v>
      </c>
    </row>
    <row r="35" spans="1:39" ht="20" customHeight="1" x14ac:dyDescent="0.25">
      <c r="A35" s="14" t="s">
        <v>103</v>
      </c>
      <c r="B35" s="1"/>
      <c r="C35" s="22">
        <f>(C34-B34)/B34</f>
        <v>1.0805398308718699E-2</v>
      </c>
      <c r="D35" s="22">
        <f t="shared" ref="D35:AM35" si="5">(D34-C34)/C34</f>
        <v>-6.0458077620498566E-3</v>
      </c>
      <c r="E35" s="22">
        <f t="shared" si="5"/>
        <v>-5.8945893357424881E-3</v>
      </c>
      <c r="F35" s="22">
        <f t="shared" si="5"/>
        <v>1.0363669583350993E-2</v>
      </c>
      <c r="G35" s="22">
        <f t="shared" si="5"/>
        <v>-3.1945949334895238E-3</v>
      </c>
      <c r="H35" s="22">
        <f t="shared" si="5"/>
        <v>-4.6531682441134231E-3</v>
      </c>
      <c r="I35" s="22">
        <f t="shared" si="5"/>
        <v>6.4616988272773465E-3</v>
      </c>
      <c r="J35" s="22">
        <f t="shared" si="5"/>
        <v>-2.3184949850747535E-2</v>
      </c>
      <c r="K35" s="22">
        <f t="shared" si="5"/>
        <v>-1.1071496254089725E-2</v>
      </c>
      <c r="L35" s="22">
        <f t="shared" si="5"/>
        <v>-0.33066269306221485</v>
      </c>
      <c r="M35" s="22">
        <f t="shared" si="5"/>
        <v>0.16967545210028101</v>
      </c>
      <c r="N35" s="22">
        <f t="shared" si="5"/>
        <v>1.9538608666769715E-2</v>
      </c>
      <c r="O35" s="22">
        <f t="shared" si="5"/>
        <v>-4.0853395448195544E-3</v>
      </c>
      <c r="P35" s="22">
        <f t="shared" si="5"/>
        <v>-2.4184226904952432E-2</v>
      </c>
      <c r="Q35" s="22">
        <f t="shared" si="5"/>
        <v>-1.1875474563401671E-2</v>
      </c>
      <c r="R35" s="22">
        <f t="shared" si="5"/>
        <v>2.8001475379602878E-2</v>
      </c>
      <c r="S35" s="22">
        <f t="shared" si="5"/>
        <v>5.4417700702646139E-3</v>
      </c>
      <c r="T35" s="22">
        <f t="shared" si="5"/>
        <v>5.4420554911232049E-3</v>
      </c>
      <c r="U35" s="22">
        <f t="shared" si="5"/>
        <v>2.4164448388050874E-2</v>
      </c>
      <c r="V35" s="22">
        <f t="shared" si="5"/>
        <v>2.1038495971351837E-2</v>
      </c>
      <c r="W35" s="22">
        <f t="shared" si="5"/>
        <v>5.1052877204395353E-3</v>
      </c>
      <c r="X35" s="22">
        <f t="shared" si="5"/>
        <v>9.1175146330481766E-3</v>
      </c>
      <c r="Y35" s="22">
        <f t="shared" si="5"/>
        <v>-1.2734709053727458E-3</v>
      </c>
      <c r="Z35" s="22">
        <f t="shared" si="5"/>
        <v>3.788055061753674E-3</v>
      </c>
      <c r="AA35" s="22">
        <f t="shared" si="5"/>
        <v>-5.5076495132127959E-3</v>
      </c>
      <c r="AB35" s="22">
        <f t="shared" si="5"/>
        <v>7.6079659879167601E-3</v>
      </c>
      <c r="AC35" s="22">
        <f t="shared" si="5"/>
        <v>3.3886873771395202E-3</v>
      </c>
      <c r="AD35" s="22">
        <f t="shared" si="5"/>
        <v>8.5209807120080663E-3</v>
      </c>
      <c r="AE35" s="22">
        <f t="shared" si="5"/>
        <v>4.2143336110377341E-3</v>
      </c>
      <c r="AF35" s="22">
        <f t="shared" si="5"/>
        <v>-2.2322765497648743E-2</v>
      </c>
      <c r="AG35" s="22">
        <f t="shared" si="5"/>
        <v>-3.2518440638116444E-2</v>
      </c>
      <c r="AH35" s="22">
        <f t="shared" si="5"/>
        <v>-8.0648611645916229E-3</v>
      </c>
      <c r="AI35" s="22">
        <f t="shared" si="5"/>
        <v>3.7395673833811381E-3</v>
      </c>
      <c r="AJ35" s="22">
        <f t="shared" si="5"/>
        <v>-1.4253669772078793E-2</v>
      </c>
      <c r="AK35" s="22">
        <f t="shared" si="5"/>
        <v>7.6505590793173343E-3</v>
      </c>
      <c r="AL35" s="22">
        <f t="shared" si="5"/>
        <v>0</v>
      </c>
      <c r="AM35" s="22">
        <f t="shared" si="5"/>
        <v>1.6699113130002163E-3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v>59900000</v>
      </c>
      <c r="C38" s="1">
        <v>173500000</v>
      </c>
      <c r="D38" s="1">
        <v>175000000</v>
      </c>
      <c r="E38" s="1">
        <v>116100000</v>
      </c>
      <c r="F38" s="1">
        <v>84400000</v>
      </c>
      <c r="G38" s="1">
        <v>86900000</v>
      </c>
      <c r="H38" s="1">
        <v>34900000</v>
      </c>
      <c r="I38" s="1">
        <v>59100000</v>
      </c>
      <c r="J38" s="1">
        <v>40500000</v>
      </c>
      <c r="K38" s="1">
        <v>7200000</v>
      </c>
      <c r="L38" s="1">
        <v>7000000</v>
      </c>
      <c r="M38" s="1">
        <v>3100000</v>
      </c>
      <c r="N38" s="1">
        <v>700000</v>
      </c>
      <c r="O38" s="1">
        <v>9768000</v>
      </c>
      <c r="P38" s="1">
        <v>8636000</v>
      </c>
      <c r="Q38" s="1">
        <v>7187000</v>
      </c>
      <c r="R38" s="1">
        <v>14139000</v>
      </c>
      <c r="S38" s="1">
        <v>13483000</v>
      </c>
      <c r="T38" s="1">
        <v>14313000</v>
      </c>
      <c r="U38" s="1">
        <v>37582000</v>
      </c>
      <c r="V38" s="1">
        <v>35545000</v>
      </c>
      <c r="W38" s="1">
        <v>49091000</v>
      </c>
      <c r="X38" s="1">
        <v>170139000</v>
      </c>
      <c r="Y38" s="1">
        <v>86980000</v>
      </c>
      <c r="Z38" s="1">
        <v>246356000</v>
      </c>
      <c r="AA38" s="1">
        <v>163208000</v>
      </c>
      <c r="AB38" s="1">
        <v>170392000</v>
      </c>
      <c r="AC38" s="1">
        <v>157984000</v>
      </c>
      <c r="AD38" s="1">
        <v>295203000</v>
      </c>
      <c r="AE38" s="1">
        <v>377615000</v>
      </c>
      <c r="AF38" s="1">
        <v>381005000</v>
      </c>
      <c r="AG38" s="1">
        <v>717259000</v>
      </c>
      <c r="AH38" s="1">
        <v>646300000</v>
      </c>
      <c r="AI38" s="1">
        <v>353975000</v>
      </c>
      <c r="AJ38" s="1">
        <v>393030000</v>
      </c>
      <c r="AK38" s="1">
        <v>1212822000</v>
      </c>
      <c r="AL38" s="1">
        <v>346772000</v>
      </c>
      <c r="AM38" s="1">
        <v>345386000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v>7085000</v>
      </c>
      <c r="P39" s="1">
        <v>6764000</v>
      </c>
      <c r="Q39" s="1">
        <v>8111000</v>
      </c>
      <c r="R39" s="1">
        <v>8215000</v>
      </c>
      <c r="S39" s="1">
        <v>8320000</v>
      </c>
      <c r="T39" s="1">
        <v>8573000</v>
      </c>
      <c r="U39" s="1">
        <v>11393000</v>
      </c>
      <c r="V39" s="1">
        <v>8243000</v>
      </c>
      <c r="W39" s="1">
        <v>9129000</v>
      </c>
      <c r="X39" s="1">
        <v>10842000</v>
      </c>
      <c r="Y39" s="1">
        <v>4230000</v>
      </c>
      <c r="Z39" s="1">
        <v>4994000</v>
      </c>
      <c r="AA39" s="1">
        <v>5645000</v>
      </c>
      <c r="AB39" s="1">
        <v>4563000</v>
      </c>
      <c r="AC39" s="1" t="s">
        <v>92</v>
      </c>
      <c r="AD39" s="1" t="s">
        <v>92</v>
      </c>
      <c r="AE39" s="1" t="s">
        <v>92</v>
      </c>
      <c r="AF39" s="1" t="s">
        <v>92</v>
      </c>
      <c r="AG39" s="1" t="s">
        <v>92</v>
      </c>
      <c r="AH39" s="1" t="s">
        <v>92</v>
      </c>
      <c r="AI39" s="1" t="s">
        <v>92</v>
      </c>
      <c r="AJ39" s="1" t="s">
        <v>92</v>
      </c>
      <c r="AK39" s="1" t="s">
        <v>92</v>
      </c>
      <c r="AL39" s="1" t="s">
        <v>92</v>
      </c>
      <c r="AM39" s="1" t="s">
        <v>92</v>
      </c>
    </row>
    <row r="40" spans="1:39" ht="19" x14ac:dyDescent="0.25">
      <c r="A40" s="5" t="s">
        <v>32</v>
      </c>
      <c r="B40" s="1">
        <v>59900000</v>
      </c>
      <c r="C40" s="1">
        <v>173500000</v>
      </c>
      <c r="D40" s="1">
        <v>175000000</v>
      </c>
      <c r="E40" s="1">
        <v>116100000</v>
      </c>
      <c r="F40" s="1">
        <v>84400000</v>
      </c>
      <c r="G40" s="1">
        <v>86900000</v>
      </c>
      <c r="H40" s="1">
        <v>34900000</v>
      </c>
      <c r="I40" s="1">
        <v>59100000</v>
      </c>
      <c r="J40" s="1">
        <v>40500000</v>
      </c>
      <c r="K40" s="1">
        <v>7200000</v>
      </c>
      <c r="L40" s="1">
        <v>7000000</v>
      </c>
      <c r="M40" s="1">
        <v>3100000</v>
      </c>
      <c r="N40" s="1">
        <v>700000</v>
      </c>
      <c r="O40" s="1">
        <v>16853000</v>
      </c>
      <c r="P40" s="1">
        <v>15400000</v>
      </c>
      <c r="Q40" s="1">
        <v>15298000</v>
      </c>
      <c r="R40" s="1">
        <v>22354000</v>
      </c>
      <c r="S40" s="1">
        <v>21803000</v>
      </c>
      <c r="T40" s="1">
        <v>22886000</v>
      </c>
      <c r="U40" s="1">
        <v>48975000</v>
      </c>
      <c r="V40" s="1">
        <v>43788000</v>
      </c>
      <c r="W40" s="1">
        <v>58220000</v>
      </c>
      <c r="X40" s="1">
        <v>180981000</v>
      </c>
      <c r="Y40" s="1">
        <v>91210000</v>
      </c>
      <c r="Z40" s="1">
        <v>251350000</v>
      </c>
      <c r="AA40" s="1">
        <v>168853000</v>
      </c>
      <c r="AB40" s="1">
        <v>174955000</v>
      </c>
      <c r="AC40" s="1">
        <v>157984000</v>
      </c>
      <c r="AD40" s="1">
        <v>295203000</v>
      </c>
      <c r="AE40" s="1">
        <v>377615000</v>
      </c>
      <c r="AF40" s="1">
        <v>381005000</v>
      </c>
      <c r="AG40" s="1">
        <v>717259000</v>
      </c>
      <c r="AH40" s="1">
        <v>646300000</v>
      </c>
      <c r="AI40" s="1">
        <v>353975000</v>
      </c>
      <c r="AJ40" s="1">
        <v>393030000</v>
      </c>
      <c r="AK40" s="1">
        <v>1212822000</v>
      </c>
      <c r="AL40" s="1">
        <v>346772000</v>
      </c>
      <c r="AM40" s="1">
        <v>345386000</v>
      </c>
    </row>
    <row r="41" spans="1:39" ht="19" x14ac:dyDescent="0.25">
      <c r="A41" s="5" t="s">
        <v>33</v>
      </c>
      <c r="B41" s="1">
        <v>75300000</v>
      </c>
      <c r="C41" s="1">
        <v>76000000</v>
      </c>
      <c r="D41" s="1">
        <v>92600000</v>
      </c>
      <c r="E41" s="1">
        <v>70100000</v>
      </c>
      <c r="F41" s="1">
        <v>90700000</v>
      </c>
      <c r="G41" s="1">
        <v>99600000</v>
      </c>
      <c r="H41" s="1">
        <v>112500000</v>
      </c>
      <c r="I41" s="1">
        <v>107100000</v>
      </c>
      <c r="J41" s="1">
        <v>108100000</v>
      </c>
      <c r="K41" s="1">
        <v>115700000</v>
      </c>
      <c r="L41" s="1">
        <v>118800000</v>
      </c>
      <c r="M41" s="1">
        <v>126200000</v>
      </c>
      <c r="N41" s="1">
        <v>134700000</v>
      </c>
      <c r="O41" s="1">
        <v>139199000</v>
      </c>
      <c r="P41" s="1">
        <v>112756000</v>
      </c>
      <c r="Q41" s="1">
        <v>139568000</v>
      </c>
      <c r="R41" s="1">
        <v>181031000</v>
      </c>
      <c r="S41" s="1">
        <v>175230000</v>
      </c>
      <c r="T41" s="1">
        <v>189010000</v>
      </c>
      <c r="U41" s="1">
        <v>217329000</v>
      </c>
      <c r="V41" s="1">
        <v>269395000</v>
      </c>
      <c r="W41" s="1">
        <v>328762000</v>
      </c>
      <c r="X41" s="1">
        <v>395631000</v>
      </c>
      <c r="Y41" s="1">
        <v>406012000</v>
      </c>
      <c r="Z41" s="1">
        <v>331383000</v>
      </c>
      <c r="AA41" s="1">
        <v>399913000</v>
      </c>
      <c r="AB41" s="1">
        <v>438245000</v>
      </c>
      <c r="AC41" s="1">
        <v>507850000</v>
      </c>
      <c r="AD41" s="1">
        <v>536701000</v>
      </c>
      <c r="AE41" s="1">
        <v>585462000</v>
      </c>
      <c r="AF41" s="1">
        <v>603295000</v>
      </c>
      <c r="AG41" s="1">
        <v>592326000</v>
      </c>
      <c r="AH41" s="1">
        <v>668176000</v>
      </c>
      <c r="AI41" s="1">
        <v>732839000</v>
      </c>
      <c r="AJ41" s="1">
        <v>744760000</v>
      </c>
      <c r="AK41" s="1">
        <v>597472000</v>
      </c>
      <c r="AL41" s="1">
        <v>829213000</v>
      </c>
      <c r="AM41" s="1">
        <v>919335000</v>
      </c>
    </row>
    <row r="42" spans="1:39" ht="19" x14ac:dyDescent="0.25">
      <c r="A42" s="5" t="s">
        <v>34</v>
      </c>
      <c r="B42" s="1">
        <v>61600000</v>
      </c>
      <c r="C42" s="1">
        <v>52400000</v>
      </c>
      <c r="D42" s="1">
        <v>59000000</v>
      </c>
      <c r="E42" s="1">
        <v>59800000</v>
      </c>
      <c r="F42" s="1">
        <v>105600000</v>
      </c>
      <c r="G42" s="1">
        <v>102600000</v>
      </c>
      <c r="H42" s="1">
        <v>94400000</v>
      </c>
      <c r="I42" s="1">
        <v>91000000</v>
      </c>
      <c r="J42" s="1">
        <v>91900000</v>
      </c>
      <c r="K42" s="1">
        <v>100600000</v>
      </c>
      <c r="L42" s="1">
        <v>101500000</v>
      </c>
      <c r="M42" s="1">
        <v>94400000</v>
      </c>
      <c r="N42" s="1">
        <v>85100000</v>
      </c>
      <c r="O42" s="1">
        <v>89830000</v>
      </c>
      <c r="P42" s="1">
        <v>102396000</v>
      </c>
      <c r="Q42" s="1">
        <v>129365000</v>
      </c>
      <c r="R42" s="1">
        <v>152525000</v>
      </c>
      <c r="S42" s="1">
        <v>129451000</v>
      </c>
      <c r="T42" s="1">
        <v>143359000</v>
      </c>
      <c r="U42" s="1">
        <v>168523000</v>
      </c>
      <c r="V42" s="1">
        <v>193099000</v>
      </c>
      <c r="W42" s="1">
        <v>236783000</v>
      </c>
      <c r="X42" s="1">
        <v>301679000</v>
      </c>
      <c r="Y42" s="1">
        <v>349509000</v>
      </c>
      <c r="Z42" s="1">
        <v>311542000</v>
      </c>
      <c r="AA42" s="1">
        <v>335253000</v>
      </c>
      <c r="AB42" s="1">
        <v>380471000</v>
      </c>
      <c r="AC42" s="1">
        <v>428935000</v>
      </c>
      <c r="AD42" s="1">
        <v>452848000</v>
      </c>
      <c r="AE42" s="1">
        <v>495896000</v>
      </c>
      <c r="AF42" s="1">
        <v>514451000</v>
      </c>
      <c r="AG42" s="1">
        <v>492104000</v>
      </c>
      <c r="AH42" s="1">
        <v>540504000</v>
      </c>
      <c r="AI42" s="1">
        <v>624744000</v>
      </c>
      <c r="AJ42" s="1">
        <v>624567000</v>
      </c>
      <c r="AK42" s="1">
        <v>559171000</v>
      </c>
      <c r="AL42" s="1">
        <v>769175000</v>
      </c>
      <c r="AM42" s="1">
        <v>1044284000</v>
      </c>
    </row>
    <row r="43" spans="1:39" ht="19" x14ac:dyDescent="0.25">
      <c r="A43" s="5" t="s">
        <v>35</v>
      </c>
      <c r="B43" s="1">
        <v>6000000</v>
      </c>
      <c r="C43" s="1">
        <v>13600000</v>
      </c>
      <c r="D43" s="1">
        <v>11700000</v>
      </c>
      <c r="E43" s="1">
        <v>4700000</v>
      </c>
      <c r="F43" s="1">
        <v>35500000</v>
      </c>
      <c r="G43" s="1">
        <v>28600000</v>
      </c>
      <c r="H43" s="1">
        <v>77300000</v>
      </c>
      <c r="I43" s="1">
        <v>62300000</v>
      </c>
      <c r="J43" s="1">
        <v>61600000</v>
      </c>
      <c r="K43" s="1">
        <v>30500000</v>
      </c>
      <c r="L43" s="1">
        <v>22000000</v>
      </c>
      <c r="M43" s="1">
        <v>23300000</v>
      </c>
      <c r="N43" s="1">
        <v>28000000</v>
      </c>
      <c r="O43" s="1">
        <v>21958000</v>
      </c>
      <c r="P43" s="1">
        <v>25549000</v>
      </c>
      <c r="Q43" s="1">
        <v>18869000</v>
      </c>
      <c r="R43" s="1">
        <v>23437000</v>
      </c>
      <c r="S43" s="1">
        <v>24085000</v>
      </c>
      <c r="T43" s="1">
        <v>26811000</v>
      </c>
      <c r="U43" s="1">
        <v>27113000</v>
      </c>
      <c r="V43" s="1">
        <v>50025000</v>
      </c>
      <c r="W43" s="1">
        <v>60298000</v>
      </c>
      <c r="X43" s="1">
        <v>73913000</v>
      </c>
      <c r="Y43" s="1">
        <v>107855000</v>
      </c>
      <c r="Z43" s="1">
        <v>75155000</v>
      </c>
      <c r="AA43" s="1">
        <v>70473000</v>
      </c>
      <c r="AB43" s="1">
        <v>65448000</v>
      </c>
      <c r="AC43" s="1">
        <v>69974000</v>
      </c>
      <c r="AD43" s="1">
        <v>84377000</v>
      </c>
      <c r="AE43" s="1">
        <v>119631000</v>
      </c>
      <c r="AF43" s="1">
        <v>120862000</v>
      </c>
      <c r="AG43" s="1">
        <v>126501000</v>
      </c>
      <c r="AH43" s="1">
        <v>79675000</v>
      </c>
      <c r="AI43" s="1">
        <v>124586000</v>
      </c>
      <c r="AJ43" s="1">
        <v>263414000</v>
      </c>
      <c r="AK43" s="1">
        <v>153005000</v>
      </c>
      <c r="AL43" s="1">
        <v>183605000</v>
      </c>
      <c r="AM43" s="1">
        <v>219053000</v>
      </c>
    </row>
    <row r="44" spans="1:39" ht="19" x14ac:dyDescent="0.25">
      <c r="A44" s="6" t="s">
        <v>36</v>
      </c>
      <c r="B44" s="10">
        <v>202800000</v>
      </c>
      <c r="C44" s="10">
        <v>315500000</v>
      </c>
      <c r="D44" s="10">
        <v>338300000</v>
      </c>
      <c r="E44" s="10">
        <v>250700000</v>
      </c>
      <c r="F44" s="10">
        <v>316200000</v>
      </c>
      <c r="G44" s="10">
        <v>317700000</v>
      </c>
      <c r="H44" s="10">
        <v>319100000</v>
      </c>
      <c r="I44" s="10">
        <v>319500000</v>
      </c>
      <c r="J44" s="10">
        <v>302100000</v>
      </c>
      <c r="K44" s="10">
        <v>254000000</v>
      </c>
      <c r="L44" s="10">
        <v>249300000</v>
      </c>
      <c r="M44" s="10">
        <v>247000000</v>
      </c>
      <c r="N44" s="10">
        <v>248500000</v>
      </c>
      <c r="O44" s="10">
        <v>267840000</v>
      </c>
      <c r="P44" s="10">
        <v>256101000</v>
      </c>
      <c r="Q44" s="10">
        <v>303100000</v>
      </c>
      <c r="R44" s="10">
        <v>379347000</v>
      </c>
      <c r="S44" s="10">
        <v>350569000</v>
      </c>
      <c r="T44" s="10">
        <v>382066000</v>
      </c>
      <c r="U44" s="10">
        <v>461940000</v>
      </c>
      <c r="V44" s="10">
        <v>556307000</v>
      </c>
      <c r="W44" s="10">
        <v>684063000</v>
      </c>
      <c r="X44" s="10">
        <v>952204000</v>
      </c>
      <c r="Y44" s="10">
        <v>954586000</v>
      </c>
      <c r="Z44" s="10">
        <v>969430000</v>
      </c>
      <c r="AA44" s="10">
        <v>974492000</v>
      </c>
      <c r="AB44" s="10">
        <v>1059119000</v>
      </c>
      <c r="AC44" s="10">
        <v>1164743000</v>
      </c>
      <c r="AD44" s="10">
        <v>1369129000</v>
      </c>
      <c r="AE44" s="10">
        <v>1578604000</v>
      </c>
      <c r="AF44" s="10">
        <v>1619613000</v>
      </c>
      <c r="AG44" s="10">
        <v>1928190000</v>
      </c>
      <c r="AH44" s="10">
        <v>1934655000</v>
      </c>
      <c r="AI44" s="10">
        <v>1836144000</v>
      </c>
      <c r="AJ44" s="10">
        <v>2025771000</v>
      </c>
      <c r="AK44" s="10">
        <v>2522470000</v>
      </c>
      <c r="AL44" s="10">
        <v>2128765000</v>
      </c>
      <c r="AM44" s="10">
        <v>2528058000</v>
      </c>
    </row>
    <row r="45" spans="1:39" ht="19" x14ac:dyDescent="0.25">
      <c r="A45" s="5" t="s">
        <v>37</v>
      </c>
      <c r="B45" s="1">
        <v>119900000</v>
      </c>
      <c r="C45" s="1">
        <v>121600000</v>
      </c>
      <c r="D45" s="1">
        <v>136300000</v>
      </c>
      <c r="E45" s="1">
        <v>131100000</v>
      </c>
      <c r="F45" s="1">
        <v>153000000</v>
      </c>
      <c r="G45" s="1">
        <v>200700000</v>
      </c>
      <c r="H45" s="1">
        <v>194100000</v>
      </c>
      <c r="I45" s="1">
        <v>186000000</v>
      </c>
      <c r="J45" s="1">
        <v>184800000</v>
      </c>
      <c r="K45" s="1">
        <v>175100000</v>
      </c>
      <c r="L45" s="1">
        <v>176800000</v>
      </c>
      <c r="M45" s="1">
        <v>192400000</v>
      </c>
      <c r="N45" s="1">
        <v>186400000</v>
      </c>
      <c r="O45" s="1">
        <v>214411000</v>
      </c>
      <c r="P45" s="1">
        <v>219571000</v>
      </c>
      <c r="Q45" s="1">
        <v>213955000</v>
      </c>
      <c r="R45" s="1">
        <v>214494000</v>
      </c>
      <c r="S45" s="1">
        <v>204329000</v>
      </c>
      <c r="T45" s="1">
        <v>213622000</v>
      </c>
      <c r="U45" s="1">
        <v>207542000</v>
      </c>
      <c r="V45" s="1">
        <v>228450000</v>
      </c>
      <c r="W45" s="1">
        <v>258008000</v>
      </c>
      <c r="X45" s="1">
        <v>293107000</v>
      </c>
      <c r="Y45" s="1">
        <v>307908000</v>
      </c>
      <c r="Z45" s="1">
        <v>310053000</v>
      </c>
      <c r="AA45" s="1">
        <v>318126000</v>
      </c>
      <c r="AB45" s="1">
        <v>325329000</v>
      </c>
      <c r="AC45" s="1">
        <v>383483000</v>
      </c>
      <c r="AD45" s="1">
        <v>402790000</v>
      </c>
      <c r="AE45" s="1">
        <v>448446000</v>
      </c>
      <c r="AF45" s="1">
        <v>484548000</v>
      </c>
      <c r="AG45" s="1">
        <v>473230000</v>
      </c>
      <c r="AH45" s="1">
        <v>493296000</v>
      </c>
      <c r="AI45" s="1">
        <v>554130000</v>
      </c>
      <c r="AJ45" s="1">
        <v>548908000</v>
      </c>
      <c r="AK45" s="1">
        <v>693763000</v>
      </c>
      <c r="AL45" s="1">
        <v>787062000</v>
      </c>
      <c r="AM45" s="1">
        <v>805936000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v>387420000</v>
      </c>
      <c r="S46" s="1" t="s">
        <v>92</v>
      </c>
      <c r="T46" s="1" t="s">
        <v>92</v>
      </c>
      <c r="U46" s="1" t="s">
        <v>92</v>
      </c>
      <c r="V46" s="1" t="s">
        <v>92</v>
      </c>
      <c r="W46" s="1">
        <v>881433000</v>
      </c>
      <c r="X46" s="1">
        <v>312349000</v>
      </c>
      <c r="Y46" s="1">
        <v>1240052000</v>
      </c>
      <c r="Z46" s="1">
        <v>1277291000</v>
      </c>
      <c r="AA46" s="1">
        <v>1573645000</v>
      </c>
      <c r="AB46" s="1">
        <v>1806237000</v>
      </c>
      <c r="AC46" s="1">
        <v>2208239000</v>
      </c>
      <c r="AD46" s="1">
        <v>2408363000</v>
      </c>
      <c r="AE46" s="1">
        <v>2614030000</v>
      </c>
      <c r="AF46" s="1">
        <v>2706633000</v>
      </c>
      <c r="AG46" s="1">
        <v>2818950000</v>
      </c>
      <c r="AH46" s="1">
        <v>3115619000</v>
      </c>
      <c r="AI46" s="1">
        <v>3612033000</v>
      </c>
      <c r="AJ46" s="1">
        <v>4047539000</v>
      </c>
      <c r="AK46" s="1">
        <v>4224906000</v>
      </c>
      <c r="AL46" s="1">
        <v>5238726000</v>
      </c>
      <c r="AM46" s="1">
        <v>5372562000</v>
      </c>
    </row>
    <row r="47" spans="1:39" ht="19" x14ac:dyDescent="0.25">
      <c r="A47" s="5" t="s">
        <v>39</v>
      </c>
      <c r="B47" s="1">
        <v>43100000</v>
      </c>
      <c r="C47" s="1">
        <v>39100000</v>
      </c>
      <c r="D47" s="1">
        <v>38800000</v>
      </c>
      <c r="E47" s="1" t="s">
        <v>92</v>
      </c>
      <c r="F47" s="1" t="s">
        <v>92</v>
      </c>
      <c r="G47" s="1" t="s">
        <v>92</v>
      </c>
      <c r="H47" s="1" t="s">
        <v>92</v>
      </c>
      <c r="I47" s="1" t="s">
        <v>92</v>
      </c>
      <c r="J47" s="1">
        <v>38000000</v>
      </c>
      <c r="K47" s="1">
        <v>29400000</v>
      </c>
      <c r="L47" s="1">
        <v>45300000</v>
      </c>
      <c r="M47" s="1">
        <v>41900000</v>
      </c>
      <c r="N47" s="1">
        <v>61900000</v>
      </c>
      <c r="O47" s="1">
        <v>149219000</v>
      </c>
      <c r="P47" s="1">
        <v>248304000</v>
      </c>
      <c r="Q47" s="1">
        <v>299479000</v>
      </c>
      <c r="R47" s="1" t="s">
        <v>92</v>
      </c>
      <c r="S47" s="1">
        <v>394861000</v>
      </c>
      <c r="T47" s="1">
        <v>506964000</v>
      </c>
      <c r="U47" s="1">
        <v>750870000</v>
      </c>
      <c r="V47" s="1">
        <v>903133000</v>
      </c>
      <c r="W47" s="1">
        <v>199728000</v>
      </c>
      <c r="X47" s="1">
        <v>1045733000</v>
      </c>
      <c r="Y47" s="1">
        <v>441785000</v>
      </c>
      <c r="Z47" s="1">
        <v>521888000</v>
      </c>
      <c r="AA47" s="1">
        <v>761556000</v>
      </c>
      <c r="AB47" s="1">
        <v>982957000</v>
      </c>
      <c r="AC47" s="1">
        <v>1309727000</v>
      </c>
      <c r="AD47" s="1">
        <v>1473926000</v>
      </c>
      <c r="AE47" s="1">
        <v>1625561000</v>
      </c>
      <c r="AF47" s="1">
        <v>1672961000</v>
      </c>
      <c r="AG47" s="1">
        <v>1734021000</v>
      </c>
      <c r="AH47" s="1">
        <v>2013365000</v>
      </c>
      <c r="AI47" s="1">
        <v>2403771000</v>
      </c>
      <c r="AJ47" s="1">
        <v>2762872000</v>
      </c>
      <c r="AK47" s="1">
        <v>2623719000</v>
      </c>
      <c r="AL47" s="1">
        <v>3368629000</v>
      </c>
      <c r="AM47" s="1">
        <v>3342085000</v>
      </c>
    </row>
    <row r="48" spans="1:39" ht="19" x14ac:dyDescent="0.25">
      <c r="A48" s="5" t="s">
        <v>40</v>
      </c>
      <c r="B48" s="1">
        <v>43100000</v>
      </c>
      <c r="C48" s="1">
        <v>39100000</v>
      </c>
      <c r="D48" s="1">
        <v>38800000</v>
      </c>
      <c r="E48" s="1" t="s">
        <v>92</v>
      </c>
      <c r="F48" s="1" t="s">
        <v>92</v>
      </c>
      <c r="G48" s="1" t="s">
        <v>92</v>
      </c>
      <c r="H48" s="1" t="s">
        <v>92</v>
      </c>
      <c r="I48" s="1" t="s">
        <v>92</v>
      </c>
      <c r="J48" s="1">
        <v>38000000</v>
      </c>
      <c r="K48" s="1">
        <v>29400000</v>
      </c>
      <c r="L48" s="1">
        <v>45300000</v>
      </c>
      <c r="M48" s="1">
        <v>41900000</v>
      </c>
      <c r="N48" s="1">
        <v>61900000</v>
      </c>
      <c r="O48" s="1">
        <v>149219000</v>
      </c>
      <c r="P48" s="1">
        <v>248304000</v>
      </c>
      <c r="Q48" s="1">
        <v>299479000</v>
      </c>
      <c r="R48" s="1">
        <v>387420000</v>
      </c>
      <c r="S48" s="1">
        <v>394861000</v>
      </c>
      <c r="T48" s="1">
        <v>506964000</v>
      </c>
      <c r="U48" s="1">
        <v>750870000</v>
      </c>
      <c r="V48" s="1">
        <v>903133000</v>
      </c>
      <c r="W48" s="1">
        <v>1081161000</v>
      </c>
      <c r="X48" s="1">
        <v>1358082000</v>
      </c>
      <c r="Y48" s="1">
        <v>1681837000</v>
      </c>
      <c r="Z48" s="1">
        <v>1799179000</v>
      </c>
      <c r="AA48" s="1">
        <v>2335201000</v>
      </c>
      <c r="AB48" s="1">
        <v>2789194000</v>
      </c>
      <c r="AC48" s="1">
        <v>3517966000</v>
      </c>
      <c r="AD48" s="1">
        <v>3882289000</v>
      </c>
      <c r="AE48" s="1">
        <v>4239591000</v>
      </c>
      <c r="AF48" s="1">
        <v>4379594000</v>
      </c>
      <c r="AG48" s="1">
        <v>4552971000</v>
      </c>
      <c r="AH48" s="1">
        <v>5128984000</v>
      </c>
      <c r="AI48" s="1">
        <v>6015804000</v>
      </c>
      <c r="AJ48" s="1">
        <v>6810411000</v>
      </c>
      <c r="AK48" s="1">
        <v>6848625000</v>
      </c>
      <c r="AL48" s="1">
        <v>8607355000</v>
      </c>
      <c r="AM48" s="1">
        <v>8714647000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111211000</v>
      </c>
      <c r="Z49" s="1">
        <v>167370000</v>
      </c>
      <c r="AA49" s="1">
        <v>191096000</v>
      </c>
      <c r="AB49" s="1">
        <v>145848000</v>
      </c>
      <c r="AC49" s="1">
        <v>123864000</v>
      </c>
      <c r="AD49" s="1">
        <v>223694000</v>
      </c>
      <c r="AE49" s="1">
        <v>154322000</v>
      </c>
      <c r="AF49" s="1">
        <v>180775000</v>
      </c>
      <c r="AG49" s="1">
        <v>146283000</v>
      </c>
      <c r="AH49" s="1">
        <v>239129000</v>
      </c>
      <c r="AI49" s="1">
        <v>256210000</v>
      </c>
      <c r="AJ49" s="1">
        <v>279790000</v>
      </c>
      <c r="AK49" s="1">
        <v>292625000</v>
      </c>
      <c r="AL49" s="1">
        <v>375005000</v>
      </c>
      <c r="AM49" s="1">
        <v>3724564000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v>719675000</v>
      </c>
      <c r="AM50" s="1" t="s">
        <v>92</v>
      </c>
    </row>
    <row r="51" spans="1:39" ht="19" x14ac:dyDescent="0.25">
      <c r="A51" s="5" t="s">
        <v>43</v>
      </c>
      <c r="B51" s="1">
        <v>34800000</v>
      </c>
      <c r="C51" s="1">
        <v>35600000</v>
      </c>
      <c r="D51" s="1">
        <v>25000000</v>
      </c>
      <c r="E51" s="1">
        <v>66500000</v>
      </c>
      <c r="F51" s="1">
        <v>94100000</v>
      </c>
      <c r="G51" s="1">
        <v>96800000</v>
      </c>
      <c r="H51" s="1">
        <v>99300000</v>
      </c>
      <c r="I51" s="1">
        <v>89200000</v>
      </c>
      <c r="J51" s="1">
        <v>37800000</v>
      </c>
      <c r="K51" s="1">
        <v>43500000</v>
      </c>
      <c r="L51" s="1">
        <v>55300000</v>
      </c>
      <c r="M51" s="1">
        <v>56600000</v>
      </c>
      <c r="N51" s="1">
        <v>58400000</v>
      </c>
      <c r="O51" s="1">
        <v>68355000</v>
      </c>
      <c r="P51" s="1">
        <v>44174000</v>
      </c>
      <c r="Q51" s="1">
        <v>42454000</v>
      </c>
      <c r="R51" s="1">
        <v>48028000</v>
      </c>
      <c r="S51" s="1">
        <v>80247000</v>
      </c>
      <c r="T51" s="1">
        <v>112195000</v>
      </c>
      <c r="U51" s="1" t="s">
        <v>92</v>
      </c>
      <c r="V51" s="1">
        <v>92710000</v>
      </c>
      <c r="W51" s="1">
        <v>107644000</v>
      </c>
      <c r="X51" s="1">
        <v>142307000</v>
      </c>
      <c r="Y51" s="1" t="s">
        <v>92</v>
      </c>
      <c r="Z51" s="1" t="s">
        <v>92</v>
      </c>
      <c r="AA51" s="1" t="s">
        <v>92</v>
      </c>
      <c r="AB51" s="1" t="s">
        <v>92</v>
      </c>
      <c r="AC51" s="1" t="s">
        <v>92</v>
      </c>
      <c r="AD51" s="1" t="s">
        <v>92</v>
      </c>
      <c r="AE51" s="1" t="s">
        <v>92</v>
      </c>
      <c r="AF51" s="1" t="s">
        <v>92</v>
      </c>
      <c r="AG51" s="1" t="s">
        <v>92</v>
      </c>
      <c r="AH51" s="1" t="s">
        <v>92</v>
      </c>
      <c r="AI51" s="1" t="s">
        <v>92</v>
      </c>
      <c r="AJ51" s="1">
        <v>179679000</v>
      </c>
      <c r="AK51" s="1" t="s">
        <v>92</v>
      </c>
      <c r="AL51" s="1">
        <v>-719675000</v>
      </c>
      <c r="AM51" s="1">
        <v>-3342085000</v>
      </c>
    </row>
    <row r="52" spans="1:39" ht="19" x14ac:dyDescent="0.25">
      <c r="A52" s="5" t="s">
        <v>44</v>
      </c>
      <c r="B52" s="1">
        <v>197800000</v>
      </c>
      <c r="C52" s="1">
        <v>196300000</v>
      </c>
      <c r="D52" s="1">
        <v>200100000</v>
      </c>
      <c r="E52" s="1">
        <v>197600000</v>
      </c>
      <c r="F52" s="1">
        <v>247100000</v>
      </c>
      <c r="G52" s="1">
        <v>297500000</v>
      </c>
      <c r="H52" s="1">
        <v>293400000</v>
      </c>
      <c r="I52" s="1">
        <v>275200000</v>
      </c>
      <c r="J52" s="1">
        <v>260600000</v>
      </c>
      <c r="K52" s="1">
        <v>248000000</v>
      </c>
      <c r="L52" s="1">
        <v>277400000</v>
      </c>
      <c r="M52" s="1">
        <v>290900000</v>
      </c>
      <c r="N52" s="1">
        <v>306700000</v>
      </c>
      <c r="O52" s="1">
        <v>431985000</v>
      </c>
      <c r="P52" s="1">
        <v>512049000</v>
      </c>
      <c r="Q52" s="1">
        <v>555888000</v>
      </c>
      <c r="R52" s="1">
        <v>649942000</v>
      </c>
      <c r="S52" s="1">
        <v>679437000</v>
      </c>
      <c r="T52" s="1">
        <v>832781000</v>
      </c>
      <c r="U52" s="1">
        <v>958412000</v>
      </c>
      <c r="V52" s="1">
        <v>1224293000</v>
      </c>
      <c r="W52" s="1">
        <v>1446813000</v>
      </c>
      <c r="X52" s="1">
        <v>1793496000</v>
      </c>
      <c r="Y52" s="1">
        <v>2100956000</v>
      </c>
      <c r="Z52" s="1">
        <v>2276602000</v>
      </c>
      <c r="AA52" s="1">
        <v>2844423000</v>
      </c>
      <c r="AB52" s="1">
        <v>3260371000</v>
      </c>
      <c r="AC52" s="1">
        <v>4025313000</v>
      </c>
      <c r="AD52" s="1">
        <v>4508773000</v>
      </c>
      <c r="AE52" s="1">
        <v>4842359000</v>
      </c>
      <c r="AF52" s="1">
        <v>5044917000</v>
      </c>
      <c r="AG52" s="1">
        <v>5172484000</v>
      </c>
      <c r="AH52" s="1">
        <v>5861409000</v>
      </c>
      <c r="AI52" s="1">
        <v>6826144000</v>
      </c>
      <c r="AJ52" s="1">
        <v>7818788000</v>
      </c>
      <c r="AK52" s="1">
        <v>7835013000</v>
      </c>
      <c r="AL52" s="1">
        <v>9769422000</v>
      </c>
      <c r="AM52" s="1">
        <v>9903062000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v>400600000</v>
      </c>
      <c r="C54" s="11">
        <v>511800000</v>
      </c>
      <c r="D54" s="11">
        <v>538400000</v>
      </c>
      <c r="E54" s="11">
        <v>448300000</v>
      </c>
      <c r="F54" s="11">
        <v>563300000</v>
      </c>
      <c r="G54" s="11">
        <v>615200000</v>
      </c>
      <c r="H54" s="11">
        <v>612500000</v>
      </c>
      <c r="I54" s="11">
        <v>594700000</v>
      </c>
      <c r="J54" s="11">
        <v>562700000</v>
      </c>
      <c r="K54" s="11">
        <v>502000000</v>
      </c>
      <c r="L54" s="11">
        <v>526700000</v>
      </c>
      <c r="M54" s="11">
        <v>537900000</v>
      </c>
      <c r="N54" s="11">
        <v>555200000</v>
      </c>
      <c r="O54" s="11">
        <v>699825000</v>
      </c>
      <c r="P54" s="11">
        <v>768150000</v>
      </c>
      <c r="Q54" s="11">
        <v>858988000</v>
      </c>
      <c r="R54" s="11">
        <v>1029289000</v>
      </c>
      <c r="S54" s="11">
        <v>1030006000</v>
      </c>
      <c r="T54" s="11">
        <v>1214847000</v>
      </c>
      <c r="U54" s="11">
        <v>1420352000</v>
      </c>
      <c r="V54" s="11">
        <v>1780600000</v>
      </c>
      <c r="W54" s="11">
        <v>2130876000</v>
      </c>
      <c r="X54" s="11">
        <v>2745700000</v>
      </c>
      <c r="Y54" s="11">
        <v>3055542000</v>
      </c>
      <c r="Z54" s="11">
        <v>3246032000</v>
      </c>
      <c r="AA54" s="11">
        <v>3818915000</v>
      </c>
      <c r="AB54" s="11">
        <v>4319490000</v>
      </c>
      <c r="AC54" s="11">
        <v>5190056000</v>
      </c>
      <c r="AD54" s="11">
        <v>5877902000</v>
      </c>
      <c r="AE54" s="11">
        <v>6420963000</v>
      </c>
      <c r="AF54" s="11">
        <v>6664530000</v>
      </c>
      <c r="AG54" s="11">
        <v>7100674000</v>
      </c>
      <c r="AH54" s="11">
        <v>7796064000</v>
      </c>
      <c r="AI54" s="11">
        <v>8662288000</v>
      </c>
      <c r="AJ54" s="11">
        <v>9844559000</v>
      </c>
      <c r="AK54" s="11">
        <v>10357483000</v>
      </c>
      <c r="AL54" s="11">
        <v>11898187000</v>
      </c>
      <c r="AM54" s="11">
        <v>12431120000</v>
      </c>
    </row>
    <row r="55" spans="1:39" ht="20" thickTop="1" x14ac:dyDescent="0.25">
      <c r="A55" s="5" t="s">
        <v>47</v>
      </c>
      <c r="B55" s="1" t="s">
        <v>92</v>
      </c>
      <c r="C55" s="1" t="s">
        <v>92</v>
      </c>
      <c r="D55" s="1" t="s">
        <v>92</v>
      </c>
      <c r="E55" s="1" t="s">
        <v>92</v>
      </c>
      <c r="F55" s="1">
        <v>39100000</v>
      </c>
      <c r="G55" s="1">
        <v>53700000</v>
      </c>
      <c r="H55" s="1">
        <v>59700000</v>
      </c>
      <c r="I55" s="1">
        <v>55600000</v>
      </c>
      <c r="J55" s="1">
        <v>54400000</v>
      </c>
      <c r="K55" s="1">
        <v>74900000</v>
      </c>
      <c r="L55" s="1">
        <v>76600000</v>
      </c>
      <c r="M55" s="1">
        <v>78000000</v>
      </c>
      <c r="N55" s="1">
        <v>75600000</v>
      </c>
      <c r="O55" s="1">
        <v>68345000</v>
      </c>
      <c r="P55" s="1">
        <v>73377000</v>
      </c>
      <c r="Q55" s="1">
        <v>127601000</v>
      </c>
      <c r="R55" s="1">
        <v>86707000</v>
      </c>
      <c r="S55" s="1">
        <v>81108000</v>
      </c>
      <c r="T55" s="1">
        <v>96582000</v>
      </c>
      <c r="U55" s="1">
        <v>109036000</v>
      </c>
      <c r="V55" s="1">
        <v>132506000</v>
      </c>
      <c r="W55" s="1">
        <v>160614000</v>
      </c>
      <c r="X55" s="1">
        <v>206170000</v>
      </c>
      <c r="Y55" s="1">
        <v>203742000</v>
      </c>
      <c r="Z55" s="1">
        <v>191779000</v>
      </c>
      <c r="AA55" s="1">
        <v>236600000</v>
      </c>
      <c r="AB55" s="1">
        <v>283068000</v>
      </c>
      <c r="AC55" s="1">
        <v>321183000</v>
      </c>
      <c r="AD55" s="1">
        <v>347638000</v>
      </c>
      <c r="AE55" s="1">
        <v>386207000</v>
      </c>
      <c r="AF55" s="1">
        <v>365355000</v>
      </c>
      <c r="AG55" s="1">
        <v>369537000</v>
      </c>
      <c r="AH55" s="1">
        <v>437329000</v>
      </c>
      <c r="AI55" s="1">
        <v>399571000</v>
      </c>
      <c r="AJ55" s="1">
        <v>377219000</v>
      </c>
      <c r="AK55" s="1">
        <v>360370000</v>
      </c>
      <c r="AL55" s="1">
        <v>470252000</v>
      </c>
      <c r="AM55" s="1">
        <v>497134000</v>
      </c>
    </row>
    <row r="56" spans="1:39" ht="19" x14ac:dyDescent="0.25">
      <c r="A56" s="5" t="s">
        <v>48</v>
      </c>
      <c r="B56" s="1">
        <v>34000000</v>
      </c>
      <c r="C56" s="1">
        <v>5900000</v>
      </c>
      <c r="D56" s="1">
        <v>6700000</v>
      </c>
      <c r="E56" s="1">
        <v>8200000</v>
      </c>
      <c r="F56" s="1">
        <v>9900000</v>
      </c>
      <c r="G56" s="1">
        <v>24300000</v>
      </c>
      <c r="H56" s="1">
        <v>16100000</v>
      </c>
      <c r="I56" s="1">
        <v>19700000</v>
      </c>
      <c r="J56" s="1">
        <v>14500000</v>
      </c>
      <c r="K56" s="1">
        <v>11800000</v>
      </c>
      <c r="L56" s="1">
        <v>56400000</v>
      </c>
      <c r="M56" s="1">
        <v>31900000</v>
      </c>
      <c r="N56" s="1">
        <v>13600000</v>
      </c>
      <c r="O56" s="1">
        <v>78334000</v>
      </c>
      <c r="P56" s="1">
        <v>99674000</v>
      </c>
      <c r="Q56" s="1">
        <v>87315000</v>
      </c>
      <c r="R56" s="1">
        <v>167399000</v>
      </c>
      <c r="S56" s="1">
        <v>110422000</v>
      </c>
      <c r="T56" s="1">
        <v>106774000</v>
      </c>
      <c r="U56" s="1">
        <v>49943000</v>
      </c>
      <c r="V56" s="1">
        <v>156130000</v>
      </c>
      <c r="W56" s="1">
        <v>163608000</v>
      </c>
      <c r="X56" s="1">
        <v>236005000</v>
      </c>
      <c r="Y56" s="1">
        <v>18438000</v>
      </c>
      <c r="Z56" s="1">
        <v>85801000</v>
      </c>
      <c r="AA56" s="1">
        <v>97152000</v>
      </c>
      <c r="AB56" s="1">
        <v>140508000</v>
      </c>
      <c r="AC56" s="1">
        <v>320654000</v>
      </c>
      <c r="AD56" s="1">
        <v>273315000</v>
      </c>
      <c r="AE56" s="1">
        <v>286201000</v>
      </c>
      <c r="AF56" s="1">
        <v>386075000</v>
      </c>
      <c r="AG56" s="1">
        <v>278921000</v>
      </c>
      <c r="AH56" s="1">
        <v>308123000</v>
      </c>
      <c r="AI56" s="1">
        <v>358876000</v>
      </c>
      <c r="AJ56" s="1">
        <v>540474000</v>
      </c>
      <c r="AK56" s="1">
        <v>177232000</v>
      </c>
      <c r="AL56" s="1">
        <v>362446000</v>
      </c>
      <c r="AM56" s="1">
        <v>226079000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31649000</v>
      </c>
      <c r="Z57" s="1">
        <v>13345000</v>
      </c>
      <c r="AA57" s="1">
        <v>39026000</v>
      </c>
      <c r="AB57" s="1">
        <v>24127000</v>
      </c>
      <c r="AC57" s="1">
        <v>40598000</v>
      </c>
      <c r="AD57" s="1">
        <v>40007000</v>
      </c>
      <c r="AE57" s="1">
        <v>27157000</v>
      </c>
      <c r="AF57" s="1">
        <v>32738000</v>
      </c>
      <c r="AG57" s="1">
        <v>29913000</v>
      </c>
      <c r="AH57" s="1">
        <v>34660000</v>
      </c>
      <c r="AI57" s="1">
        <v>48597000</v>
      </c>
      <c r="AJ57" s="1">
        <v>30292000</v>
      </c>
      <c r="AK57" s="1">
        <v>38896000</v>
      </c>
      <c r="AL57" s="1">
        <v>35904000</v>
      </c>
      <c r="AM57" s="1">
        <v>48171000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v>137229000</v>
      </c>
      <c r="AJ58" s="1">
        <v>156818000</v>
      </c>
      <c r="AK58" s="1">
        <v>194633000</v>
      </c>
      <c r="AL58" s="1">
        <v>298728000</v>
      </c>
      <c r="AM58" s="1">
        <v>357674000</v>
      </c>
    </row>
    <row r="59" spans="1:39" ht="19" x14ac:dyDescent="0.25">
      <c r="A59" s="5" t="s">
        <v>51</v>
      </c>
      <c r="B59" s="1">
        <v>67400000</v>
      </c>
      <c r="C59" s="1">
        <v>81800000</v>
      </c>
      <c r="D59" s="1">
        <v>77200000</v>
      </c>
      <c r="E59" s="1">
        <v>66500000</v>
      </c>
      <c r="F59" s="1">
        <v>52200000</v>
      </c>
      <c r="G59" s="1">
        <v>55200000</v>
      </c>
      <c r="H59" s="1">
        <v>61900000</v>
      </c>
      <c r="I59" s="1">
        <v>62300000</v>
      </c>
      <c r="J59" s="1">
        <v>99000000</v>
      </c>
      <c r="K59" s="1">
        <v>96500000</v>
      </c>
      <c r="L59" s="1">
        <v>77700000</v>
      </c>
      <c r="M59" s="1">
        <v>76100000</v>
      </c>
      <c r="N59" s="1">
        <v>89500000</v>
      </c>
      <c r="O59" s="1">
        <v>87239000</v>
      </c>
      <c r="P59" s="1">
        <v>89685000</v>
      </c>
      <c r="Q59" s="1">
        <v>82739000</v>
      </c>
      <c r="R59" s="1">
        <v>82044000</v>
      </c>
      <c r="S59" s="1">
        <v>69890000</v>
      </c>
      <c r="T59" s="1">
        <v>85875000</v>
      </c>
      <c r="U59" s="1">
        <v>113859000</v>
      </c>
      <c r="V59" s="1">
        <v>117156000</v>
      </c>
      <c r="W59" s="1">
        <v>156678000</v>
      </c>
      <c r="X59" s="1">
        <v>198575000</v>
      </c>
      <c r="Y59" s="1">
        <v>193684000</v>
      </c>
      <c r="Z59" s="1">
        <v>133357000</v>
      </c>
      <c r="AA59" s="1">
        <v>178081000</v>
      </c>
      <c r="AB59" s="1">
        <v>181172000</v>
      </c>
      <c r="AC59" s="1">
        <v>197534000</v>
      </c>
      <c r="AD59" s="1">
        <v>213585000</v>
      </c>
      <c r="AE59" s="1">
        <v>236579000</v>
      </c>
      <c r="AF59" s="1">
        <v>241004000</v>
      </c>
      <c r="AG59" s="1">
        <v>246070000</v>
      </c>
      <c r="AH59" s="1">
        <v>358551000</v>
      </c>
      <c r="AI59" s="1">
        <v>314431000</v>
      </c>
      <c r="AJ59" s="1">
        <v>321055000</v>
      </c>
      <c r="AK59" s="1">
        <v>304784000</v>
      </c>
      <c r="AL59" s="1">
        <v>395984000</v>
      </c>
      <c r="AM59" s="1">
        <v>435144000</v>
      </c>
    </row>
    <row r="60" spans="1:39" ht="19" x14ac:dyDescent="0.25">
      <c r="A60" s="6" t="s">
        <v>52</v>
      </c>
      <c r="B60" s="10">
        <v>101400000</v>
      </c>
      <c r="C60" s="10">
        <v>87700000</v>
      </c>
      <c r="D60" s="10">
        <v>83900000</v>
      </c>
      <c r="E60" s="10">
        <v>74700000</v>
      </c>
      <c r="F60" s="10">
        <v>101200000</v>
      </c>
      <c r="G60" s="10">
        <v>133200000</v>
      </c>
      <c r="H60" s="10">
        <v>137700000</v>
      </c>
      <c r="I60" s="10">
        <v>137600000</v>
      </c>
      <c r="J60" s="10">
        <v>167900000</v>
      </c>
      <c r="K60" s="10">
        <v>183200000</v>
      </c>
      <c r="L60" s="10">
        <v>210700000</v>
      </c>
      <c r="M60" s="10">
        <v>186000000</v>
      </c>
      <c r="N60" s="10">
        <v>178700000</v>
      </c>
      <c r="O60" s="10">
        <v>233918000</v>
      </c>
      <c r="P60" s="10">
        <v>262736000</v>
      </c>
      <c r="Q60" s="10">
        <v>297655000</v>
      </c>
      <c r="R60" s="10">
        <v>336150000</v>
      </c>
      <c r="S60" s="10">
        <v>261420000</v>
      </c>
      <c r="T60" s="10">
        <v>289231000</v>
      </c>
      <c r="U60" s="10">
        <v>272838000</v>
      </c>
      <c r="V60" s="10">
        <v>405792000</v>
      </c>
      <c r="W60" s="10">
        <v>480900000</v>
      </c>
      <c r="X60" s="10">
        <v>640750000</v>
      </c>
      <c r="Y60" s="10">
        <v>447513000</v>
      </c>
      <c r="Z60" s="10">
        <v>424282000</v>
      </c>
      <c r="AA60" s="10">
        <v>550859000</v>
      </c>
      <c r="AB60" s="10">
        <v>628875000</v>
      </c>
      <c r="AC60" s="10">
        <v>879969000</v>
      </c>
      <c r="AD60" s="10">
        <v>874545000</v>
      </c>
      <c r="AE60" s="10">
        <v>936144000</v>
      </c>
      <c r="AF60" s="10">
        <v>1025172000</v>
      </c>
      <c r="AG60" s="10">
        <v>924441000</v>
      </c>
      <c r="AH60" s="10">
        <v>1138663000</v>
      </c>
      <c r="AI60" s="10">
        <v>1258704000</v>
      </c>
      <c r="AJ60" s="10">
        <v>1425858000</v>
      </c>
      <c r="AK60" s="10">
        <v>1075915000</v>
      </c>
      <c r="AL60" s="10">
        <v>1563314000</v>
      </c>
      <c r="AM60" s="10">
        <v>1564202000</v>
      </c>
    </row>
    <row r="61" spans="1:39" ht="19" x14ac:dyDescent="0.25">
      <c r="A61" s="5" t="s">
        <v>53</v>
      </c>
      <c r="B61" s="1">
        <v>38500000</v>
      </c>
      <c r="C61" s="1">
        <v>152000000</v>
      </c>
      <c r="D61" s="1">
        <v>155500000</v>
      </c>
      <c r="E61" s="1">
        <v>148800000</v>
      </c>
      <c r="F61" s="1">
        <v>219600000</v>
      </c>
      <c r="G61" s="1">
        <v>223700000</v>
      </c>
      <c r="H61" s="1">
        <v>204800000</v>
      </c>
      <c r="I61" s="1">
        <v>187200000</v>
      </c>
      <c r="J61" s="1">
        <v>172400000</v>
      </c>
      <c r="K61" s="1">
        <v>190300000</v>
      </c>
      <c r="L61" s="1">
        <v>150400000</v>
      </c>
      <c r="M61" s="1">
        <v>150300000</v>
      </c>
      <c r="N61" s="1">
        <v>152300000</v>
      </c>
      <c r="O61" s="1">
        <v>226965000</v>
      </c>
      <c r="P61" s="1">
        <v>231756000</v>
      </c>
      <c r="Q61" s="1">
        <v>233616000</v>
      </c>
      <c r="R61" s="1">
        <v>303434000</v>
      </c>
      <c r="S61" s="1">
        <v>279636000</v>
      </c>
      <c r="T61" s="1">
        <v>317674000</v>
      </c>
      <c r="U61" s="1">
        <v>400177000</v>
      </c>
      <c r="V61" s="1">
        <v>475309000</v>
      </c>
      <c r="W61" s="1">
        <v>518267000</v>
      </c>
      <c r="X61" s="1">
        <v>666953000</v>
      </c>
      <c r="Y61" s="1">
        <v>1093243000</v>
      </c>
      <c r="Z61" s="1">
        <v>955880000</v>
      </c>
      <c r="AA61" s="1">
        <v>1071360000</v>
      </c>
      <c r="AB61" s="1">
        <v>1123416000</v>
      </c>
      <c r="AC61" s="1">
        <v>1133121000</v>
      </c>
      <c r="AD61" s="1">
        <v>1141750000</v>
      </c>
      <c r="AE61" s="1">
        <v>1427825000</v>
      </c>
      <c r="AF61" s="1">
        <v>1556045000</v>
      </c>
      <c r="AG61" s="1">
        <v>2062644000</v>
      </c>
      <c r="AH61" s="1">
        <v>1866166000</v>
      </c>
      <c r="AI61" s="1">
        <v>2273837000</v>
      </c>
      <c r="AJ61" s="1">
        <v>2271292000</v>
      </c>
      <c r="AK61" s="1">
        <v>2281441000</v>
      </c>
      <c r="AL61" s="1">
        <v>2229148000</v>
      </c>
      <c r="AM61" s="1">
        <v>2158928000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v>41000000</v>
      </c>
      <c r="C63" s="1">
        <v>41000000</v>
      </c>
      <c r="D63" s="1">
        <v>41100000</v>
      </c>
      <c r="E63" s="1">
        <v>30200000</v>
      </c>
      <c r="F63" s="1">
        <v>29800000</v>
      </c>
      <c r="G63" s="1">
        <v>33200000</v>
      </c>
      <c r="H63" s="1">
        <v>36100000</v>
      </c>
      <c r="I63" s="1">
        <v>34400000</v>
      </c>
      <c r="J63" s="1">
        <v>27900000</v>
      </c>
      <c r="K63" s="1">
        <v>28500000</v>
      </c>
      <c r="L63" s="1">
        <v>31900000</v>
      </c>
      <c r="M63" s="1">
        <v>35100000</v>
      </c>
      <c r="N63" s="1">
        <v>30000000</v>
      </c>
      <c r="O63" s="1">
        <v>28141000</v>
      </c>
      <c r="P63" s="1">
        <v>27781000</v>
      </c>
      <c r="Q63" s="1">
        <v>33166000</v>
      </c>
      <c r="R63" s="1">
        <v>33496000</v>
      </c>
      <c r="S63" s="1">
        <v>41233000</v>
      </c>
      <c r="T63" s="1">
        <v>54847000</v>
      </c>
      <c r="U63" s="1">
        <v>49441000</v>
      </c>
      <c r="V63" s="1">
        <v>54910000</v>
      </c>
      <c r="W63" s="1">
        <v>65081000</v>
      </c>
      <c r="X63" s="1">
        <v>116568000</v>
      </c>
      <c r="Y63" s="1">
        <v>144941000</v>
      </c>
      <c r="Z63" s="1">
        <v>206354000</v>
      </c>
      <c r="AA63" s="1">
        <v>311466000</v>
      </c>
      <c r="AB63" s="1">
        <v>389088000</v>
      </c>
      <c r="AC63" s="1">
        <v>482852000</v>
      </c>
      <c r="AD63" s="1">
        <v>558555000</v>
      </c>
      <c r="AE63" s="1">
        <v>618385000</v>
      </c>
      <c r="AF63" s="1">
        <v>624046000</v>
      </c>
      <c r="AG63" s="1">
        <v>621776000</v>
      </c>
      <c r="AH63" s="1">
        <v>512526000</v>
      </c>
      <c r="AI63" s="1">
        <v>528336000</v>
      </c>
      <c r="AJ63" s="1">
        <v>536140000</v>
      </c>
      <c r="AK63" s="1">
        <v>533478000</v>
      </c>
      <c r="AL63" s="1">
        <v>719675000</v>
      </c>
      <c r="AM63" s="1">
        <v>1231478000</v>
      </c>
    </row>
    <row r="64" spans="1:39" ht="19" x14ac:dyDescent="0.25">
      <c r="A64" s="5" t="s">
        <v>55</v>
      </c>
      <c r="B64" s="1" t="s">
        <v>92</v>
      </c>
      <c r="C64" s="1" t="s">
        <v>92</v>
      </c>
      <c r="D64" s="1">
        <v>5000000</v>
      </c>
      <c r="E64" s="1">
        <v>13700000</v>
      </c>
      <c r="F64" s="1">
        <v>17800000</v>
      </c>
      <c r="G64" s="1">
        <v>25700000</v>
      </c>
      <c r="H64" s="1">
        <v>22400000</v>
      </c>
      <c r="I64" s="1">
        <v>25200000</v>
      </c>
      <c r="J64" s="1">
        <v>29200000</v>
      </c>
      <c r="K64" s="1">
        <v>26800000</v>
      </c>
      <c r="L64" s="1">
        <v>46600000</v>
      </c>
      <c r="M64" s="1">
        <v>37000000</v>
      </c>
      <c r="N64" s="1">
        <v>35200000</v>
      </c>
      <c r="O64" s="1">
        <v>36752000</v>
      </c>
      <c r="P64" s="1">
        <v>29661000</v>
      </c>
      <c r="Q64" s="1">
        <v>13713000</v>
      </c>
      <c r="R64" s="1">
        <v>21151000</v>
      </c>
      <c r="S64" s="1">
        <v>27536000</v>
      </c>
      <c r="T64" s="1">
        <v>23965000</v>
      </c>
      <c r="U64" s="1">
        <v>38314000</v>
      </c>
      <c r="V64" s="1">
        <v>39037000</v>
      </c>
      <c r="W64" s="1">
        <v>99956000</v>
      </c>
      <c r="X64" s="1">
        <v>80722000</v>
      </c>
      <c r="Y64" s="1">
        <v>82073000</v>
      </c>
      <c r="Z64" s="1">
        <v>92492000</v>
      </c>
      <c r="AA64" s="1">
        <v>110026000</v>
      </c>
      <c r="AB64" s="1">
        <v>125306000</v>
      </c>
      <c r="AC64" s="1">
        <v>158963000</v>
      </c>
      <c r="AD64" s="1">
        <v>166931000</v>
      </c>
      <c r="AE64" s="1">
        <v>199048000</v>
      </c>
      <c r="AF64" s="1">
        <v>204641000</v>
      </c>
      <c r="AG64" s="1">
        <v>235300000</v>
      </c>
      <c r="AH64" s="1">
        <v>251076000</v>
      </c>
      <c r="AI64" s="1">
        <v>359489000</v>
      </c>
      <c r="AJ64" s="1">
        <v>495777000</v>
      </c>
      <c r="AK64" s="1">
        <v>517303000</v>
      </c>
      <c r="AL64" s="1">
        <v>514166000</v>
      </c>
      <c r="AM64" s="1" t="s">
        <v>92</v>
      </c>
    </row>
    <row r="65" spans="1:39" ht="19" x14ac:dyDescent="0.25">
      <c r="A65" s="5" t="s">
        <v>56</v>
      </c>
      <c r="B65" s="1">
        <v>79500000</v>
      </c>
      <c r="C65" s="1">
        <v>193000000</v>
      </c>
      <c r="D65" s="1">
        <v>201600000</v>
      </c>
      <c r="E65" s="1">
        <v>192700000</v>
      </c>
      <c r="F65" s="1">
        <v>267200000</v>
      </c>
      <c r="G65" s="1">
        <v>282600000</v>
      </c>
      <c r="H65" s="1">
        <v>263300000</v>
      </c>
      <c r="I65" s="1">
        <v>246800000</v>
      </c>
      <c r="J65" s="1">
        <v>229500000</v>
      </c>
      <c r="K65" s="1">
        <v>245600000</v>
      </c>
      <c r="L65" s="1">
        <v>228900000</v>
      </c>
      <c r="M65" s="1">
        <v>222400000</v>
      </c>
      <c r="N65" s="1">
        <v>217500000</v>
      </c>
      <c r="O65" s="1">
        <v>291858000</v>
      </c>
      <c r="P65" s="1">
        <v>289198000</v>
      </c>
      <c r="Q65" s="1">
        <v>280495000</v>
      </c>
      <c r="R65" s="1">
        <v>358081000</v>
      </c>
      <c r="S65" s="1">
        <v>348405000</v>
      </c>
      <c r="T65" s="1">
        <v>396486000</v>
      </c>
      <c r="U65" s="1">
        <v>487932000</v>
      </c>
      <c r="V65" s="1">
        <v>569256000</v>
      </c>
      <c r="W65" s="1">
        <v>683304000</v>
      </c>
      <c r="X65" s="1">
        <v>864243000</v>
      </c>
      <c r="Y65" s="1">
        <v>1320257000</v>
      </c>
      <c r="Z65" s="1">
        <v>1254726000</v>
      </c>
      <c r="AA65" s="1">
        <v>1492852000</v>
      </c>
      <c r="AB65" s="1">
        <v>1637810000</v>
      </c>
      <c r="AC65" s="1">
        <v>1774936000</v>
      </c>
      <c r="AD65" s="1">
        <v>1867236000</v>
      </c>
      <c r="AE65" s="1">
        <v>2245258000</v>
      </c>
      <c r="AF65" s="1">
        <v>2384732000</v>
      </c>
      <c r="AG65" s="1">
        <v>2919720000</v>
      </c>
      <c r="AH65" s="1">
        <v>2629768000</v>
      </c>
      <c r="AI65" s="1">
        <v>3161662000</v>
      </c>
      <c r="AJ65" s="1">
        <v>3303209000</v>
      </c>
      <c r="AK65" s="1">
        <v>3332222000</v>
      </c>
      <c r="AL65" s="1">
        <v>3462989000</v>
      </c>
      <c r="AM65" s="1">
        <v>3390406000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v>180900000</v>
      </c>
      <c r="C67" s="10">
        <v>280700000</v>
      </c>
      <c r="D67" s="10">
        <v>285500000</v>
      </c>
      <c r="E67" s="10">
        <v>267400000</v>
      </c>
      <c r="F67" s="10">
        <v>368400000</v>
      </c>
      <c r="G67" s="10">
        <v>415800000</v>
      </c>
      <c r="H67" s="10">
        <v>401000000</v>
      </c>
      <c r="I67" s="10">
        <v>384400000</v>
      </c>
      <c r="J67" s="10">
        <v>397400000</v>
      </c>
      <c r="K67" s="10">
        <v>428800000</v>
      </c>
      <c r="L67" s="10">
        <v>439600000</v>
      </c>
      <c r="M67" s="10">
        <v>408400000</v>
      </c>
      <c r="N67" s="10">
        <v>396200000</v>
      </c>
      <c r="O67" s="10">
        <v>525776000</v>
      </c>
      <c r="P67" s="10">
        <v>551934000</v>
      </c>
      <c r="Q67" s="10">
        <v>578150000</v>
      </c>
      <c r="R67" s="10">
        <v>694231000</v>
      </c>
      <c r="S67" s="10">
        <v>609825000</v>
      </c>
      <c r="T67" s="10">
        <v>685717000</v>
      </c>
      <c r="U67" s="10">
        <v>760770000</v>
      </c>
      <c r="V67" s="10">
        <v>975048000</v>
      </c>
      <c r="W67" s="10">
        <v>1164204000</v>
      </c>
      <c r="X67" s="10">
        <v>1504993000</v>
      </c>
      <c r="Y67" s="10">
        <v>1767770000</v>
      </c>
      <c r="Z67" s="10">
        <v>1679008000</v>
      </c>
      <c r="AA67" s="10">
        <v>2043711000</v>
      </c>
      <c r="AB67" s="10">
        <v>2266685000</v>
      </c>
      <c r="AC67" s="10">
        <v>2654905000</v>
      </c>
      <c r="AD67" s="10">
        <v>2741781000</v>
      </c>
      <c r="AE67" s="10">
        <v>3181402000</v>
      </c>
      <c r="AF67" s="10">
        <v>3409904000</v>
      </c>
      <c r="AG67" s="10">
        <v>3844161000</v>
      </c>
      <c r="AH67" s="10">
        <v>3768431000</v>
      </c>
      <c r="AI67" s="10">
        <v>4420366000</v>
      </c>
      <c r="AJ67" s="10">
        <v>4729067000</v>
      </c>
      <c r="AK67" s="10">
        <v>4408137000</v>
      </c>
      <c r="AL67" s="10">
        <v>5026303000</v>
      </c>
      <c r="AM67" s="10">
        <v>4954608000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v>334000</v>
      </c>
      <c r="P68" s="1">
        <v>334000</v>
      </c>
      <c r="Q68" s="1">
        <v>334000</v>
      </c>
      <c r="R68" s="1">
        <v>334000</v>
      </c>
      <c r="S68" s="1">
        <v>339000</v>
      </c>
      <c r="T68" s="1">
        <v>345000</v>
      </c>
      <c r="U68" s="1">
        <v>704000</v>
      </c>
      <c r="V68" s="1">
        <v>717000</v>
      </c>
      <c r="W68" s="1">
        <v>1085000</v>
      </c>
      <c r="X68" s="1">
        <v>1097000</v>
      </c>
      <c r="Y68" s="1">
        <v>1102000</v>
      </c>
      <c r="Z68" s="1">
        <v>1110000</v>
      </c>
      <c r="AA68" s="1">
        <v>1681000</v>
      </c>
      <c r="AB68" s="1">
        <v>1692000</v>
      </c>
      <c r="AC68" s="1">
        <v>2565000</v>
      </c>
      <c r="AD68" s="1">
        <v>2581000</v>
      </c>
      <c r="AE68" s="1">
        <v>2589000</v>
      </c>
      <c r="AF68" s="1">
        <v>2608000</v>
      </c>
      <c r="AG68" s="1">
        <v>2615000</v>
      </c>
      <c r="AH68" s="1">
        <v>2631000</v>
      </c>
      <c r="AI68" s="1">
        <v>2640000</v>
      </c>
      <c r="AJ68" s="1">
        <v>2662000</v>
      </c>
      <c r="AK68" s="1">
        <v>2676000</v>
      </c>
      <c r="AL68" s="1">
        <v>2689000</v>
      </c>
      <c r="AM68" s="1">
        <v>2700000</v>
      </c>
    </row>
    <row r="69" spans="1:39" ht="19" x14ac:dyDescent="0.25">
      <c r="A69" s="5" t="s">
        <v>60</v>
      </c>
      <c r="B69" s="1">
        <v>204000000</v>
      </c>
      <c r="C69" s="1">
        <v>218600000</v>
      </c>
      <c r="D69" s="1">
        <v>221500000</v>
      </c>
      <c r="E69" s="1">
        <v>150400000</v>
      </c>
      <c r="F69" s="1">
        <v>161200000</v>
      </c>
      <c r="G69" s="1">
        <v>170400000</v>
      </c>
      <c r="H69" s="1">
        <v>179400000</v>
      </c>
      <c r="I69" s="1">
        <v>193700000</v>
      </c>
      <c r="J69" s="1">
        <v>161300000</v>
      </c>
      <c r="K69" s="1">
        <v>111200000</v>
      </c>
      <c r="L69" s="1">
        <v>124500000</v>
      </c>
      <c r="M69" s="1">
        <v>157800000</v>
      </c>
      <c r="N69" s="1">
        <v>182900000</v>
      </c>
      <c r="O69" s="1">
        <v>216837000</v>
      </c>
      <c r="P69" s="1">
        <v>269861000</v>
      </c>
      <c r="Q69" s="1">
        <v>330696000</v>
      </c>
      <c r="R69" s="1">
        <v>388929000</v>
      </c>
      <c r="S69" s="1">
        <v>464731000</v>
      </c>
      <c r="T69" s="1">
        <v>544422000</v>
      </c>
      <c r="U69" s="1">
        <v>640856000</v>
      </c>
      <c r="V69" s="1">
        <v>764685000</v>
      </c>
      <c r="W69" s="1">
        <v>902379000</v>
      </c>
      <c r="X69" s="1">
        <v>1099111000</v>
      </c>
      <c r="Y69" s="1">
        <v>1320470000</v>
      </c>
      <c r="Z69" s="1">
        <v>1500471000</v>
      </c>
      <c r="AA69" s="1">
        <v>1755742000</v>
      </c>
      <c r="AB69" s="1">
        <v>2101615000</v>
      </c>
      <c r="AC69" s="1">
        <v>2507419000</v>
      </c>
      <c r="AD69" s="1">
        <v>2966015000</v>
      </c>
      <c r="AE69" s="1">
        <v>3469923000</v>
      </c>
      <c r="AF69" s="1">
        <v>3974793000</v>
      </c>
      <c r="AG69" s="1">
        <v>4403683000</v>
      </c>
      <c r="AH69" s="1">
        <v>5002419000</v>
      </c>
      <c r="AI69" s="1">
        <v>5653811000</v>
      </c>
      <c r="AJ69" s="1">
        <v>6387612000</v>
      </c>
      <c r="AK69" s="1">
        <v>7094656000</v>
      </c>
      <c r="AL69" s="1">
        <v>7900113000</v>
      </c>
      <c r="AM69" s="1">
        <v>9059655000</v>
      </c>
    </row>
    <row r="70" spans="1:39" ht="19" x14ac:dyDescent="0.25">
      <c r="A70" s="5" t="s">
        <v>61</v>
      </c>
      <c r="B70" s="1">
        <v>-109800000</v>
      </c>
      <c r="C70" s="1">
        <v>-123900000</v>
      </c>
      <c r="D70" s="1">
        <v>-135700000</v>
      </c>
      <c r="E70" s="1">
        <v>-102700000</v>
      </c>
      <c r="F70" s="1">
        <v>-114900000</v>
      </c>
      <c r="G70" s="1">
        <v>-131500000</v>
      </c>
      <c r="H70" s="1">
        <v>-157800000</v>
      </c>
      <c r="I70" s="1">
        <v>-180200000</v>
      </c>
      <c r="J70" s="1">
        <v>-199600000</v>
      </c>
      <c r="K70" s="1">
        <v>-221500000</v>
      </c>
      <c r="L70" s="1">
        <v>-217400000</v>
      </c>
      <c r="M70" s="1">
        <v>-256200000</v>
      </c>
      <c r="N70" s="1">
        <v>-257100000</v>
      </c>
      <c r="O70" s="1">
        <v>-283479000</v>
      </c>
      <c r="P70" s="1">
        <v>-297209000</v>
      </c>
      <c r="Q70" s="1">
        <v>-314566000</v>
      </c>
      <c r="R70" s="1">
        <v>-347259000</v>
      </c>
      <c r="S70" s="1">
        <v>-34719000</v>
      </c>
      <c r="T70" s="1">
        <v>-19196000</v>
      </c>
      <c r="U70" s="1">
        <v>-9643000</v>
      </c>
      <c r="V70" s="1">
        <v>-20916000</v>
      </c>
      <c r="W70" s="1">
        <v>-33552000</v>
      </c>
      <c r="X70" s="1">
        <v>5370000</v>
      </c>
      <c r="Y70" s="1">
        <v>-144767000</v>
      </c>
      <c r="Z70" s="1">
        <v>-75281000</v>
      </c>
      <c r="AA70" s="1">
        <v>-91958000</v>
      </c>
      <c r="AB70" s="1">
        <v>-157263000</v>
      </c>
      <c r="AC70" s="1">
        <v>-151330000</v>
      </c>
      <c r="AD70" s="1">
        <v>-65239000</v>
      </c>
      <c r="AE70" s="1">
        <v>-266894000</v>
      </c>
      <c r="AF70" s="1">
        <v>-405631000</v>
      </c>
      <c r="AG70" s="1">
        <v>-542389000</v>
      </c>
      <c r="AH70" s="1">
        <v>-429176000</v>
      </c>
      <c r="AI70" s="1">
        <v>-551088000</v>
      </c>
      <c r="AJ70" s="1">
        <v>-533139000</v>
      </c>
      <c r="AK70" s="1">
        <v>-504468000</v>
      </c>
      <c r="AL70" s="1">
        <v>-470444000</v>
      </c>
      <c r="AM70" s="1">
        <v>-574945000</v>
      </c>
    </row>
    <row r="71" spans="1:39" ht="19" x14ac:dyDescent="0.25">
      <c r="A71" s="5" t="s">
        <v>62</v>
      </c>
      <c r="B71" s="1">
        <v>125500000</v>
      </c>
      <c r="C71" s="1">
        <v>136400000</v>
      </c>
      <c r="D71" s="1">
        <v>167100000</v>
      </c>
      <c r="E71" s="1">
        <v>133200000</v>
      </c>
      <c r="F71" s="1">
        <v>148600000</v>
      </c>
      <c r="G71" s="1">
        <v>160500000</v>
      </c>
      <c r="H71" s="1">
        <v>189900000</v>
      </c>
      <c r="I71" s="1">
        <v>196800000</v>
      </c>
      <c r="J71" s="1">
        <v>203600000</v>
      </c>
      <c r="K71" s="1">
        <v>183500000</v>
      </c>
      <c r="L71" s="1">
        <v>180000000</v>
      </c>
      <c r="M71" s="1">
        <v>227900000</v>
      </c>
      <c r="N71" s="1">
        <v>233200000</v>
      </c>
      <c r="O71" s="1">
        <v>240357000</v>
      </c>
      <c r="P71" s="1">
        <v>243230000</v>
      </c>
      <c r="Q71" s="1">
        <v>264374000</v>
      </c>
      <c r="R71" s="1">
        <v>293054000</v>
      </c>
      <c r="S71" s="1">
        <v>-10170000</v>
      </c>
      <c r="T71" s="1">
        <v>3559000</v>
      </c>
      <c r="U71" s="1">
        <v>27665000</v>
      </c>
      <c r="V71" s="1">
        <v>61066000</v>
      </c>
      <c r="W71" s="1">
        <v>96760000</v>
      </c>
      <c r="X71" s="1">
        <v>135129000</v>
      </c>
      <c r="Y71" s="1">
        <v>110967000</v>
      </c>
      <c r="Z71" s="1">
        <v>140724000</v>
      </c>
      <c r="AA71" s="1">
        <v>109739000</v>
      </c>
      <c r="AB71" s="1">
        <v>106761000</v>
      </c>
      <c r="AC71" s="1">
        <v>176497000</v>
      </c>
      <c r="AD71" s="1">
        <v>232764000</v>
      </c>
      <c r="AE71" s="1">
        <v>33943000</v>
      </c>
      <c r="AF71" s="1">
        <v>-317144000</v>
      </c>
      <c r="AG71" s="1">
        <v>-607396000</v>
      </c>
      <c r="AH71" s="1">
        <v>-548241000</v>
      </c>
      <c r="AI71" s="1">
        <v>-863441000</v>
      </c>
      <c r="AJ71" s="1">
        <v>-741643000</v>
      </c>
      <c r="AK71" s="1">
        <v>-643518000</v>
      </c>
      <c r="AL71" s="1">
        <v>-560474000</v>
      </c>
      <c r="AM71" s="1" t="s">
        <v>92</v>
      </c>
    </row>
    <row r="72" spans="1:39" ht="19" x14ac:dyDescent="0.25">
      <c r="A72" s="6" t="s">
        <v>63</v>
      </c>
      <c r="B72" s="10">
        <v>219700000</v>
      </c>
      <c r="C72" s="10">
        <v>231100000</v>
      </c>
      <c r="D72" s="10">
        <v>252900000</v>
      </c>
      <c r="E72" s="10">
        <v>180900000</v>
      </c>
      <c r="F72" s="10">
        <v>194900000</v>
      </c>
      <c r="G72" s="10">
        <v>199400000</v>
      </c>
      <c r="H72" s="10">
        <v>211500000</v>
      </c>
      <c r="I72" s="10">
        <v>210300000</v>
      </c>
      <c r="J72" s="10">
        <v>165300000</v>
      </c>
      <c r="K72" s="10">
        <v>73200000</v>
      </c>
      <c r="L72" s="10">
        <v>87100000</v>
      </c>
      <c r="M72" s="10">
        <v>129500000</v>
      </c>
      <c r="N72" s="10">
        <v>159000000</v>
      </c>
      <c r="O72" s="10">
        <v>174049000</v>
      </c>
      <c r="P72" s="10">
        <v>216216000</v>
      </c>
      <c r="Q72" s="10">
        <v>280838000</v>
      </c>
      <c r="R72" s="10">
        <v>335058000</v>
      </c>
      <c r="S72" s="10">
        <v>420181000</v>
      </c>
      <c r="T72" s="10">
        <v>529130000</v>
      </c>
      <c r="U72" s="10">
        <v>659582000</v>
      </c>
      <c r="V72" s="10">
        <v>805552000</v>
      </c>
      <c r="W72" s="10">
        <v>966672000</v>
      </c>
      <c r="X72" s="10">
        <v>1240707000</v>
      </c>
      <c r="Y72" s="10">
        <v>1287772000</v>
      </c>
      <c r="Z72" s="10">
        <v>1567024000</v>
      </c>
      <c r="AA72" s="10">
        <v>1775204000</v>
      </c>
      <c r="AB72" s="10">
        <v>2052805000</v>
      </c>
      <c r="AC72" s="10">
        <v>2535151000</v>
      </c>
      <c r="AD72" s="10">
        <v>3136121000</v>
      </c>
      <c r="AE72" s="10">
        <v>3239561000</v>
      </c>
      <c r="AF72" s="10">
        <v>3254626000</v>
      </c>
      <c r="AG72" s="10">
        <v>3256513000</v>
      </c>
      <c r="AH72" s="10">
        <v>4027633000</v>
      </c>
      <c r="AI72" s="10">
        <v>4241922000</v>
      </c>
      <c r="AJ72" s="10">
        <v>5115492000</v>
      </c>
      <c r="AK72" s="10">
        <v>5949346000</v>
      </c>
      <c r="AL72" s="10">
        <v>6871884000</v>
      </c>
      <c r="AM72" s="10">
        <v>7476512000</v>
      </c>
    </row>
    <row r="73" spans="1:39" ht="20" thickBot="1" x14ac:dyDescent="0.3">
      <c r="A73" s="7" t="s">
        <v>64</v>
      </c>
      <c r="B73" s="11">
        <v>400600000</v>
      </c>
      <c r="C73" s="11">
        <v>511800000</v>
      </c>
      <c r="D73" s="11">
        <v>538400000</v>
      </c>
      <c r="E73" s="11">
        <v>448300000</v>
      </c>
      <c r="F73" s="11">
        <v>563300000</v>
      </c>
      <c r="G73" s="11">
        <v>615200000</v>
      </c>
      <c r="H73" s="11">
        <v>612500000</v>
      </c>
      <c r="I73" s="11">
        <v>594700000</v>
      </c>
      <c r="J73" s="11">
        <v>562700000</v>
      </c>
      <c r="K73" s="11">
        <v>502000000</v>
      </c>
      <c r="L73" s="11">
        <v>526700000</v>
      </c>
      <c r="M73" s="11">
        <v>537900000</v>
      </c>
      <c r="N73" s="11">
        <v>555200000</v>
      </c>
      <c r="O73" s="11">
        <v>699825000</v>
      </c>
      <c r="P73" s="11">
        <v>768150000</v>
      </c>
      <c r="Q73" s="11">
        <v>858988000</v>
      </c>
      <c r="R73" s="11">
        <v>1029289000</v>
      </c>
      <c r="S73" s="11">
        <v>1030006000</v>
      </c>
      <c r="T73" s="11">
        <v>1214847000</v>
      </c>
      <c r="U73" s="11">
        <v>1420352000</v>
      </c>
      <c r="V73" s="11">
        <v>1780600000</v>
      </c>
      <c r="W73" s="11">
        <v>2130876000</v>
      </c>
      <c r="X73" s="11">
        <v>2745700000</v>
      </c>
      <c r="Y73" s="11">
        <v>3055542000</v>
      </c>
      <c r="Z73" s="11">
        <v>3246032000</v>
      </c>
      <c r="AA73" s="11">
        <v>3818915000</v>
      </c>
      <c r="AB73" s="11">
        <v>4319490000</v>
      </c>
      <c r="AC73" s="11">
        <v>5190056000</v>
      </c>
      <c r="AD73" s="11">
        <v>5877902000</v>
      </c>
      <c r="AE73" s="11">
        <v>6420963000</v>
      </c>
      <c r="AF73" s="11">
        <v>6664530000</v>
      </c>
      <c r="AG73" s="11">
        <v>7100674000</v>
      </c>
      <c r="AH73" s="11">
        <v>7796064000</v>
      </c>
      <c r="AI73" s="11">
        <v>8662288000</v>
      </c>
      <c r="AJ73" s="11">
        <v>9844559000</v>
      </c>
      <c r="AK73" s="11">
        <v>10357483000</v>
      </c>
      <c r="AL73" s="11">
        <v>11898187000</v>
      </c>
      <c r="AM73" s="11">
        <v>12431120000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38300000</v>
      </c>
      <c r="G76" s="1">
        <v>37300000</v>
      </c>
      <c r="H76" s="1">
        <v>38000000</v>
      </c>
      <c r="I76" s="1">
        <v>44400000</v>
      </c>
      <c r="J76" s="1">
        <v>-7300000</v>
      </c>
      <c r="K76" s="1">
        <v>31000000</v>
      </c>
      <c r="L76" s="1">
        <v>52300000</v>
      </c>
      <c r="M76" s="1">
        <v>51200000</v>
      </c>
      <c r="N76" s="1">
        <v>50400000</v>
      </c>
      <c r="O76" s="1">
        <v>41739000</v>
      </c>
      <c r="P76" s="1">
        <v>60768000</v>
      </c>
      <c r="Q76" s="1">
        <v>68532000</v>
      </c>
      <c r="R76" s="1">
        <v>66111000</v>
      </c>
      <c r="S76" s="1">
        <v>83698000</v>
      </c>
      <c r="T76" s="1">
        <v>87815000</v>
      </c>
      <c r="U76" s="1">
        <v>112711000</v>
      </c>
      <c r="V76" s="1">
        <v>140643000</v>
      </c>
      <c r="W76" s="1">
        <v>181934000</v>
      </c>
      <c r="X76" s="1">
        <v>228020000</v>
      </c>
      <c r="Y76" s="1">
        <v>246952000</v>
      </c>
      <c r="Z76" s="1">
        <v>205770000</v>
      </c>
      <c r="AA76" s="1">
        <v>283932000</v>
      </c>
      <c r="AB76" s="1">
        <v>384464000</v>
      </c>
      <c r="AC76" s="1">
        <v>459132000</v>
      </c>
      <c r="AD76" s="1">
        <v>516999000</v>
      </c>
      <c r="AE76" s="1">
        <v>584460000</v>
      </c>
      <c r="AF76" s="1">
        <v>590859000</v>
      </c>
      <c r="AG76" s="1">
        <v>512158000</v>
      </c>
      <c r="AH76" s="1">
        <v>681470000</v>
      </c>
      <c r="AI76" s="1">
        <v>777933000</v>
      </c>
      <c r="AJ76" s="1">
        <v>861297000</v>
      </c>
      <c r="AK76" s="1">
        <v>872439000</v>
      </c>
      <c r="AL76" s="1">
        <v>990053000</v>
      </c>
      <c r="AM76" s="1">
        <v>1159542000</v>
      </c>
    </row>
    <row r="77" spans="1:39" ht="19" x14ac:dyDescent="0.25">
      <c r="A77" s="5" t="s">
        <v>13</v>
      </c>
      <c r="B77" s="1" t="s">
        <v>92</v>
      </c>
      <c r="C77" s="1" t="s">
        <v>92</v>
      </c>
      <c r="D77" s="1" t="s">
        <v>92</v>
      </c>
      <c r="E77" s="1" t="s">
        <v>92</v>
      </c>
      <c r="F77" s="1">
        <v>25300000</v>
      </c>
      <c r="G77" s="1">
        <v>33500000</v>
      </c>
      <c r="H77" s="1">
        <v>36500000</v>
      </c>
      <c r="I77" s="1">
        <v>37300000</v>
      </c>
      <c r="J77" s="1">
        <v>35900000</v>
      </c>
      <c r="K77" s="1">
        <v>37300000</v>
      </c>
      <c r="L77" s="1">
        <v>34500000</v>
      </c>
      <c r="M77" s="1">
        <v>34900000</v>
      </c>
      <c r="N77" s="1">
        <v>32900000</v>
      </c>
      <c r="O77" s="1">
        <v>38369000</v>
      </c>
      <c r="P77" s="1">
        <v>39624000</v>
      </c>
      <c r="Q77" s="1">
        <v>43257000</v>
      </c>
      <c r="R77" s="1">
        <v>46450000</v>
      </c>
      <c r="S77" s="1">
        <v>32950000</v>
      </c>
      <c r="T77" s="1">
        <v>35473000</v>
      </c>
      <c r="U77" s="1">
        <v>39909000</v>
      </c>
      <c r="V77" s="1">
        <v>39428000</v>
      </c>
      <c r="W77" s="1">
        <v>45929000</v>
      </c>
      <c r="X77" s="1">
        <v>52665000</v>
      </c>
      <c r="Y77" s="1">
        <v>63261000</v>
      </c>
      <c r="Z77" s="1">
        <v>65500000</v>
      </c>
      <c r="AA77" s="1">
        <v>72896000</v>
      </c>
      <c r="AB77" s="1">
        <v>86532000</v>
      </c>
      <c r="AC77" s="1">
        <v>105471000</v>
      </c>
      <c r="AD77" s="1">
        <v>118657000</v>
      </c>
      <c r="AE77" s="1">
        <v>138584000</v>
      </c>
      <c r="AF77" s="1">
        <v>149460000</v>
      </c>
      <c r="AG77" s="1">
        <v>179716000</v>
      </c>
      <c r="AH77" s="1">
        <v>183227000</v>
      </c>
      <c r="AI77" s="1">
        <v>199490000</v>
      </c>
      <c r="AJ77" s="1">
        <v>234042000</v>
      </c>
      <c r="AK77" s="1">
        <v>255275000</v>
      </c>
      <c r="AL77" s="1">
        <v>292112000</v>
      </c>
      <c r="AM77" s="1">
        <v>319427000</v>
      </c>
    </row>
    <row r="78" spans="1:39" ht="19" x14ac:dyDescent="0.25">
      <c r="A78" s="5" t="s">
        <v>67</v>
      </c>
      <c r="B78" s="1" t="s">
        <v>92</v>
      </c>
      <c r="C78" s="1" t="s">
        <v>92</v>
      </c>
      <c r="D78" s="1" t="s">
        <v>92</v>
      </c>
      <c r="E78" s="1" t="s">
        <v>92</v>
      </c>
      <c r="F78" s="1">
        <v>-400000</v>
      </c>
      <c r="G78" s="1">
        <v>800000</v>
      </c>
      <c r="H78" s="1">
        <v>2900000</v>
      </c>
      <c r="I78" s="1">
        <v>1800000</v>
      </c>
      <c r="J78" s="1">
        <v>-20000000</v>
      </c>
      <c r="K78" s="1">
        <v>4800000</v>
      </c>
      <c r="L78" s="1">
        <v>4000000</v>
      </c>
      <c r="M78" s="1">
        <v>2400000</v>
      </c>
      <c r="N78" s="1">
        <v>-2100000</v>
      </c>
      <c r="O78" s="1">
        <v>-1692000</v>
      </c>
      <c r="P78" s="1">
        <v>5118000</v>
      </c>
      <c r="Q78" s="1">
        <v>6430000</v>
      </c>
      <c r="R78" s="1">
        <v>3681000</v>
      </c>
      <c r="S78" s="1">
        <v>10954000</v>
      </c>
      <c r="T78" s="1">
        <v>12286000</v>
      </c>
      <c r="U78" s="1">
        <v>7518000</v>
      </c>
      <c r="V78" s="1">
        <v>10768000</v>
      </c>
      <c r="W78" s="1">
        <v>-524000</v>
      </c>
      <c r="X78" s="1">
        <v>4769000</v>
      </c>
      <c r="Y78" s="1">
        <v>29742000</v>
      </c>
      <c r="Z78" s="1">
        <v>5768000</v>
      </c>
      <c r="AA78" s="1">
        <v>3774000</v>
      </c>
      <c r="AB78" s="1">
        <v>12154000</v>
      </c>
      <c r="AC78" s="1">
        <v>3552000</v>
      </c>
      <c r="AD78" s="1">
        <v>1414000</v>
      </c>
      <c r="AE78" s="1">
        <v>20579000</v>
      </c>
      <c r="AF78" s="1">
        <v>6458000</v>
      </c>
      <c r="AG78" s="1">
        <v>-5632000</v>
      </c>
      <c r="AH78" s="1">
        <v>-91205000</v>
      </c>
      <c r="AI78" s="1">
        <v>-73682000</v>
      </c>
      <c r="AJ78" s="1">
        <v>19380000</v>
      </c>
      <c r="AK78" s="1">
        <v>1839000</v>
      </c>
      <c r="AL78" s="1">
        <v>-29762000</v>
      </c>
      <c r="AM78" s="1">
        <v>-67818000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20186000</v>
      </c>
      <c r="Z79" s="1">
        <v>13502000</v>
      </c>
      <c r="AA79" s="1">
        <v>16596000</v>
      </c>
      <c r="AB79" s="1">
        <v>22147000</v>
      </c>
      <c r="AC79" s="1">
        <v>19384000</v>
      </c>
      <c r="AD79" s="1">
        <v>21591000</v>
      </c>
      <c r="AE79" s="1">
        <v>19871000</v>
      </c>
      <c r="AF79" s="1">
        <v>23762000</v>
      </c>
      <c r="AG79" s="1">
        <v>22030000</v>
      </c>
      <c r="AH79" s="1">
        <v>25091000</v>
      </c>
      <c r="AI79" s="1">
        <v>27315000</v>
      </c>
      <c r="AJ79" s="1">
        <v>40394000</v>
      </c>
      <c r="AK79" s="1">
        <v>41565000</v>
      </c>
      <c r="AL79" s="1">
        <v>46103000</v>
      </c>
      <c r="AM79" s="1">
        <v>47375000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7.9750783739310632E-3</v>
      </c>
      <c r="Z80" s="15">
        <f t="shared" si="6"/>
        <v>6.4345642181613694E-3</v>
      </c>
      <c r="AA80" s="15">
        <f t="shared" si="6"/>
        <v>6.7164396556468921E-3</v>
      </c>
      <c r="AB80" s="15">
        <f t="shared" si="6"/>
        <v>7.4072364623196524E-3</v>
      </c>
      <c r="AC80" s="15">
        <f t="shared" si="6"/>
        <v>5.8136657736023462E-3</v>
      </c>
      <c r="AD80" s="15">
        <f t="shared" si="6"/>
        <v>6.0072852001148537E-3</v>
      </c>
      <c r="AE80" s="15">
        <f t="shared" si="6"/>
        <v>4.9406210498154635E-3</v>
      </c>
      <c r="AF80" s="15">
        <f t="shared" si="6"/>
        <v>5.9789220478097373E-3</v>
      </c>
      <c r="AG80" s="15">
        <f t="shared" si="6"/>
        <v>5.7368491911771787E-3</v>
      </c>
      <c r="AH80" s="15">
        <f t="shared" si="6"/>
        <v>5.8348855975461434E-3</v>
      </c>
      <c r="AI80" s="15">
        <f t="shared" si="6"/>
        <v>5.6367563980228947E-3</v>
      </c>
      <c r="AJ80" s="15">
        <f t="shared" si="6"/>
        <v>7.8304843777048504E-3</v>
      </c>
      <c r="AK80" s="15">
        <f t="shared" si="6"/>
        <v>9.1552278630819325E-3</v>
      </c>
      <c r="AL80" s="15">
        <f t="shared" si="6"/>
        <v>8.3120677239794227E-3</v>
      </c>
      <c r="AM80" s="15">
        <f t="shared" si="6"/>
        <v>7.7025882322336453E-3</v>
      </c>
    </row>
    <row r="81" spans="1:47" ht="19" x14ac:dyDescent="0.25">
      <c r="A81" s="5" t="s">
        <v>69</v>
      </c>
      <c r="B81" s="1" t="s">
        <v>92</v>
      </c>
      <c r="C81" s="1" t="s">
        <v>92</v>
      </c>
      <c r="D81" s="1" t="s">
        <v>92</v>
      </c>
      <c r="E81" s="1" t="s">
        <v>92</v>
      </c>
      <c r="F81" s="1">
        <v>800000</v>
      </c>
      <c r="G81" s="1">
        <v>13300000</v>
      </c>
      <c r="H81" s="1">
        <v>5900000</v>
      </c>
      <c r="I81" s="1">
        <v>-4800000</v>
      </c>
      <c r="J81" s="1">
        <v>5800000</v>
      </c>
      <c r="K81" s="1">
        <v>3900000</v>
      </c>
      <c r="L81" s="1">
        <v>-14000000</v>
      </c>
      <c r="M81" s="1">
        <v>-7200000</v>
      </c>
      <c r="N81" s="1">
        <v>-5800000</v>
      </c>
      <c r="O81" s="1">
        <v>-9959000</v>
      </c>
      <c r="P81" s="1">
        <v>-12369000</v>
      </c>
      <c r="Q81" s="1">
        <v>-39495000</v>
      </c>
      <c r="R81" s="1">
        <v>-57016000</v>
      </c>
      <c r="S81" s="1">
        <v>-17563000</v>
      </c>
      <c r="T81" s="1">
        <v>15386000</v>
      </c>
      <c r="U81" s="1">
        <v>-4045000</v>
      </c>
      <c r="V81" s="1">
        <v>-37007000</v>
      </c>
      <c r="W81" s="1">
        <v>-4335000</v>
      </c>
      <c r="X81" s="1">
        <v>-20482000</v>
      </c>
      <c r="Y81" s="1">
        <v>-27290000</v>
      </c>
      <c r="Z81" s="1">
        <v>82491000</v>
      </c>
      <c r="AA81" s="1">
        <v>48310000</v>
      </c>
      <c r="AB81" s="1">
        <v>4230000</v>
      </c>
      <c r="AC81" s="1">
        <v>24561000</v>
      </c>
      <c r="AD81" s="1">
        <v>21110000</v>
      </c>
      <c r="AE81" s="1">
        <v>-33418000</v>
      </c>
      <c r="AF81" s="1">
        <v>-38796000</v>
      </c>
      <c r="AG81" s="1">
        <v>51798000</v>
      </c>
      <c r="AH81" s="1">
        <v>96518000</v>
      </c>
      <c r="AI81" s="1">
        <v>6506000</v>
      </c>
      <c r="AJ81" s="1">
        <v>-44969000</v>
      </c>
      <c r="AK81" s="1">
        <v>268366000</v>
      </c>
      <c r="AL81" s="1">
        <v>-125387000</v>
      </c>
      <c r="AM81" s="1">
        <v>-309153000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t="s">
        <v>92</v>
      </c>
      <c r="AA82" s="1" t="s">
        <v>92</v>
      </c>
      <c r="AB82" s="1" t="s">
        <v>92</v>
      </c>
      <c r="AC82" s="1" t="s">
        <v>92</v>
      </c>
      <c r="AD82" s="1" t="s">
        <v>92</v>
      </c>
      <c r="AE82" s="1" t="s">
        <v>92</v>
      </c>
      <c r="AF82" s="1" t="s">
        <v>92</v>
      </c>
      <c r="AG82" s="1" t="s">
        <v>92</v>
      </c>
      <c r="AH82" s="1" t="s">
        <v>92</v>
      </c>
      <c r="AI82" s="1" t="s">
        <v>92</v>
      </c>
      <c r="AJ82" s="1" t="s">
        <v>92</v>
      </c>
      <c r="AK82" s="1" t="s">
        <v>92</v>
      </c>
      <c r="AL82" s="1" t="s">
        <v>92</v>
      </c>
      <c r="AM82" s="1" t="s">
        <v>92</v>
      </c>
    </row>
    <row r="83" spans="1:47" ht="21" x14ac:dyDescent="0.25">
      <c r="A83" s="5" t="s">
        <v>34</v>
      </c>
      <c r="B83" s="1" t="s">
        <v>92</v>
      </c>
      <c r="C83" s="1" t="s">
        <v>92</v>
      </c>
      <c r="D83" s="1" t="s">
        <v>92</v>
      </c>
      <c r="E83" s="1" t="s">
        <v>92</v>
      </c>
      <c r="F83" s="1">
        <v>-1000000</v>
      </c>
      <c r="G83" s="1">
        <v>11000000</v>
      </c>
      <c r="H83" s="1">
        <v>10300000</v>
      </c>
      <c r="I83" s="1">
        <v>3000000</v>
      </c>
      <c r="J83" s="1">
        <v>-1000000</v>
      </c>
      <c r="K83" s="1">
        <v>-9900000</v>
      </c>
      <c r="L83" s="1">
        <v>1200000</v>
      </c>
      <c r="M83" s="1">
        <v>7900000</v>
      </c>
      <c r="N83" s="1">
        <v>2100000</v>
      </c>
      <c r="O83" s="1">
        <v>3085000</v>
      </c>
      <c r="P83" s="1">
        <v>-68000</v>
      </c>
      <c r="Q83" s="1">
        <v>-6622000</v>
      </c>
      <c r="R83" s="1">
        <v>-6139000</v>
      </c>
      <c r="S83" s="1">
        <v>23546000</v>
      </c>
      <c r="T83" s="1">
        <v>826000</v>
      </c>
      <c r="U83" s="1">
        <v>-14954000</v>
      </c>
      <c r="V83" s="1">
        <v>-871000</v>
      </c>
      <c r="W83" s="1">
        <v>-6225000</v>
      </c>
      <c r="X83" s="1">
        <v>194000</v>
      </c>
      <c r="Y83" s="1">
        <v>-35180000</v>
      </c>
      <c r="Z83" s="1">
        <v>83622000</v>
      </c>
      <c r="AA83" s="1">
        <v>7334000</v>
      </c>
      <c r="AB83" s="1">
        <v>-11923000</v>
      </c>
      <c r="AC83" s="1">
        <v>29555000</v>
      </c>
      <c r="AD83" s="1">
        <v>-1790000</v>
      </c>
      <c r="AE83" s="1">
        <v>11626000</v>
      </c>
      <c r="AF83" s="1">
        <v>-12007000</v>
      </c>
      <c r="AG83" s="1">
        <v>38666000</v>
      </c>
      <c r="AH83" s="1">
        <v>-6087000</v>
      </c>
      <c r="AI83" s="1">
        <v>-59472000</v>
      </c>
      <c r="AJ83" s="1">
        <v>16410000</v>
      </c>
      <c r="AK83" s="1">
        <v>77448000</v>
      </c>
      <c r="AL83" s="1">
        <v>-129593000</v>
      </c>
      <c r="AM83" s="1" t="s">
        <v>92</v>
      </c>
      <c r="AT83" s="62" t="s">
        <v>126</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t="s">
        <v>92</v>
      </c>
      <c r="AD84" s="1" t="s">
        <v>92</v>
      </c>
      <c r="AE84" s="1" t="s">
        <v>92</v>
      </c>
      <c r="AF84" s="1" t="s">
        <v>92</v>
      </c>
      <c r="AG84" s="1" t="s">
        <v>92</v>
      </c>
      <c r="AH84" s="1" t="s">
        <v>92</v>
      </c>
      <c r="AI84" s="1" t="s">
        <v>92</v>
      </c>
      <c r="AJ84" s="1" t="s">
        <v>92</v>
      </c>
      <c r="AK84" s="1" t="s">
        <v>92</v>
      </c>
      <c r="AL84" s="1">
        <v>212101000</v>
      </c>
      <c r="AM84" s="1" t="s">
        <v>92</v>
      </c>
      <c r="AT84" s="64" t="s">
        <v>127</v>
      </c>
      <c r="AU84" s="65"/>
    </row>
    <row r="85" spans="1:47" ht="20" x14ac:dyDescent="0.25">
      <c r="A85" s="5" t="s">
        <v>71</v>
      </c>
      <c r="B85" s="1" t="s">
        <v>92</v>
      </c>
      <c r="C85" s="1" t="s">
        <v>92</v>
      </c>
      <c r="D85" s="1" t="s">
        <v>92</v>
      </c>
      <c r="E85" s="1" t="s">
        <v>92</v>
      </c>
      <c r="F85" s="1">
        <v>215000000</v>
      </c>
      <c r="G85" s="1">
        <v>184500000</v>
      </c>
      <c r="H85" s="1">
        <v>181400000</v>
      </c>
      <c r="I85" s="1">
        <v>181900000</v>
      </c>
      <c r="J85" s="1">
        <v>134200000</v>
      </c>
      <c r="K85" s="1">
        <v>70800000</v>
      </c>
      <c r="L85" s="1">
        <v>38600000</v>
      </c>
      <c r="M85" s="1">
        <v>61000000</v>
      </c>
      <c r="N85" s="1">
        <v>69800000</v>
      </c>
      <c r="O85" s="1">
        <v>33922000</v>
      </c>
      <c r="P85" s="1">
        <v>-6635000</v>
      </c>
      <c r="Q85" s="1">
        <v>3165000</v>
      </c>
      <c r="R85" s="1">
        <v>-45000000</v>
      </c>
      <c r="S85" s="1">
        <v>-30250000</v>
      </c>
      <c r="T85" s="1">
        <v>-5179000</v>
      </c>
      <c r="U85" s="1">
        <v>-6114000</v>
      </c>
      <c r="V85" s="1">
        <v>150515000</v>
      </c>
      <c r="W85" s="1">
        <v>-1819000</v>
      </c>
      <c r="X85" s="1">
        <v>-7153000</v>
      </c>
      <c r="Y85" s="1">
        <v>-1907000</v>
      </c>
      <c r="Z85" s="1">
        <v>3345000</v>
      </c>
      <c r="AA85" s="1">
        <v>6382000</v>
      </c>
      <c r="AB85" s="1">
        <v>550000</v>
      </c>
      <c r="AC85" s="1">
        <v>9535000</v>
      </c>
      <c r="AD85" s="1">
        <v>9702000</v>
      </c>
      <c r="AE85" s="1">
        <v>8867000</v>
      </c>
      <c r="AF85" s="1">
        <v>255000</v>
      </c>
      <c r="AG85" s="1">
        <v>-4298000</v>
      </c>
      <c r="AH85" s="1">
        <v>2787000</v>
      </c>
      <c r="AI85" s="1">
        <v>42814000</v>
      </c>
      <c r="AJ85" s="1">
        <v>-16845000</v>
      </c>
      <c r="AK85" s="1">
        <v>20430000</v>
      </c>
      <c r="AL85" s="1">
        <v>565451000</v>
      </c>
      <c r="AM85" s="1" t="s">
        <v>92</v>
      </c>
      <c r="AT85" s="23" t="s">
        <v>128</v>
      </c>
      <c r="AU85" s="24">
        <f>AM17</f>
        <v>83186000</v>
      </c>
    </row>
    <row r="86" spans="1:47" ht="20" x14ac:dyDescent="0.25">
      <c r="A86" s="5" t="s">
        <v>72</v>
      </c>
      <c r="B86" s="1" t="s">
        <v>92</v>
      </c>
      <c r="C86" s="1" t="s">
        <v>92</v>
      </c>
      <c r="D86" s="1" t="s">
        <v>92</v>
      </c>
      <c r="E86" s="1" t="s">
        <v>92</v>
      </c>
      <c r="F86" s="1">
        <v>-3900000</v>
      </c>
      <c r="G86" s="1">
        <v>1900000</v>
      </c>
      <c r="H86" s="1">
        <v>-100000</v>
      </c>
      <c r="I86" s="1">
        <v>-100000</v>
      </c>
      <c r="J86" s="1">
        <v>50900000</v>
      </c>
      <c r="K86" s="1">
        <v>34700000</v>
      </c>
      <c r="L86" s="1">
        <v>-11400000</v>
      </c>
      <c r="M86" s="1">
        <v>-6600000</v>
      </c>
      <c r="N86" s="1">
        <v>-4100000</v>
      </c>
      <c r="O86" s="1">
        <v>9929000</v>
      </c>
      <c r="P86" s="1">
        <v>37428000</v>
      </c>
      <c r="Q86" s="1">
        <v>1000000</v>
      </c>
      <c r="R86" s="1">
        <v>-3092000</v>
      </c>
      <c r="S86" s="1">
        <v>-6376000</v>
      </c>
      <c r="T86" s="1">
        <v>3943000</v>
      </c>
      <c r="U86" s="1">
        <v>5187000</v>
      </c>
      <c r="V86" s="1">
        <v>12032000</v>
      </c>
      <c r="W86" s="1">
        <v>2963000</v>
      </c>
      <c r="X86" s="1">
        <v>13551000</v>
      </c>
      <c r="Y86" s="1">
        <v>-85586000</v>
      </c>
      <c r="Z86" s="1">
        <v>-8360000</v>
      </c>
      <c r="AA86" s="1">
        <v>-2495000</v>
      </c>
      <c r="AB86" s="1">
        <v>-962000</v>
      </c>
      <c r="AC86" s="1">
        <v>364000</v>
      </c>
      <c r="AD86" s="1">
        <v>-19112000</v>
      </c>
      <c r="AE86" s="1">
        <v>-4114000</v>
      </c>
      <c r="AF86" s="1">
        <v>-59203000</v>
      </c>
      <c r="AG86" s="1">
        <v>-3235000</v>
      </c>
      <c r="AH86" s="1">
        <v>-61842000</v>
      </c>
      <c r="AI86" s="1">
        <v>-12044000</v>
      </c>
      <c r="AJ86" s="1">
        <v>4278000</v>
      </c>
      <c r="AK86" s="1">
        <v>-158504000</v>
      </c>
      <c r="AL86" s="1">
        <v>-12662000</v>
      </c>
      <c r="AM86" s="1" t="s">
        <v>92</v>
      </c>
      <c r="AT86" s="23" t="s">
        <v>129</v>
      </c>
      <c r="AU86" s="24">
        <f>AM56</f>
        <v>226079000</v>
      </c>
    </row>
    <row r="87" spans="1:47" ht="20" x14ac:dyDescent="0.25">
      <c r="A87" s="6" t="s">
        <v>73</v>
      </c>
      <c r="B87" s="10" t="s">
        <v>92</v>
      </c>
      <c r="C87" s="10" t="s">
        <v>92</v>
      </c>
      <c r="D87" s="10" t="s">
        <v>92</v>
      </c>
      <c r="E87" s="10" t="s">
        <v>92</v>
      </c>
      <c r="F87" s="10">
        <v>60100000</v>
      </c>
      <c r="G87" s="10">
        <v>86800000</v>
      </c>
      <c r="H87" s="10">
        <v>83200000</v>
      </c>
      <c r="I87" s="10">
        <v>78600000</v>
      </c>
      <c r="J87" s="10">
        <v>65300000</v>
      </c>
      <c r="K87" s="10">
        <v>111700000</v>
      </c>
      <c r="L87" s="10">
        <v>65400000</v>
      </c>
      <c r="M87" s="10">
        <v>74700000</v>
      </c>
      <c r="N87" s="10">
        <v>71300000</v>
      </c>
      <c r="O87" s="10">
        <v>78386000</v>
      </c>
      <c r="P87" s="10">
        <v>130569000</v>
      </c>
      <c r="Q87" s="10">
        <v>79724000</v>
      </c>
      <c r="R87" s="10">
        <v>56134000</v>
      </c>
      <c r="S87" s="10">
        <v>103663000</v>
      </c>
      <c r="T87" s="10">
        <v>154903000</v>
      </c>
      <c r="U87" s="10">
        <v>161280000</v>
      </c>
      <c r="V87" s="10">
        <v>165864000</v>
      </c>
      <c r="W87" s="10">
        <v>225967000</v>
      </c>
      <c r="X87" s="10">
        <v>278523000</v>
      </c>
      <c r="Y87" s="10">
        <v>247265000</v>
      </c>
      <c r="Z87" s="10">
        <v>364671000</v>
      </c>
      <c r="AA87" s="10">
        <v>423013000</v>
      </c>
      <c r="AB87" s="10">
        <v>508565000</v>
      </c>
      <c r="AC87" s="10">
        <v>612464000</v>
      </c>
      <c r="AD87" s="10">
        <v>660659000</v>
      </c>
      <c r="AE87" s="10">
        <v>725962000</v>
      </c>
      <c r="AF87" s="10">
        <v>672540000</v>
      </c>
      <c r="AG87" s="10">
        <v>756835000</v>
      </c>
      <c r="AH87" s="10">
        <v>833259000</v>
      </c>
      <c r="AI87" s="10">
        <v>925518000</v>
      </c>
      <c r="AJ87" s="10">
        <v>1114422000</v>
      </c>
      <c r="AK87" s="10">
        <v>1280980000</v>
      </c>
      <c r="AL87" s="10">
        <v>1160457000</v>
      </c>
      <c r="AM87" s="10">
        <v>1149373000</v>
      </c>
      <c r="AT87" s="23" t="s">
        <v>130</v>
      </c>
      <c r="AU87" s="24">
        <f>AM61</f>
        <v>2158928000</v>
      </c>
    </row>
    <row r="88" spans="1:47" ht="20" x14ac:dyDescent="0.25">
      <c r="A88" s="5" t="s">
        <v>74</v>
      </c>
      <c r="B88" s="1" t="s">
        <v>92</v>
      </c>
      <c r="C88" s="1" t="s">
        <v>92</v>
      </c>
      <c r="D88" s="1" t="s">
        <v>92</v>
      </c>
      <c r="E88" s="1" t="s">
        <v>92</v>
      </c>
      <c r="F88" s="1">
        <v>-25700000</v>
      </c>
      <c r="G88" s="1">
        <v>-35700000</v>
      </c>
      <c r="H88" s="1">
        <v>-18800000</v>
      </c>
      <c r="I88" s="1">
        <v>-24000000</v>
      </c>
      <c r="J88" s="1">
        <v>-38300000</v>
      </c>
      <c r="K88" s="1">
        <v>-23100000</v>
      </c>
      <c r="L88" s="1">
        <v>-31700000</v>
      </c>
      <c r="M88" s="1">
        <v>-41200000</v>
      </c>
      <c r="N88" s="1">
        <v>-41200000</v>
      </c>
      <c r="O88" s="1">
        <v>-49841000</v>
      </c>
      <c r="P88" s="1">
        <v>-30331000</v>
      </c>
      <c r="Q88" s="1">
        <v>-29554000</v>
      </c>
      <c r="R88" s="1">
        <v>-29415000</v>
      </c>
      <c r="S88" s="1">
        <v>-17374000</v>
      </c>
      <c r="T88" s="1">
        <v>-185235000</v>
      </c>
      <c r="U88" s="1">
        <v>-21025000</v>
      </c>
      <c r="V88" s="1">
        <v>-23261000</v>
      </c>
      <c r="W88" s="1">
        <v>-29156000</v>
      </c>
      <c r="X88" s="1">
        <v>-37620000</v>
      </c>
      <c r="Y88" s="1">
        <v>-44215000</v>
      </c>
      <c r="Z88" s="1">
        <v>-33062000</v>
      </c>
      <c r="AA88" s="1">
        <v>-39183000</v>
      </c>
      <c r="AB88" s="1">
        <v>-50816000</v>
      </c>
      <c r="AC88" s="1">
        <v>-57427000</v>
      </c>
      <c r="AD88" s="1">
        <v>-63314000</v>
      </c>
      <c r="AE88" s="1">
        <v>-71327000</v>
      </c>
      <c r="AF88" s="1">
        <v>-69083000</v>
      </c>
      <c r="AG88" s="1">
        <v>-63280000</v>
      </c>
      <c r="AH88" s="1">
        <v>-75074000</v>
      </c>
      <c r="AI88" s="1">
        <v>-82076000</v>
      </c>
      <c r="AJ88" s="1">
        <v>-102346000</v>
      </c>
      <c r="AK88" s="1">
        <v>-74199000</v>
      </c>
      <c r="AL88" s="1">
        <v>-110671000</v>
      </c>
      <c r="AM88" s="1">
        <v>-139005000</v>
      </c>
      <c r="AT88" s="33" t="s">
        <v>131</v>
      </c>
      <c r="AU88" s="34">
        <f>AU85/(AU86+AU87)</f>
        <v>3.4878723626387678E-2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4.3722354542361348E-2</v>
      </c>
      <c r="G89" s="15">
        <f t="shared" si="7"/>
        <v>5.4033600726502193E-2</v>
      </c>
      <c r="H89" s="15">
        <f t="shared" si="7"/>
        <v>2.6290029366522166E-2</v>
      </c>
      <c r="I89" s="15">
        <f t="shared" si="7"/>
        <v>3.1185031185031187E-2</v>
      </c>
      <c r="J89" s="15">
        <f t="shared" si="7"/>
        <v>5.2308112537558044E-2</v>
      </c>
      <c r="K89" s="15">
        <f t="shared" si="7"/>
        <v>2.858910891089109E-2</v>
      </c>
      <c r="L89" s="15">
        <f t="shared" si="7"/>
        <v>3.7850746268656719E-2</v>
      </c>
      <c r="M89" s="15">
        <f t="shared" si="7"/>
        <v>4.7427190054103834E-2</v>
      </c>
      <c r="N89" s="15">
        <f t="shared" si="7"/>
        <v>4.8596367067704649E-2</v>
      </c>
      <c r="O89" s="15">
        <f t="shared" si="7"/>
        <v>5.37384336380319E-2</v>
      </c>
      <c r="P89" s="15">
        <f t="shared" si="7"/>
        <v>3.2797467984865866E-2</v>
      </c>
      <c r="Q89" s="15">
        <f t="shared" si="7"/>
        <v>2.8842738078972537E-2</v>
      </c>
      <c r="R89" s="15">
        <f t="shared" si="7"/>
        <v>2.8858351262497681E-2</v>
      </c>
      <c r="S89" s="15">
        <f t="shared" si="7"/>
        <v>1.6697067489827418E-2</v>
      </c>
      <c r="T89" s="15">
        <f t="shared" si="7"/>
        <v>0.16968785898415387</v>
      </c>
      <c r="U89" s="15">
        <f t="shared" si="7"/>
        <v>1.7061342932587206E-2</v>
      </c>
      <c r="V89" s="15">
        <f t="shared" si="7"/>
        <v>1.6215892145947909E-2</v>
      </c>
      <c r="W89" s="15">
        <f t="shared" si="7"/>
        <v>1.6026032133414685E-2</v>
      </c>
      <c r="X89" s="15">
        <f t="shared" si="7"/>
        <v>1.7605353674801694E-2</v>
      </c>
      <c r="Y89" s="15">
        <f t="shared" si="7"/>
        <v>1.7468447949240164E-2</v>
      </c>
      <c r="Z89" s="15">
        <f t="shared" si="7"/>
        <v>1.5756151842753013E-2</v>
      </c>
      <c r="AA89" s="15">
        <f t="shared" si="7"/>
        <v>1.5857450893420836E-2</v>
      </c>
      <c r="AB89" s="15">
        <f t="shared" si="7"/>
        <v>1.6995806568349456E-2</v>
      </c>
      <c r="AC89" s="15">
        <f t="shared" si="7"/>
        <v>1.7223554703913638E-2</v>
      </c>
      <c r="AD89" s="15">
        <f t="shared" si="7"/>
        <v>1.7615916593028198E-2</v>
      </c>
      <c r="AE89" s="15">
        <f t="shared" si="7"/>
        <v>1.7734370571193574E-2</v>
      </c>
      <c r="AF89" s="15">
        <f t="shared" si="7"/>
        <v>1.7382453994985274E-2</v>
      </c>
      <c r="AG89" s="15">
        <f t="shared" si="7"/>
        <v>1.6478793319005532E-2</v>
      </c>
      <c r="AH89" s="15">
        <f t="shared" si="7"/>
        <v>1.7458379552436298E-2</v>
      </c>
      <c r="AI89" s="15">
        <f t="shared" si="7"/>
        <v>1.6937302512323893E-2</v>
      </c>
      <c r="AJ89" s="15">
        <f t="shared" si="7"/>
        <v>1.9840044415521629E-2</v>
      </c>
      <c r="AK89" s="15">
        <f t="shared" si="7"/>
        <v>1.6343287675034675E-2</v>
      </c>
      <c r="AL89" s="15">
        <f t="shared" si="7"/>
        <v>1.9953253521040423E-2</v>
      </c>
      <c r="AM89" s="15">
        <f t="shared" si="7"/>
        <v>2.2600491339770719E-2</v>
      </c>
      <c r="AT89" s="23" t="s">
        <v>106</v>
      </c>
      <c r="AU89" s="24">
        <f>AM27</f>
        <v>269150000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v>-115380000</v>
      </c>
      <c r="P90" s="1">
        <v>-147470000</v>
      </c>
      <c r="Q90" s="1">
        <v>-81017000</v>
      </c>
      <c r="R90" s="1">
        <v>-131793000</v>
      </c>
      <c r="S90" s="1" t="s">
        <v>92</v>
      </c>
      <c r="T90" s="1" t="s">
        <v>92</v>
      </c>
      <c r="U90" s="1">
        <v>-143535000</v>
      </c>
      <c r="V90" s="1">
        <v>-340672000</v>
      </c>
      <c r="W90" s="1">
        <v>-177639000</v>
      </c>
      <c r="X90" s="1">
        <v>-300569000</v>
      </c>
      <c r="Y90" s="1">
        <v>-463012000</v>
      </c>
      <c r="Z90" s="1">
        <v>-72919000</v>
      </c>
      <c r="AA90" s="1">
        <v>-538585000</v>
      </c>
      <c r="AB90" s="1">
        <v>-474441000</v>
      </c>
      <c r="AC90" s="1">
        <v>-747675000</v>
      </c>
      <c r="AD90" s="1">
        <v>-414315000</v>
      </c>
      <c r="AE90" s="1">
        <v>-573647000</v>
      </c>
      <c r="AF90" s="1">
        <v>-356466000</v>
      </c>
      <c r="AG90" s="1">
        <v>-391419000</v>
      </c>
      <c r="AH90" s="1">
        <v>-556634000</v>
      </c>
      <c r="AI90" s="1">
        <v>-1129305000</v>
      </c>
      <c r="AJ90" s="1">
        <v>-1061945000</v>
      </c>
      <c r="AK90" s="1">
        <v>128802000</v>
      </c>
      <c r="AL90" s="1">
        <v>-1947218000</v>
      </c>
      <c r="AM90" s="1">
        <v>3734000</v>
      </c>
      <c r="AT90" s="23" t="s">
        <v>19</v>
      </c>
      <c r="AU90" s="24">
        <f>AM25</f>
        <v>1428692000</v>
      </c>
    </row>
    <row r="91" spans="1:47" ht="20" x14ac:dyDescent="0.25">
      <c r="A91" s="5" t="s">
        <v>76</v>
      </c>
      <c r="B91" s="1" t="s">
        <v>92</v>
      </c>
      <c r="C91" s="1" t="s">
        <v>92</v>
      </c>
      <c r="D91" s="1" t="s">
        <v>92</v>
      </c>
      <c r="E91" s="1" t="s">
        <v>92</v>
      </c>
      <c r="F91" s="1" t="s">
        <v>92</v>
      </c>
      <c r="G91" s="1" t="s">
        <v>92</v>
      </c>
      <c r="H91" s="1">
        <v>-65600000</v>
      </c>
      <c r="I91" s="1">
        <v>-17000000</v>
      </c>
      <c r="J91" s="1">
        <v>-16600000</v>
      </c>
      <c r="K91" s="1">
        <v>-1100000</v>
      </c>
      <c r="L91" s="1" t="s">
        <v>92</v>
      </c>
      <c r="M91" s="1" t="s">
        <v>92</v>
      </c>
      <c r="N91" s="1">
        <v>-1100000</v>
      </c>
      <c r="O91" s="1">
        <v>-3038000</v>
      </c>
      <c r="P91" s="1" t="s">
        <v>92</v>
      </c>
      <c r="Q91" s="1">
        <v>-143000</v>
      </c>
      <c r="R91" s="1" t="s">
        <v>92</v>
      </c>
      <c r="S91" s="1" t="s">
        <v>92</v>
      </c>
      <c r="T91" s="1" t="s">
        <v>92</v>
      </c>
      <c r="U91" s="1" t="s">
        <v>92</v>
      </c>
      <c r="V91" s="1" t="s">
        <v>92</v>
      </c>
      <c r="W91" s="1" t="s">
        <v>92</v>
      </c>
      <c r="X91" s="1" t="s">
        <v>92</v>
      </c>
      <c r="Y91" s="1" t="s">
        <v>92</v>
      </c>
      <c r="Z91" s="1">
        <v>-638000</v>
      </c>
      <c r="AA91" s="1">
        <v>-619000</v>
      </c>
      <c r="AB91" s="1" t="s">
        <v>92</v>
      </c>
      <c r="AC91" s="1" t="s">
        <v>92</v>
      </c>
      <c r="AD91" s="1" t="s">
        <v>92</v>
      </c>
      <c r="AE91" s="1" t="s">
        <v>92</v>
      </c>
      <c r="AF91" s="1" t="s">
        <v>92</v>
      </c>
      <c r="AG91" s="1" t="s">
        <v>92</v>
      </c>
      <c r="AH91" s="1" t="s">
        <v>92</v>
      </c>
      <c r="AI91" s="1" t="s">
        <v>92</v>
      </c>
      <c r="AJ91" s="1" t="s">
        <v>92</v>
      </c>
      <c r="AK91" s="1" t="s">
        <v>92</v>
      </c>
      <c r="AL91" s="1" t="s">
        <v>92</v>
      </c>
      <c r="AM91" s="1" t="s">
        <v>92</v>
      </c>
      <c r="AT91" s="33" t="s">
        <v>132</v>
      </c>
      <c r="AU91" s="34">
        <f>AU89/AU90</f>
        <v>0.18838909995996339</v>
      </c>
    </row>
    <row r="92" spans="1:47" ht="20" x14ac:dyDescent="0.25">
      <c r="A92" s="5" t="s">
        <v>77</v>
      </c>
      <c r="B92" s="1" t="s">
        <v>92</v>
      </c>
      <c r="C92" s="1" t="s">
        <v>92</v>
      </c>
      <c r="D92" s="1" t="s">
        <v>92</v>
      </c>
      <c r="E92" s="1" t="s">
        <v>92</v>
      </c>
      <c r="F92" s="1">
        <v>76000000</v>
      </c>
      <c r="G92" s="1">
        <v>7400000</v>
      </c>
      <c r="H92" s="1">
        <v>9800000</v>
      </c>
      <c r="I92" s="1">
        <v>16000000</v>
      </c>
      <c r="J92" s="1">
        <v>15000000</v>
      </c>
      <c r="K92" s="1">
        <v>17400000</v>
      </c>
      <c r="L92" s="1">
        <v>4700000</v>
      </c>
      <c r="M92" s="1">
        <v>1600000</v>
      </c>
      <c r="N92" s="1" t="s">
        <v>92</v>
      </c>
      <c r="O92" s="1" t="s">
        <v>92</v>
      </c>
      <c r="P92" s="1" t="s">
        <v>92</v>
      </c>
      <c r="Q92" s="1" t="s">
        <v>92</v>
      </c>
      <c r="R92" s="1" t="s">
        <v>92</v>
      </c>
      <c r="S92" s="1" t="s">
        <v>92</v>
      </c>
      <c r="T92" s="1" t="s">
        <v>92</v>
      </c>
      <c r="U92" s="1" t="s">
        <v>92</v>
      </c>
      <c r="V92" s="1" t="s">
        <v>92</v>
      </c>
      <c r="W92" s="1" t="s">
        <v>92</v>
      </c>
      <c r="X92" s="1" t="s">
        <v>92</v>
      </c>
      <c r="Y92" s="1">
        <v>6323000</v>
      </c>
      <c r="Z92" s="1" t="s">
        <v>92</v>
      </c>
      <c r="AA92" s="1" t="s">
        <v>92</v>
      </c>
      <c r="AB92" s="1" t="s">
        <v>92</v>
      </c>
      <c r="AC92" s="1" t="s">
        <v>92</v>
      </c>
      <c r="AD92" s="1" t="s">
        <v>92</v>
      </c>
      <c r="AE92" s="1" t="s">
        <v>92</v>
      </c>
      <c r="AF92" s="1" t="s">
        <v>92</v>
      </c>
      <c r="AG92" s="1" t="s">
        <v>92</v>
      </c>
      <c r="AH92" s="1" t="s">
        <v>92</v>
      </c>
      <c r="AI92" s="1" t="s">
        <v>92</v>
      </c>
      <c r="AJ92" s="1" t="s">
        <v>92</v>
      </c>
      <c r="AK92" s="1" t="s">
        <v>92</v>
      </c>
      <c r="AL92" s="1" t="s">
        <v>92</v>
      </c>
      <c r="AM92" s="1">
        <v>150000</v>
      </c>
      <c r="AT92" s="35" t="s">
        <v>133</v>
      </c>
      <c r="AU92" s="36">
        <f>AU88*(1-AU91)</f>
        <v>2.8307952274660195E-2</v>
      </c>
    </row>
    <row r="93" spans="1:47" ht="19" x14ac:dyDescent="0.25">
      <c r="A93" s="5" t="s">
        <v>78</v>
      </c>
      <c r="B93" s="1" t="s">
        <v>92</v>
      </c>
      <c r="C93" s="1" t="s">
        <v>92</v>
      </c>
      <c r="D93" s="1" t="s">
        <v>92</v>
      </c>
      <c r="E93" s="1" t="s">
        <v>92</v>
      </c>
      <c r="F93" s="1">
        <v>-83400000</v>
      </c>
      <c r="G93" s="1">
        <v>-6000000</v>
      </c>
      <c r="H93" s="1">
        <v>-3100000</v>
      </c>
      <c r="I93" s="1">
        <v>13600000</v>
      </c>
      <c r="J93" s="1">
        <v>8000000</v>
      </c>
      <c r="K93" s="1">
        <v>-300000</v>
      </c>
      <c r="L93" s="1">
        <v>-1700000</v>
      </c>
      <c r="M93" s="1">
        <v>-1900000</v>
      </c>
      <c r="N93" s="1">
        <v>-28300000</v>
      </c>
      <c r="O93" s="1">
        <v>4770000</v>
      </c>
      <c r="P93" s="1">
        <v>29770000</v>
      </c>
      <c r="Q93" s="1">
        <v>3314000</v>
      </c>
      <c r="R93" s="1">
        <v>8684000</v>
      </c>
      <c r="S93" s="1">
        <v>-2355000</v>
      </c>
      <c r="T93" s="1">
        <v>4232000</v>
      </c>
      <c r="U93" s="1">
        <v>10098000</v>
      </c>
      <c r="V93" s="1">
        <v>2142000</v>
      </c>
      <c r="W93" s="1">
        <v>770000</v>
      </c>
      <c r="X93" s="1">
        <v>3528000</v>
      </c>
      <c r="Y93" s="1">
        <v>4282000</v>
      </c>
      <c r="Z93" s="1">
        <v>275000</v>
      </c>
      <c r="AA93" s="1">
        <v>11564000</v>
      </c>
      <c r="AB93" s="1">
        <v>-1196000</v>
      </c>
      <c r="AC93" s="1">
        <v>1371000</v>
      </c>
      <c r="AD93" s="1">
        <v>17296000</v>
      </c>
      <c r="AE93" s="1">
        <v>3341000</v>
      </c>
      <c r="AF93" s="1">
        <v>-8000</v>
      </c>
      <c r="AG93" s="1">
        <v>2332000</v>
      </c>
      <c r="AH93" s="1">
        <v>5891000</v>
      </c>
      <c r="AI93" s="1">
        <v>1337000</v>
      </c>
      <c r="AJ93" s="1">
        <v>13366000</v>
      </c>
      <c r="AK93" s="1">
        <v>7027000</v>
      </c>
      <c r="AL93" s="1">
        <v>2047000</v>
      </c>
      <c r="AM93" s="1">
        <v>-417639000</v>
      </c>
      <c r="AT93" s="64" t="s">
        <v>134</v>
      </c>
      <c r="AU93" s="65"/>
    </row>
    <row r="94" spans="1:47" ht="20" x14ac:dyDescent="0.25">
      <c r="A94" s="6" t="s">
        <v>79</v>
      </c>
      <c r="B94" s="10" t="s">
        <v>92</v>
      </c>
      <c r="C94" s="10" t="s">
        <v>92</v>
      </c>
      <c r="D94" s="10" t="s">
        <v>92</v>
      </c>
      <c r="E94" s="10" t="s">
        <v>92</v>
      </c>
      <c r="F94" s="10">
        <v>-33100000</v>
      </c>
      <c r="G94" s="10">
        <v>-34300000</v>
      </c>
      <c r="H94" s="10">
        <v>-77700000</v>
      </c>
      <c r="I94" s="10">
        <v>-11400000</v>
      </c>
      <c r="J94" s="10">
        <v>-31900000</v>
      </c>
      <c r="K94" s="10">
        <v>-7100000</v>
      </c>
      <c r="L94" s="10">
        <v>-28700000</v>
      </c>
      <c r="M94" s="10">
        <v>-41500000</v>
      </c>
      <c r="N94" s="10">
        <v>-70600000</v>
      </c>
      <c r="O94" s="10">
        <v>-163489000</v>
      </c>
      <c r="P94" s="10">
        <v>-148031000</v>
      </c>
      <c r="Q94" s="10">
        <v>-107400000</v>
      </c>
      <c r="R94" s="10">
        <v>-152524000</v>
      </c>
      <c r="S94" s="10">
        <v>-19729000</v>
      </c>
      <c r="T94" s="10">
        <v>-181003000</v>
      </c>
      <c r="U94" s="10">
        <v>-154462000</v>
      </c>
      <c r="V94" s="10">
        <v>-361791000</v>
      </c>
      <c r="W94" s="10">
        <v>-206025000</v>
      </c>
      <c r="X94" s="10">
        <v>-334661000</v>
      </c>
      <c r="Y94" s="10">
        <v>-496622000</v>
      </c>
      <c r="Z94" s="10">
        <v>-106344000</v>
      </c>
      <c r="AA94" s="10">
        <v>-566823000</v>
      </c>
      <c r="AB94" s="10">
        <v>-526453000</v>
      </c>
      <c r="AC94" s="10">
        <v>-803731000</v>
      </c>
      <c r="AD94" s="10">
        <v>-460333000</v>
      </c>
      <c r="AE94" s="10">
        <v>-641633000</v>
      </c>
      <c r="AF94" s="10">
        <v>-425557000</v>
      </c>
      <c r="AG94" s="10">
        <v>-452367000</v>
      </c>
      <c r="AH94" s="10">
        <v>-625817000</v>
      </c>
      <c r="AI94" s="10">
        <v>-1210044000</v>
      </c>
      <c r="AJ94" s="10">
        <v>-1150925000</v>
      </c>
      <c r="AK94" s="10">
        <v>61630000</v>
      </c>
      <c r="AL94" s="10">
        <v>-2055842000</v>
      </c>
      <c r="AM94" s="10">
        <v>-552760000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-254229000</v>
      </c>
      <c r="Z95" s="1">
        <v>-93830000</v>
      </c>
      <c r="AA95" s="1">
        <v>-78200000</v>
      </c>
      <c r="AB95" s="1">
        <v>-1463000</v>
      </c>
      <c r="AC95" s="1">
        <v>-1539000</v>
      </c>
      <c r="AD95" s="1">
        <v>-617000</v>
      </c>
      <c r="AE95" s="1">
        <v>-914000</v>
      </c>
      <c r="AF95" s="1">
        <v>-182007000</v>
      </c>
      <c r="AG95" s="1">
        <v>-48724000</v>
      </c>
      <c r="AH95" s="1">
        <v>-270000000</v>
      </c>
      <c r="AI95" s="1">
        <v>-305000000</v>
      </c>
      <c r="AJ95" s="1">
        <v>-100000000</v>
      </c>
      <c r="AK95" s="1">
        <v>-102947000</v>
      </c>
      <c r="AL95" s="1">
        <v>-59718000</v>
      </c>
      <c r="AM95" s="1" t="s">
        <v>92</v>
      </c>
      <c r="AT95" s="38" t="s">
        <v>136</v>
      </c>
      <c r="AU95" s="39" cm="1">
        <f t="array" ref="AU95">_FV(A1,"Beta")</f>
        <v>1.2151000000000001</v>
      </c>
    </row>
    <row r="96" spans="1:47" ht="20" x14ac:dyDescent="0.25">
      <c r="A96" s="5" t="s">
        <v>81</v>
      </c>
      <c r="B96" s="1" t="s">
        <v>92</v>
      </c>
      <c r="C96" s="1" t="s">
        <v>92</v>
      </c>
      <c r="D96" s="1" t="s">
        <v>92</v>
      </c>
      <c r="E96" s="1" t="s">
        <v>92</v>
      </c>
      <c r="F96" s="1" t="s">
        <v>92</v>
      </c>
      <c r="G96" s="1" t="s">
        <v>92</v>
      </c>
      <c r="H96" s="1" t="s">
        <v>92</v>
      </c>
      <c r="I96" s="1">
        <v>3400000</v>
      </c>
      <c r="J96" s="1">
        <v>1300000</v>
      </c>
      <c r="K96" s="1" t="s">
        <v>92</v>
      </c>
      <c r="L96" s="1">
        <v>6300000</v>
      </c>
      <c r="M96" s="1">
        <v>7000000</v>
      </c>
      <c r="N96" s="1">
        <v>7100000</v>
      </c>
      <c r="O96" s="1">
        <v>4793000</v>
      </c>
      <c r="P96" s="1">
        <v>4541000</v>
      </c>
      <c r="Q96" s="1">
        <v>7649000</v>
      </c>
      <c r="R96" s="1">
        <v>12501000</v>
      </c>
      <c r="S96" s="1">
        <v>13415000</v>
      </c>
      <c r="T96" s="1">
        <v>16936000</v>
      </c>
      <c r="U96" s="1">
        <v>16286000</v>
      </c>
      <c r="V96" s="1">
        <v>16158000</v>
      </c>
      <c r="W96" s="1">
        <v>9878000</v>
      </c>
      <c r="X96" s="1">
        <v>14961000</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137</v>
      </c>
      <c r="AU96" s="37">
        <v>8.4000000000000005E-2</v>
      </c>
    </row>
    <row r="97" spans="1:47" ht="20" x14ac:dyDescent="0.25">
      <c r="A97" s="5" t="s">
        <v>82</v>
      </c>
      <c r="B97" s="1" t="s">
        <v>92</v>
      </c>
      <c r="C97" s="1" t="s">
        <v>92</v>
      </c>
      <c r="D97" s="1" t="s">
        <v>92</v>
      </c>
      <c r="E97" s="1" t="s">
        <v>92</v>
      </c>
      <c r="F97" s="1" t="s">
        <v>92</v>
      </c>
      <c r="G97" s="1">
        <v>-5700000</v>
      </c>
      <c r="H97" s="1" t="s">
        <v>92</v>
      </c>
      <c r="I97" s="1" t="s">
        <v>92</v>
      </c>
      <c r="J97" s="1">
        <v>-8900000</v>
      </c>
      <c r="K97" s="1">
        <v>-118800000</v>
      </c>
      <c r="L97" s="1">
        <v>-39600000</v>
      </c>
      <c r="M97" s="1">
        <v>-12500000</v>
      </c>
      <c r="N97" s="1">
        <v>-5400000</v>
      </c>
      <c r="O97" s="1">
        <v>-27999000</v>
      </c>
      <c r="P97" s="1">
        <v>-9281000</v>
      </c>
      <c r="Q97" s="1">
        <v>-1611000</v>
      </c>
      <c r="R97" s="1">
        <v>-11628000</v>
      </c>
      <c r="S97" s="1">
        <v>-7346000</v>
      </c>
      <c r="T97" s="1">
        <v>-5848000</v>
      </c>
      <c r="U97" s="1" t="s">
        <v>92</v>
      </c>
      <c r="V97" s="1" t="s">
        <v>92</v>
      </c>
      <c r="W97" s="1">
        <v>-21075000</v>
      </c>
      <c r="X97" s="1">
        <v>-5437000</v>
      </c>
      <c r="Y97" s="1">
        <v>-57444000</v>
      </c>
      <c r="Z97" s="1" t="s">
        <v>92</v>
      </c>
      <c r="AA97" s="1">
        <v>-78609000</v>
      </c>
      <c r="AB97" s="1">
        <v>-59336000</v>
      </c>
      <c r="AC97" s="1">
        <v>-4642000</v>
      </c>
      <c r="AD97" s="1">
        <v>-8467000</v>
      </c>
      <c r="AE97" s="1">
        <v>-245283000</v>
      </c>
      <c r="AF97" s="1">
        <v>-435400000</v>
      </c>
      <c r="AG97" s="1">
        <v>-336140000</v>
      </c>
      <c r="AH97" s="1">
        <v>-6867000</v>
      </c>
      <c r="AI97" s="1">
        <v>-367678000</v>
      </c>
      <c r="AJ97" s="1">
        <v>-11924000</v>
      </c>
      <c r="AK97" s="1">
        <v>-4685000</v>
      </c>
      <c r="AL97" s="1">
        <v>-14711000</v>
      </c>
      <c r="AM97" s="1">
        <v>-332821000</v>
      </c>
      <c r="AT97" s="35" t="s">
        <v>138</v>
      </c>
      <c r="AU97" s="36">
        <f>(AU94)+((AU95)*(AU96-AU94))</f>
        <v>9.3260055000000008E-2</v>
      </c>
    </row>
    <row r="98" spans="1:47" ht="19" x14ac:dyDescent="0.25">
      <c r="A98" s="5" t="s">
        <v>83</v>
      </c>
      <c r="B98" s="1" t="s">
        <v>92</v>
      </c>
      <c r="C98" s="1" t="s">
        <v>92</v>
      </c>
      <c r="D98" s="1" t="s">
        <v>92</v>
      </c>
      <c r="E98" s="1" t="s">
        <v>92</v>
      </c>
      <c r="F98" s="1">
        <v>-27400000</v>
      </c>
      <c r="G98" s="1">
        <v>-28200000</v>
      </c>
      <c r="H98" s="1">
        <v>-29000000</v>
      </c>
      <c r="I98" s="1">
        <v>-30000000</v>
      </c>
      <c r="J98" s="1">
        <v>-25100000</v>
      </c>
      <c r="K98" s="1">
        <v>-8900000</v>
      </c>
      <c r="L98" s="1">
        <v>-8000000</v>
      </c>
      <c r="M98" s="1">
        <v>-7900000</v>
      </c>
      <c r="N98" s="1">
        <v>-7900000</v>
      </c>
      <c r="O98" s="1">
        <v>-7837000</v>
      </c>
      <c r="P98" s="1">
        <v>-7744000</v>
      </c>
      <c r="Q98" s="1">
        <v>-7697000</v>
      </c>
      <c r="R98" s="1">
        <v>-7878000</v>
      </c>
      <c r="S98" s="1">
        <v>-7896000</v>
      </c>
      <c r="T98" s="1">
        <v>-8124000</v>
      </c>
      <c r="U98" s="1">
        <v>-16277000</v>
      </c>
      <c r="V98" s="1">
        <v>-16814000</v>
      </c>
      <c r="W98" s="1">
        <v>-18832000</v>
      </c>
      <c r="X98" s="1">
        <v>-25748000</v>
      </c>
      <c r="Y98" s="1">
        <v>-25685000</v>
      </c>
      <c r="Z98" s="1">
        <v>-25579000</v>
      </c>
      <c r="AA98" s="1">
        <v>-28554000</v>
      </c>
      <c r="AB98" s="1">
        <v>-38366000</v>
      </c>
      <c r="AC98" s="1">
        <v>-53083000</v>
      </c>
      <c r="AD98" s="1">
        <v>-58405000</v>
      </c>
      <c r="AE98" s="1">
        <v>-80551000</v>
      </c>
      <c r="AF98" s="1">
        <v>-85988000</v>
      </c>
      <c r="AG98" s="1">
        <v>-83267000</v>
      </c>
      <c r="AH98" s="1">
        <v>-82735000</v>
      </c>
      <c r="AI98" s="1">
        <v>-128911000</v>
      </c>
      <c r="AJ98" s="1">
        <v>-127496000</v>
      </c>
      <c r="AK98" s="1">
        <v>-165035000</v>
      </c>
      <c r="AL98" s="1">
        <v>-184595000</v>
      </c>
      <c r="AM98" s="1">
        <v>-202169000</v>
      </c>
      <c r="AT98" s="64" t="s">
        <v>139</v>
      </c>
      <c r="AU98" s="65"/>
    </row>
    <row r="99" spans="1:47" ht="20" x14ac:dyDescent="0.25">
      <c r="A99" s="5" t="s">
        <v>84</v>
      </c>
      <c r="B99" s="1" t="s">
        <v>92</v>
      </c>
      <c r="C99" s="1" t="s">
        <v>92</v>
      </c>
      <c r="D99" s="1" t="s">
        <v>92</v>
      </c>
      <c r="E99" s="1" t="s">
        <v>92</v>
      </c>
      <c r="F99" s="1">
        <v>75300000</v>
      </c>
      <c r="G99" s="1">
        <v>-16200000</v>
      </c>
      <c r="H99" s="1">
        <v>-28600000</v>
      </c>
      <c r="I99" s="1">
        <v>-16300000</v>
      </c>
      <c r="J99" s="1">
        <v>-19300000</v>
      </c>
      <c r="K99" s="1">
        <v>-10200000</v>
      </c>
      <c r="L99" s="1">
        <v>4400000</v>
      </c>
      <c r="M99" s="1">
        <v>-23800000</v>
      </c>
      <c r="N99" s="1">
        <v>3800000</v>
      </c>
      <c r="O99" s="1">
        <v>125230000</v>
      </c>
      <c r="P99" s="1">
        <v>28814000</v>
      </c>
      <c r="Q99" s="1">
        <v>27886000</v>
      </c>
      <c r="R99" s="1">
        <v>110347000</v>
      </c>
      <c r="S99" s="1">
        <v>-82763000</v>
      </c>
      <c r="T99" s="1">
        <v>23966000</v>
      </c>
      <c r="U99" s="1">
        <v>15536000</v>
      </c>
      <c r="V99" s="1">
        <v>197469000</v>
      </c>
      <c r="W99" s="1">
        <v>20075000</v>
      </c>
      <c r="X99" s="1">
        <v>190322000</v>
      </c>
      <c r="Y99" s="1">
        <v>510821000</v>
      </c>
      <c r="Z99" s="1">
        <v>16890000</v>
      </c>
      <c r="AA99" s="1">
        <v>247992000</v>
      </c>
      <c r="AB99" s="1">
        <v>131023000</v>
      </c>
      <c r="AC99" s="1">
        <v>233803000</v>
      </c>
      <c r="AD99" s="1">
        <v>-2795000</v>
      </c>
      <c r="AE99" s="1">
        <v>350887000</v>
      </c>
      <c r="AF99" s="1">
        <v>486431000</v>
      </c>
      <c r="AG99" s="1">
        <v>525185000</v>
      </c>
      <c r="AH99" s="1">
        <v>30431000</v>
      </c>
      <c r="AI99" s="1">
        <v>814629000</v>
      </c>
      <c r="AJ99" s="1">
        <v>312333000</v>
      </c>
      <c r="AK99" s="1">
        <v>-266769000</v>
      </c>
      <c r="AL99" s="1">
        <v>298361000</v>
      </c>
      <c r="AM99" s="1">
        <v>-40709000</v>
      </c>
      <c r="AT99" s="23" t="s">
        <v>140</v>
      </c>
      <c r="AU99" s="24">
        <f>AU86+AU87</f>
        <v>2385007000</v>
      </c>
    </row>
    <row r="100" spans="1:47" ht="20" x14ac:dyDescent="0.25">
      <c r="A100" s="6" t="s">
        <v>85</v>
      </c>
      <c r="B100" s="10" t="s">
        <v>92</v>
      </c>
      <c r="C100" s="10" t="s">
        <v>92</v>
      </c>
      <c r="D100" s="10" t="s">
        <v>92</v>
      </c>
      <c r="E100" s="10" t="s">
        <v>92</v>
      </c>
      <c r="F100" s="10">
        <v>47900000</v>
      </c>
      <c r="G100" s="10">
        <v>-50100000</v>
      </c>
      <c r="H100" s="10">
        <v>-57600000</v>
      </c>
      <c r="I100" s="10">
        <v>-42900000</v>
      </c>
      <c r="J100" s="10">
        <v>-52000000</v>
      </c>
      <c r="K100" s="10">
        <v>-137900000</v>
      </c>
      <c r="L100" s="10">
        <v>-36900000</v>
      </c>
      <c r="M100" s="10">
        <v>-37200000</v>
      </c>
      <c r="N100" s="10">
        <v>-2400000</v>
      </c>
      <c r="O100" s="10">
        <v>94187000</v>
      </c>
      <c r="P100" s="10">
        <v>16330000</v>
      </c>
      <c r="Q100" s="10">
        <v>26227000</v>
      </c>
      <c r="R100" s="10">
        <v>103342000</v>
      </c>
      <c r="S100" s="10">
        <v>-84590000</v>
      </c>
      <c r="T100" s="10">
        <v>26930000</v>
      </c>
      <c r="U100" s="10">
        <v>15545000</v>
      </c>
      <c r="V100" s="10">
        <v>196813000</v>
      </c>
      <c r="W100" s="10">
        <v>-9954000</v>
      </c>
      <c r="X100" s="10">
        <v>174098000</v>
      </c>
      <c r="Y100" s="10">
        <v>173463000</v>
      </c>
      <c r="Z100" s="10">
        <v>-102519000</v>
      </c>
      <c r="AA100" s="10">
        <v>62629000</v>
      </c>
      <c r="AB100" s="10">
        <v>31858000</v>
      </c>
      <c r="AC100" s="10">
        <v>174539000</v>
      </c>
      <c r="AD100" s="10">
        <v>-70284000</v>
      </c>
      <c r="AE100" s="10">
        <v>24139000</v>
      </c>
      <c r="AF100" s="10">
        <v>-216964000</v>
      </c>
      <c r="AG100" s="10">
        <v>57054000</v>
      </c>
      <c r="AH100" s="10">
        <v>-329171000</v>
      </c>
      <c r="AI100" s="10">
        <v>13040000</v>
      </c>
      <c r="AJ100" s="10">
        <v>72913000</v>
      </c>
      <c r="AK100" s="10">
        <v>-539436000</v>
      </c>
      <c r="AL100" s="10">
        <v>39337000</v>
      </c>
      <c r="AM100" s="10">
        <v>-575699000</v>
      </c>
      <c r="AT100" s="33" t="s">
        <v>141</v>
      </c>
      <c r="AU100" s="34">
        <f>AU99/AU103</f>
        <v>6.7149018090542786E-2</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v>906000</v>
      </c>
      <c r="V101" s="1">
        <v>-2923000</v>
      </c>
      <c r="W101" s="1">
        <v>3558000</v>
      </c>
      <c r="X101" s="1">
        <v>3088000</v>
      </c>
      <c r="Y101" s="1">
        <v>-7265000</v>
      </c>
      <c r="Z101" s="1">
        <v>3568000</v>
      </c>
      <c r="AA101" s="1">
        <v>-1967000</v>
      </c>
      <c r="AB101" s="1">
        <v>-6786000</v>
      </c>
      <c r="AC101" s="1">
        <v>4320000</v>
      </c>
      <c r="AD101" s="1">
        <v>7177000</v>
      </c>
      <c r="AE101" s="1">
        <v>-26056000</v>
      </c>
      <c r="AF101" s="1">
        <v>-26629000</v>
      </c>
      <c r="AG101" s="1">
        <v>-25268000</v>
      </c>
      <c r="AH101" s="1">
        <v>50770000</v>
      </c>
      <c r="AI101" s="1">
        <v>-20839000</v>
      </c>
      <c r="AJ101" s="1">
        <v>2645000</v>
      </c>
      <c r="AK101" s="1">
        <v>16618000</v>
      </c>
      <c r="AL101" s="1">
        <v>-10002000</v>
      </c>
      <c r="AM101" s="1">
        <v>-22300000</v>
      </c>
      <c r="AT101" s="38" t="s">
        <v>142</v>
      </c>
      <c r="AU101" s="40" cm="1">
        <f t="array" ref="AU101">_FV(A1,"Market cap",TRUE)</f>
        <v>33133114751</v>
      </c>
    </row>
    <row r="102" spans="1:47" ht="20" x14ac:dyDescent="0.25">
      <c r="A102" s="6" t="s">
        <v>87</v>
      </c>
      <c r="B102" s="10" t="s">
        <v>92</v>
      </c>
      <c r="C102" s="10" t="s">
        <v>92</v>
      </c>
      <c r="D102" s="10" t="s">
        <v>92</v>
      </c>
      <c r="E102" s="10" t="s">
        <v>92</v>
      </c>
      <c r="F102" s="10" t="s">
        <v>92</v>
      </c>
      <c r="G102" s="10" t="s">
        <v>92</v>
      </c>
      <c r="H102" s="10" t="s">
        <v>92</v>
      </c>
      <c r="I102" s="10" t="s">
        <v>92</v>
      </c>
      <c r="J102" s="10" t="s">
        <v>92</v>
      </c>
      <c r="K102" s="10" t="s">
        <v>92</v>
      </c>
      <c r="L102" s="10" t="s">
        <v>92</v>
      </c>
      <c r="M102" s="10" t="s">
        <v>92</v>
      </c>
      <c r="N102" s="10" t="s">
        <v>92</v>
      </c>
      <c r="O102" s="10">
        <v>9084000</v>
      </c>
      <c r="P102" s="10">
        <v>-1132000</v>
      </c>
      <c r="Q102" s="10">
        <v>-1449000</v>
      </c>
      <c r="R102" s="10">
        <v>6952000</v>
      </c>
      <c r="S102" s="10">
        <v>-656000</v>
      </c>
      <c r="T102" s="10">
        <v>830000</v>
      </c>
      <c r="U102" s="10">
        <v>23269000</v>
      </c>
      <c r="V102" s="10">
        <v>-2037000</v>
      </c>
      <c r="W102" s="10">
        <v>13546000</v>
      </c>
      <c r="X102" s="10">
        <v>121048000</v>
      </c>
      <c r="Y102" s="10">
        <v>-83159000</v>
      </c>
      <c r="Z102" s="10">
        <v>159376000</v>
      </c>
      <c r="AA102" s="10">
        <v>-83148000</v>
      </c>
      <c r="AB102" s="10">
        <v>7184000</v>
      </c>
      <c r="AC102" s="10">
        <v>-12408000</v>
      </c>
      <c r="AD102" s="10">
        <v>137219000</v>
      </c>
      <c r="AE102" s="10">
        <v>82412000</v>
      </c>
      <c r="AF102" s="10">
        <v>3390000</v>
      </c>
      <c r="AG102" s="10">
        <v>336254000</v>
      </c>
      <c r="AH102" s="10">
        <v>-70959000</v>
      </c>
      <c r="AI102" s="10">
        <v>-292325000</v>
      </c>
      <c r="AJ102" s="10">
        <v>39055000</v>
      </c>
      <c r="AK102" s="10">
        <v>819792000</v>
      </c>
      <c r="AL102" s="10">
        <v>-866050000</v>
      </c>
      <c r="AM102" s="10">
        <v>-1386000</v>
      </c>
      <c r="AT102" s="33" t="s">
        <v>143</v>
      </c>
      <c r="AU102" s="34">
        <f>AU101/AU103</f>
        <v>0.93285098190945726</v>
      </c>
    </row>
    <row r="103" spans="1:47" ht="20" x14ac:dyDescent="0.25">
      <c r="A103" s="5" t="s">
        <v>88</v>
      </c>
      <c r="B103" s="1" t="s">
        <v>92</v>
      </c>
      <c r="C103" s="1" t="s">
        <v>92</v>
      </c>
      <c r="D103" s="1" t="s">
        <v>92</v>
      </c>
      <c r="E103" s="1" t="s">
        <v>92</v>
      </c>
      <c r="F103" s="1">
        <v>9500000</v>
      </c>
      <c r="G103" s="1">
        <v>84400000</v>
      </c>
      <c r="H103" s="1">
        <v>86900000</v>
      </c>
      <c r="I103" s="1">
        <v>34900000</v>
      </c>
      <c r="J103" s="1">
        <v>59100000</v>
      </c>
      <c r="K103" s="1">
        <v>40500000</v>
      </c>
      <c r="L103" s="1">
        <v>7200000</v>
      </c>
      <c r="M103" s="1">
        <v>7000000</v>
      </c>
      <c r="N103" s="1">
        <v>2400000</v>
      </c>
      <c r="O103" s="1">
        <v>684000</v>
      </c>
      <c r="P103" s="1">
        <v>9768000</v>
      </c>
      <c r="Q103" s="1">
        <v>8636000</v>
      </c>
      <c r="R103" s="1">
        <v>7187000</v>
      </c>
      <c r="S103" s="1">
        <v>14139000</v>
      </c>
      <c r="T103" s="1">
        <v>13483000</v>
      </c>
      <c r="U103" s="1">
        <v>14313000</v>
      </c>
      <c r="V103" s="1">
        <v>37582000</v>
      </c>
      <c r="W103" s="1">
        <v>35545000</v>
      </c>
      <c r="X103" s="1">
        <v>49091000</v>
      </c>
      <c r="Y103" s="1">
        <v>170139000</v>
      </c>
      <c r="Z103" s="1">
        <v>86980000</v>
      </c>
      <c r="AA103" s="1">
        <v>246356000</v>
      </c>
      <c r="AB103" s="1">
        <v>163208000</v>
      </c>
      <c r="AC103" s="1">
        <v>170392000</v>
      </c>
      <c r="AD103" s="1">
        <v>157984000</v>
      </c>
      <c r="AE103" s="1">
        <v>295203000</v>
      </c>
      <c r="AF103" s="1">
        <v>377615000</v>
      </c>
      <c r="AG103" s="1">
        <v>381005000</v>
      </c>
      <c r="AH103" s="1">
        <v>717259000</v>
      </c>
      <c r="AI103" s="1">
        <v>646300000</v>
      </c>
      <c r="AJ103" s="1">
        <v>353975000</v>
      </c>
      <c r="AK103" s="1">
        <v>393030000</v>
      </c>
      <c r="AL103" s="1">
        <v>1212822000</v>
      </c>
      <c r="AM103" s="1">
        <v>346772000</v>
      </c>
      <c r="AT103" s="35" t="s">
        <v>144</v>
      </c>
      <c r="AU103" s="41">
        <f>AU99+AU101</f>
        <v>35518121751</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v>9768000</v>
      </c>
      <c r="P104" s="11">
        <v>8636000</v>
      </c>
      <c r="Q104" s="11">
        <v>7187000</v>
      </c>
      <c r="R104" s="11">
        <v>14139000</v>
      </c>
      <c r="S104" s="11">
        <v>13483000</v>
      </c>
      <c r="T104" s="11">
        <v>14313000</v>
      </c>
      <c r="U104" s="11">
        <v>37582000</v>
      </c>
      <c r="V104" s="11">
        <v>35545000</v>
      </c>
      <c r="W104" s="11">
        <v>49091000</v>
      </c>
      <c r="X104" s="11">
        <v>170139000</v>
      </c>
      <c r="Y104" s="11">
        <v>86980000</v>
      </c>
      <c r="Z104" s="11">
        <v>246356000</v>
      </c>
      <c r="AA104" s="11">
        <v>163208000</v>
      </c>
      <c r="AB104" s="11">
        <v>170392000</v>
      </c>
      <c r="AC104" s="11">
        <v>157984000</v>
      </c>
      <c r="AD104" s="11">
        <v>295203000</v>
      </c>
      <c r="AE104" s="11">
        <v>377615000</v>
      </c>
      <c r="AF104" s="11">
        <v>381005000</v>
      </c>
      <c r="AG104" s="11">
        <v>717259000</v>
      </c>
      <c r="AH104" s="11">
        <v>646300000</v>
      </c>
      <c r="AI104" s="11">
        <v>353975000</v>
      </c>
      <c r="AJ104" s="11">
        <v>393030000</v>
      </c>
      <c r="AK104" s="11">
        <v>1212822000</v>
      </c>
      <c r="AL104" s="11">
        <v>346772000</v>
      </c>
      <c r="AM104" s="11">
        <v>345386000</v>
      </c>
      <c r="AT104" s="64" t="s">
        <v>145</v>
      </c>
      <c r="AU104" s="65"/>
    </row>
    <row r="105" spans="1:47" ht="21" thickTop="1" x14ac:dyDescent="0.25">
      <c r="A105" s="14" t="s">
        <v>107</v>
      </c>
      <c r="B105" s="1"/>
      <c r="C105" s="15" t="e">
        <f>(C106/B106)-1</f>
        <v>#VALUE!</v>
      </c>
      <c r="D105" s="15" t="e">
        <f>(D106/C106)-1</f>
        <v>#VALUE!</v>
      </c>
      <c r="E105" s="15" t="e">
        <f>(E106/D106)-1</f>
        <v>#VALUE!</v>
      </c>
      <c r="F105" s="15" t="e">
        <f>(F106/E106)-1</f>
        <v>#VALUE!</v>
      </c>
      <c r="G105" s="15">
        <f>(G106/F106)-1</f>
        <v>0.48546511627906974</v>
      </c>
      <c r="H105" s="15">
        <f t="shared" ref="H105:AM105" si="8">(H106/G106)-1</f>
        <v>0.26027397260273966</v>
      </c>
      <c r="I105" s="15">
        <f t="shared" si="8"/>
        <v>-0.15217391304347827</v>
      </c>
      <c r="J105" s="15">
        <f t="shared" si="8"/>
        <v>-0.50549450549450547</v>
      </c>
      <c r="K105" s="15">
        <f t="shared" si="8"/>
        <v>2.2814814814814817</v>
      </c>
      <c r="L105" s="15">
        <f t="shared" si="8"/>
        <v>-0.61963882618510158</v>
      </c>
      <c r="M105" s="15">
        <f t="shared" si="8"/>
        <v>-5.9347181008901906E-3</v>
      </c>
      <c r="N105" s="15">
        <f t="shared" si="8"/>
        <v>-0.10149253731343288</v>
      </c>
      <c r="O105" s="15">
        <f t="shared" si="8"/>
        <v>-5.1661129568106312E-2</v>
      </c>
      <c r="P105" s="15">
        <f t="shared" si="8"/>
        <v>2.5115782098441057</v>
      </c>
      <c r="Q105" s="15">
        <f t="shared" si="8"/>
        <v>-0.49949121091801507</v>
      </c>
      <c r="R105" s="15">
        <f t="shared" si="8"/>
        <v>-0.46743073549930236</v>
      </c>
      <c r="S105" s="15">
        <f t="shared" si="8"/>
        <v>2.229499607021221</v>
      </c>
      <c r="T105" s="15">
        <f t="shared" si="8"/>
        <v>-1.3515164157656248</v>
      </c>
      <c r="U105" s="15">
        <f t="shared" si="8"/>
        <v>-5.6239944612950019</v>
      </c>
      <c r="V105" s="15">
        <f t="shared" si="8"/>
        <v>1.6740936152008778E-2</v>
      </c>
      <c r="W105" s="15">
        <f t="shared" si="8"/>
        <v>0.38013225528214689</v>
      </c>
      <c r="X105" s="15">
        <f t="shared" si="8"/>
        <v>0.22403219332252777</v>
      </c>
      <c r="Y105" s="15">
        <f t="shared" si="8"/>
        <v>-0.15712963308883654</v>
      </c>
      <c r="Z105" s="15">
        <f t="shared" si="8"/>
        <v>0.63313962078305841</v>
      </c>
      <c r="AA105" s="15">
        <f t="shared" si="8"/>
        <v>0.15747763178924568</v>
      </c>
      <c r="AB105" s="15">
        <f t="shared" si="8"/>
        <v>0.19258265377901673</v>
      </c>
      <c r="AC105" s="15">
        <f t="shared" si="8"/>
        <v>0.21253569095727132</v>
      </c>
      <c r="AD105" s="15">
        <f t="shared" si="8"/>
        <v>7.622554892736888E-2</v>
      </c>
      <c r="AE105" s="15">
        <f t="shared" si="8"/>
        <v>9.5907725016531442E-2</v>
      </c>
      <c r="AF105" s="15">
        <f t="shared" si="8"/>
        <v>-7.8177915937889031E-2</v>
      </c>
      <c r="AG105" s="15">
        <f t="shared" si="8"/>
        <v>0.14930309864663105</v>
      </c>
      <c r="AH105" s="15">
        <f t="shared" si="8"/>
        <v>9.3186553337514688E-2</v>
      </c>
      <c r="AI105" s="15">
        <f t="shared" si="8"/>
        <v>0.11244880866806906</v>
      </c>
      <c r="AJ105" s="15">
        <f t="shared" si="8"/>
        <v>0.19993550238190649</v>
      </c>
      <c r="AK105" s="15">
        <f t="shared" si="8"/>
        <v>0.19238179741442352</v>
      </c>
      <c r="AL105" s="15">
        <f t="shared" si="8"/>
        <v>-0.1300940270024139</v>
      </c>
      <c r="AM105" s="15">
        <f t="shared" si="8"/>
        <v>-3.7548605144286595E-2</v>
      </c>
      <c r="AN105" s="15"/>
      <c r="AO105" s="15"/>
      <c r="AP105" s="15"/>
      <c r="AQ105" s="15"/>
      <c r="AR105" s="15"/>
      <c r="AS105" s="15"/>
      <c r="AT105" s="25" t="s">
        <v>108</v>
      </c>
      <c r="AU105" s="26">
        <f>(AU100*AU92)+(AU102*AU97)</f>
        <v>8.8898585079077386E-2</v>
      </c>
    </row>
    <row r="106" spans="1:47" ht="19" x14ac:dyDescent="0.25">
      <c r="A106" s="5" t="s">
        <v>90</v>
      </c>
      <c r="B106" s="1" t="s">
        <v>92</v>
      </c>
      <c r="C106" s="1" t="s">
        <v>92</v>
      </c>
      <c r="D106" s="1" t="s">
        <v>92</v>
      </c>
      <c r="E106" s="1" t="s">
        <v>92</v>
      </c>
      <c r="F106" s="1">
        <v>34400000</v>
      </c>
      <c r="G106" s="1">
        <v>51100000</v>
      </c>
      <c r="H106" s="1">
        <v>64400000</v>
      </c>
      <c r="I106" s="1">
        <v>54600000</v>
      </c>
      <c r="J106" s="1">
        <v>27000000</v>
      </c>
      <c r="K106" s="1">
        <v>88600000</v>
      </c>
      <c r="L106" s="1">
        <v>33700000</v>
      </c>
      <c r="M106" s="1">
        <v>33500000</v>
      </c>
      <c r="N106" s="1">
        <v>30100000</v>
      </c>
      <c r="O106" s="1">
        <v>28545000</v>
      </c>
      <c r="P106" s="1">
        <v>100238000</v>
      </c>
      <c r="Q106" s="1">
        <v>50170000</v>
      </c>
      <c r="R106" s="1">
        <v>26719000</v>
      </c>
      <c r="S106" s="1">
        <v>86289000</v>
      </c>
      <c r="T106" s="1">
        <v>-30332000</v>
      </c>
      <c r="U106" s="1">
        <v>140255000</v>
      </c>
      <c r="V106" s="1">
        <v>142603000</v>
      </c>
      <c r="W106" s="1">
        <v>196811000</v>
      </c>
      <c r="X106" s="1">
        <v>240903000</v>
      </c>
      <c r="Y106" s="1">
        <v>203050000</v>
      </c>
      <c r="Z106" s="1">
        <v>331609000</v>
      </c>
      <c r="AA106" s="1">
        <v>383830000</v>
      </c>
      <c r="AB106" s="1">
        <v>457749000</v>
      </c>
      <c r="AC106" s="1">
        <v>555037000</v>
      </c>
      <c r="AD106" s="1">
        <v>597345000</v>
      </c>
      <c r="AE106" s="1">
        <v>654635000</v>
      </c>
      <c r="AF106" s="1">
        <v>603457000</v>
      </c>
      <c r="AG106" s="1">
        <v>693555000</v>
      </c>
      <c r="AH106" s="1">
        <v>758185000</v>
      </c>
      <c r="AI106" s="1">
        <v>843442000</v>
      </c>
      <c r="AJ106" s="1">
        <v>1012076000</v>
      </c>
      <c r="AK106" s="1">
        <v>1206781000</v>
      </c>
      <c r="AL106" s="1">
        <v>1049786000</v>
      </c>
      <c r="AM106" s="1">
        <v>1010368000</v>
      </c>
      <c r="AN106" s="42">
        <f>AM106*(1+$AU$106)</f>
        <v>1140582884.6045744</v>
      </c>
      <c r="AO106" s="42">
        <f t="shared" ref="AO106:AR106" si="9">AN106*(1+$AU$106)</f>
        <v>1287579690.4225905</v>
      </c>
      <c r="AP106" s="42">
        <f t="shared" si="9"/>
        <v>1453521249.1492834</v>
      </c>
      <c r="AQ106" s="42">
        <f t="shared" si="9"/>
        <v>1640849135.35339</v>
      </c>
      <c r="AR106" s="42">
        <f t="shared" si="9"/>
        <v>1852319590.4881105</v>
      </c>
      <c r="AS106" s="43" t="s">
        <v>146</v>
      </c>
      <c r="AT106" s="44" t="s">
        <v>147</v>
      </c>
      <c r="AU106" s="45">
        <f>(SUM(AN4:AR4)/5)</f>
        <v>0.12887867054832941</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3"/>
      <c r="AO107" s="43"/>
      <c r="AP107" s="43"/>
      <c r="AQ107" s="43"/>
      <c r="AR107" s="46">
        <f>AR106*(1+AU107)/(AU108-AU107)</f>
        <v>29713139624.307415</v>
      </c>
      <c r="AS107" s="47" t="s">
        <v>148</v>
      </c>
      <c r="AT107" s="48" t="s">
        <v>149</v>
      </c>
      <c r="AU107" s="49">
        <v>2.5000000000000001E-2</v>
      </c>
    </row>
    <row r="108" spans="1:47" ht="19" x14ac:dyDescent="0.25">
      <c r="AN108" s="46">
        <f t="shared" ref="AN108:AP108" si="10">AN107+AN106</f>
        <v>1140582884.6045744</v>
      </c>
      <c r="AO108" s="46">
        <f t="shared" si="10"/>
        <v>1287579690.4225905</v>
      </c>
      <c r="AP108" s="46">
        <f t="shared" si="10"/>
        <v>1453521249.1492834</v>
      </c>
      <c r="AQ108" s="46">
        <f>AQ107+AQ106</f>
        <v>1640849135.35339</v>
      </c>
      <c r="AR108" s="46">
        <f>AR107+AR106</f>
        <v>31565459214.795525</v>
      </c>
      <c r="AS108" s="47" t="s">
        <v>144</v>
      </c>
      <c r="AT108" s="50" t="s">
        <v>150</v>
      </c>
      <c r="AU108" s="51">
        <f>AU105</f>
        <v>8.8898585079077386E-2</v>
      </c>
    </row>
    <row r="109" spans="1:47" ht="19" x14ac:dyDescent="0.25">
      <c r="AN109" s="60" t="s">
        <v>151</v>
      </c>
      <c r="AO109" s="61"/>
    </row>
    <row r="110" spans="1:47" ht="20" x14ac:dyDescent="0.25">
      <c r="AN110" s="52" t="s">
        <v>152</v>
      </c>
      <c r="AO110" s="40">
        <f>NPV(AU108,AN108,AO108,AP108,AQ108,AR108)</f>
        <v>25045660615.945553</v>
      </c>
    </row>
    <row r="111" spans="1:47" ht="20" x14ac:dyDescent="0.25">
      <c r="AN111" s="52" t="s">
        <v>153</v>
      </c>
      <c r="AO111" s="40">
        <f>AM40</f>
        <v>345386000</v>
      </c>
    </row>
    <row r="112" spans="1:47" ht="20" x14ac:dyDescent="0.25">
      <c r="AN112" s="52" t="s">
        <v>140</v>
      </c>
      <c r="AO112" s="40">
        <f>AU99</f>
        <v>2385007000</v>
      </c>
    </row>
    <row r="113" spans="40:41" ht="20" x14ac:dyDescent="0.25">
      <c r="AN113" s="52" t="s">
        <v>154</v>
      </c>
      <c r="AO113" s="40">
        <f>AO110+AO111-AO112</f>
        <v>23006039615.945553</v>
      </c>
    </row>
    <row r="114" spans="40:41" ht="20" x14ac:dyDescent="0.25">
      <c r="AN114" s="52" t="s">
        <v>155</v>
      </c>
      <c r="AO114" s="53">
        <f>AM34*(1+(5*AS16))</f>
        <v>231259631.22208613</v>
      </c>
    </row>
    <row r="115" spans="40:41" ht="20" x14ac:dyDescent="0.25">
      <c r="AN115" s="54" t="s">
        <v>156</v>
      </c>
      <c r="AO115" s="55">
        <f>AO113/AO114</f>
        <v>99.481433462341315</v>
      </c>
    </row>
    <row r="116" spans="40:41" ht="20" x14ac:dyDescent="0.25">
      <c r="AN116" s="52" t="s">
        <v>157</v>
      </c>
      <c r="AO116" s="56" cm="1">
        <f t="array" ref="AO116">_FV(A1,"Price")</f>
        <v>143.76</v>
      </c>
    </row>
    <row r="117" spans="40:41" ht="20" x14ac:dyDescent="0.25">
      <c r="AN117" s="57" t="s">
        <v>158</v>
      </c>
      <c r="AO117" s="58">
        <f>AO115/AO116-1</f>
        <v>-0.30800338437436481</v>
      </c>
    </row>
    <row r="118" spans="40:41" ht="20" x14ac:dyDescent="0.25">
      <c r="AN118" s="57" t="s">
        <v>159</v>
      </c>
      <c r="AO118" s="59" t="str">
        <f>IF(AO115&gt;AO116,"BUY","SELL")</f>
        <v>SELL</v>
      </c>
    </row>
  </sheetData>
  <mergeCells count="6">
    <mergeCell ref="AN109:AO109"/>
    <mergeCell ref="AT83:AU83"/>
    <mergeCell ref="AT84:AU84"/>
    <mergeCell ref="AT93:AU93"/>
    <mergeCell ref="AT98:AU98"/>
    <mergeCell ref="AT104:AU104"/>
  </mergeCells>
  <hyperlinks>
    <hyperlink ref="A1" r:id="rId1" tooltip="https://roic.ai/company/AME" display="ROIC.AI | AM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037868/000089322001000281/0000893220-01-000281-index.htm" xr:uid="{00000000-0004-0000-0000-00002E000000}"/>
    <hyperlink ref="Q74" r:id="rId33" tooltip="https://www.sec.gov/Archives/edgar/data/1037868/000089322001000281/0000893220-01-000281-index.htm" xr:uid="{00000000-0004-0000-0000-00002F000000}"/>
    <hyperlink ref="R36" r:id="rId34" tooltip="https://www.sec.gov/Archives/edgar/data/1037868/000089322002000252/0000893220-02-000252-index.htm" xr:uid="{00000000-0004-0000-0000-000031000000}"/>
    <hyperlink ref="R74" r:id="rId35" tooltip="https://www.sec.gov/Archives/edgar/data/1037868/000089322002000252/0000893220-02-000252-index.htm" xr:uid="{00000000-0004-0000-0000-000032000000}"/>
    <hyperlink ref="S36" r:id="rId36" tooltip="https://www.sec.gov/Archives/edgar/data/1037868/000089322003000294/0000893220-03-000294-index.html" xr:uid="{00000000-0004-0000-0000-000034000000}"/>
    <hyperlink ref="S74" r:id="rId37" tooltip="https://www.sec.gov/Archives/edgar/data/1037868/000089322003000294/0000893220-03-000294-index.html" xr:uid="{00000000-0004-0000-0000-000035000000}"/>
    <hyperlink ref="T36" r:id="rId38" tooltip="https://www.sec.gov/Archives/edgar/data/1037868/000089322004000420/0000893220-04-000420-index.html" xr:uid="{00000000-0004-0000-0000-000037000000}"/>
    <hyperlink ref="T74" r:id="rId39" tooltip="https://www.sec.gov/Archives/edgar/data/1037868/000089322004000420/0000893220-04-000420-index.html" xr:uid="{00000000-0004-0000-0000-000038000000}"/>
    <hyperlink ref="U36" r:id="rId40" tooltip="https://www.sec.gov/Archives/edgar/data/1037868/000089322005000487/0000893220-05-000487-index.html" xr:uid="{00000000-0004-0000-0000-00003A000000}"/>
    <hyperlink ref="U74" r:id="rId41" tooltip="https://www.sec.gov/Archives/edgar/data/1037868/000089322005000487/0000893220-05-000487-index.html" xr:uid="{00000000-0004-0000-0000-00003B000000}"/>
    <hyperlink ref="V36" r:id="rId42" tooltip="https://www.sec.gov/Archives/edgar/data/1037868/000089322006000448/w18155e10vk.htm" xr:uid="{00000000-0004-0000-0000-00003D000000}"/>
    <hyperlink ref="V74" r:id="rId43" tooltip="https://www.sec.gov/Archives/edgar/data/1037868/000089322006000448/w18155e10vk.htm" xr:uid="{00000000-0004-0000-0000-00003E000000}"/>
    <hyperlink ref="W36" r:id="rId44" tooltip="https://www.sec.gov/Archives/edgar/data/1037868/000089322007000510/w28783e10vk.htm" xr:uid="{00000000-0004-0000-0000-000040000000}"/>
    <hyperlink ref="W74" r:id="rId45" tooltip="https://www.sec.gov/Archives/edgar/data/1037868/000089322007000510/w28783e10vk.htm" xr:uid="{00000000-0004-0000-0000-000041000000}"/>
    <hyperlink ref="X36" r:id="rId46" tooltip="https://www.sec.gov/Archives/edgar/data/1037868/000089322008000535/w50135e10vk.htm" xr:uid="{00000000-0004-0000-0000-000043000000}"/>
    <hyperlink ref="X74" r:id="rId47" tooltip="https://www.sec.gov/Archives/edgar/data/1037868/000089322008000535/w50135e10vk.htm" xr:uid="{00000000-0004-0000-0000-000044000000}"/>
    <hyperlink ref="Y36" r:id="rId48" tooltip="https://www.sec.gov/Archives/edgar/data/1037868/000089322009000390/0000893220-09-000390-index.html" xr:uid="{00000000-0004-0000-0000-000046000000}"/>
    <hyperlink ref="Y74" r:id="rId49" tooltip="https://www.sec.gov/Archives/edgar/data/1037868/000089322009000390/0000893220-09-000390-index.html" xr:uid="{00000000-0004-0000-0000-000047000000}"/>
    <hyperlink ref="Z36" r:id="rId50" tooltip="https://www.sec.gov/Archives/edgar/data/1037868/000095012310016787/0000950123-10-016787-index.html" xr:uid="{00000000-0004-0000-0000-000049000000}"/>
    <hyperlink ref="Z74" r:id="rId51" tooltip="https://www.sec.gov/Archives/edgar/data/1037868/000095012310016787/0000950123-10-016787-index.html" xr:uid="{00000000-0004-0000-0000-00004A000000}"/>
    <hyperlink ref="AA36" r:id="rId52" tooltip="https://www.sec.gov/Archives/edgar/data/1037868/000095012311017564/w80783e10vk.htm" xr:uid="{00000000-0004-0000-0000-00004C000000}"/>
    <hyperlink ref="AA74" r:id="rId53" tooltip="https://www.sec.gov/Archives/edgar/data/1037868/000095012311017564/w80783e10vk.htm" xr:uid="{00000000-0004-0000-0000-00004D000000}"/>
    <hyperlink ref="AB36" r:id="rId54" tooltip="https://www.sec.gov/Archives/edgar/data/1037868/000119312512074885/0001193125-12-074885-index.html" xr:uid="{00000000-0004-0000-0000-00004F000000}"/>
    <hyperlink ref="AB74" r:id="rId55" tooltip="https://www.sec.gov/Archives/edgar/data/1037868/000119312512074885/0001193125-12-074885-index.html" xr:uid="{00000000-0004-0000-0000-000050000000}"/>
    <hyperlink ref="AC36" r:id="rId56" tooltip="https://www.sec.gov/Archives/edgar/data/1037868/000119312513069307/0001193125-13-069307-index.html" xr:uid="{00000000-0004-0000-0000-000052000000}"/>
    <hyperlink ref="AC74" r:id="rId57" tooltip="https://www.sec.gov/Archives/edgar/data/1037868/000119312513069307/0001193125-13-069307-index.html" xr:uid="{00000000-0004-0000-0000-000053000000}"/>
    <hyperlink ref="AD36" r:id="rId58" tooltip="https://www.sec.gov/Archives/edgar/data/1037868/000119312514069080/d654083d10k.htm" xr:uid="{00000000-0004-0000-0000-000055000000}"/>
    <hyperlink ref="AD74" r:id="rId59" tooltip="https://www.sec.gov/Archives/edgar/data/1037868/000119312514069080/d654083d10k.htm" xr:uid="{00000000-0004-0000-0000-000056000000}"/>
    <hyperlink ref="AE36" r:id="rId60" tooltip="https://www.sec.gov/Archives/edgar/data/1037868/000119312515059832/d843717d10k.htm" xr:uid="{00000000-0004-0000-0000-000058000000}"/>
    <hyperlink ref="AE74" r:id="rId61" tooltip="https://www.sec.gov/Archives/edgar/data/1037868/000119312515059832/d843717d10k.htm" xr:uid="{00000000-0004-0000-0000-000059000000}"/>
    <hyperlink ref="AF36" r:id="rId62" tooltip="https://www.sec.gov/Archives/edgar/data/1037868/000119312516478197/0001193125-16-478197-index.html" xr:uid="{00000000-0004-0000-0000-00005B000000}"/>
    <hyperlink ref="AF74" r:id="rId63" tooltip="https://www.sec.gov/Archives/edgar/data/1037868/000119312516478197/0001193125-16-478197-index.html" xr:uid="{00000000-0004-0000-0000-00005C000000}"/>
    <hyperlink ref="AG36" r:id="rId64" tooltip="https://www.sec.gov/Archives/edgar/data/1037868/000119312517053600/0001193125-17-053600-index.html" xr:uid="{00000000-0004-0000-0000-00005E000000}"/>
    <hyperlink ref="AG74" r:id="rId65" tooltip="https://www.sec.gov/Archives/edgar/data/1037868/000119312517053600/0001193125-17-053600-index.html" xr:uid="{00000000-0004-0000-0000-00005F000000}"/>
    <hyperlink ref="AH36" r:id="rId66" tooltip="https://www.sec.gov/Archives/edgar/data/1037868/000119312518053631/0001193125-18-053631-index.html" xr:uid="{00000000-0004-0000-0000-000061000000}"/>
    <hyperlink ref="AH74" r:id="rId67" tooltip="https://www.sec.gov/Archives/edgar/data/1037868/000119312518053631/0001193125-18-053631-index.html" xr:uid="{00000000-0004-0000-0000-000062000000}"/>
    <hyperlink ref="AI36" r:id="rId68" tooltip="https://www.sec.gov/Archives/edgar/data/1037868/000119312519046947/0001193125-19-046947-index.html" xr:uid="{00000000-0004-0000-0000-000064000000}"/>
    <hyperlink ref="AI74" r:id="rId69" tooltip="https://www.sec.gov/Archives/edgar/data/1037868/000119312519046947/0001193125-19-046947-index.html" xr:uid="{00000000-0004-0000-0000-000065000000}"/>
    <hyperlink ref="AJ36" r:id="rId70" tooltip="https://www.sec.gov/Archives/edgar/data/1037868/000119312520043133/0001193125-20-043133-index.html" xr:uid="{00000000-0004-0000-0000-000067000000}"/>
    <hyperlink ref="AJ74" r:id="rId71" tooltip="https://www.sec.gov/Archives/edgar/data/1037868/000119312520043133/0001193125-20-043133-index.html" xr:uid="{00000000-0004-0000-0000-000068000000}"/>
    <hyperlink ref="AK36" r:id="rId72" tooltip="https://www.sec.gov/Archives/edgar/data/1037868/000103786821000007/0001037868-21-000007-index.htm" xr:uid="{00000000-0004-0000-0000-00006A000000}"/>
    <hyperlink ref="AK74" r:id="rId73" tooltip="https://www.sec.gov/Archives/edgar/data/1037868/000103786821000007/0001037868-21-000007-index.htm" xr:uid="{00000000-0004-0000-0000-00006B000000}"/>
    <hyperlink ref="AL36" r:id="rId74" tooltip="https://www.sec.gov/Archives/edgar/data/1037868/000103786822000009/0001037868-22-000009-index.htm" xr:uid="{00000000-0004-0000-0000-00006D000000}"/>
    <hyperlink ref="AL74" r:id="rId75" tooltip="https://www.sec.gov/Archives/edgar/data/1037868/000103786822000009/0001037868-22-000009-index.htm" xr:uid="{00000000-0004-0000-0000-00006E000000}"/>
    <hyperlink ref="AM36" r:id="rId76" tooltip="https://www.sec.gov/Archives/edgar/data/1037868/000103786823000012/0001037868-23-000012-index.htm" xr:uid="{00000000-0004-0000-0000-000070000000}"/>
    <hyperlink ref="AM74" r:id="rId77" tooltip="https://www.sec.gov/Archives/edgar/data/1037868/000103786823000012/0001037868-23-000012-index.htm" xr:uid="{00000000-0004-0000-0000-000071000000}"/>
    <hyperlink ref="AN1" r:id="rId78" display="https://finbox.com/NYSE:WMT/explorer/revenue_proj" xr:uid="{0E702A44-862E-9941-8DD8-EDD5005D01AA}"/>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2023-03-13T13:22:57Z</dcterms:created>
  <dcterms:modified xsi:type="dcterms:W3CDTF">2023-05-12T04:37:07Z</dcterms:modified>
</cp:coreProperties>
</file>