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0B05B262-5C2E-8C40-8348-57E3638C149F}"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6" i="1" l="1" a="1"/>
  <c r="AE116" i="1" s="1"/>
  <c r="AE106" i="1"/>
  <c r="AF106" i="1"/>
  <c r="AG106" i="1" s="1"/>
  <c r="AH106" i="1" s="1"/>
  <c r="AD106" i="1"/>
  <c r="AK101" i="1" a="1"/>
  <c r="AK101" i="1" s="1"/>
  <c r="AK95" i="1" a="1"/>
  <c r="AK95" i="1" s="1"/>
  <c r="AK97" i="1" s="1"/>
  <c r="AE111" i="1"/>
  <c r="AD108" i="1"/>
  <c r="AK90" i="1"/>
  <c r="AK89" i="1"/>
  <c r="AK91" i="1" s="1"/>
  <c r="AK87" i="1"/>
  <c r="AK86" i="1"/>
  <c r="AK99" i="1" s="1"/>
  <c r="AK85" i="1"/>
  <c r="AK88" i="1" s="1"/>
  <c r="AI19" i="1"/>
  <c r="AI16" i="1"/>
  <c r="AE114" i="1" s="1"/>
  <c r="AL13" i="1"/>
  <c r="AK13" i="1"/>
  <c r="AJ13" i="1"/>
  <c r="AI13" i="1"/>
  <c r="AL10" i="1"/>
  <c r="AK10" i="1"/>
  <c r="AJ10" i="1"/>
  <c r="AI10" i="1"/>
  <c r="AL7" i="1"/>
  <c r="AK7" i="1"/>
  <c r="AJ7" i="1"/>
  <c r="AI7" i="1"/>
  <c r="AL4" i="1"/>
  <c r="AK4" i="1"/>
  <c r="AJ4" i="1"/>
  <c r="AI4" i="1"/>
  <c r="AH4" i="1"/>
  <c r="AG4" i="1"/>
  <c r="AF4" i="1"/>
  <c r="AE4" i="1"/>
  <c r="AD4" i="1"/>
  <c r="AB105" i="1"/>
  <c r="AC105" i="1"/>
  <c r="AB89" i="1"/>
  <c r="AC89" i="1"/>
  <c r="AB80" i="1"/>
  <c r="AC80"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A89" i="1"/>
  <c r="Z89"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B20" i="1"/>
  <c r="AC20" i="1"/>
  <c r="AB9" i="1"/>
  <c r="AC9" i="1"/>
  <c r="AA13" i="1"/>
  <c r="AB13" i="1"/>
  <c r="AC13" i="1"/>
  <c r="AB29" i="1"/>
  <c r="AC29" i="1"/>
  <c r="AB35" i="1"/>
  <c r="AC35"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AC4" i="1"/>
  <c r="AB4" i="1"/>
  <c r="AA4" i="1"/>
  <c r="Z4" i="1"/>
  <c r="Y4" i="1"/>
  <c r="X4" i="1"/>
  <c r="W4" i="1"/>
  <c r="V4" i="1"/>
  <c r="U4" i="1"/>
  <c r="T4" i="1"/>
  <c r="S4" i="1"/>
  <c r="R4" i="1"/>
  <c r="Q4" i="1"/>
  <c r="P4" i="1"/>
  <c r="O4" i="1"/>
  <c r="N4" i="1"/>
  <c r="M4" i="1"/>
  <c r="L4" i="1"/>
  <c r="K4" i="1"/>
  <c r="J4" i="1"/>
  <c r="I4" i="1"/>
  <c r="H4" i="1"/>
  <c r="G4" i="1"/>
  <c r="F4" i="1"/>
  <c r="E4" i="1"/>
  <c r="D4" i="1"/>
  <c r="C4" i="1"/>
  <c r="AK106" i="1" l="1"/>
  <c r="AK16" i="1"/>
  <c r="AL16" i="1"/>
  <c r="AJ16" i="1"/>
  <c r="AK92" i="1"/>
  <c r="AK103" i="1"/>
  <c r="AK102" i="1" s="1"/>
  <c r="AE112" i="1"/>
  <c r="AK100" i="1" l="1"/>
  <c r="AK105" i="1" s="1"/>
  <c r="AK108" i="1" s="1"/>
  <c r="AE108" i="1"/>
  <c r="AF108" i="1" l="1"/>
  <c r="AH107" i="1" l="1"/>
  <c r="AH108" i="1" s="1"/>
  <c r="AG108" i="1"/>
  <c r="AE110" i="1" s="1"/>
  <c r="AE113" i="1" s="1"/>
  <c r="AE115" i="1" s="1"/>
  <c r="AE117"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<sst xmlns="http://schemas.openxmlformats.org/spreadsheetml/2006/main" count="800" uniqueCount="160">
  <si>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</si>
  <si>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</si>
  <si>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</si>
  <si>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</si>
  <si>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</si>
  <si>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</si>
  <si>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</si>
  <si>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</si>
  <si>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</si>
  <si>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</si>
  <si>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</si>
  <si>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</si>
  <si>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</si>
  <si>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</si>
  <si>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</si>
  <si>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</si>
  <si>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</si>
  <si>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</si>
  <si>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</si>
  <si>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</si>
  <si>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</si>
  <si>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</si>
  <si>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</si>
  <si>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</si>
  <si>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</si>
  <si>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</si>
  <si>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</si>
  <si>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</si>
  <si>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</si>
  <si>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</si>
  <si>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</si>
  <si>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</si>
  <si>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</si>
  <si>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</si>
  <si>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</si>
  <si>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</si>
  <si>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</si>
  <si>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</si>
  <si>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</si>
  <si>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</si>
  <si>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</si>
  <si>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</si>
  <si>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</si>
  <si>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</si>
  <si>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</si>
  <si>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</si>
  <si>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</si>
  <si>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</si>
  <si>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</si>
  <si>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</si>
  <si>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</si>
  <si>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</si>
  <si>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</si>
  <si>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</si>
  <si>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</si>
  <si>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</si>
  <si>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</si>
  <si>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</si>
  <si>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</si>
  <si>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</si>
  <si>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</si>
  <si>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</si>
  <si>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</si>
  <si>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</si>
  <si>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</si>
  <si>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</si>
  <si>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</si>
  <si>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</si>
  <si>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</si>
  <si>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</si>
  <si>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</si>
  <si>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</si>
  <si>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</si>
  <si>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</si>
  <si>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</si>
  <si>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</si>
  <si>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</si>
  <si>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</si>
  <si>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</si>
  <si>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</si>
  <si>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</si>
  <si>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</si>
  <si>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</si>
  <si>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</si>
  <si>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</si>
  <si>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</si>
  <si>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</si>
  <si>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</si>
  <si>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</si>
  <si>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</si>
  <si>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</si>
  <si>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</si>
  <si>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</si>
  <si>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</si>
  <si>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</si>
  <si>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</si>
  <si>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</si>
  <si>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</si>
  <si>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</si>
  <si>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</si>
  <si>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</si>
  <si>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</si>
  <si>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</si>
  <si>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</si>
  <si>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</si>
  <si>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</si>
  <si>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</si>
  <si>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</si>
  <si>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</si>
  <si>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</si>
  <si>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</si>
  <si>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</si>
  <si>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</si>
  <si>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</si>
  <si>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</si>
  <si>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</si>
  <si>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</si>
  <si>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</si>
  <si>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</si>
  <si>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</si>
  <si>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</si>
  <si>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</si>
  <si>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</si>
  <si>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</si>
  <si>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</si>
  <si>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</si>
  <si>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</si>
  <si>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</si>
  <si>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</si>
  <si>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</si>
  <si>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</si>
  <si>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</si>
  <si>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</si>
  <si>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</si>
  <si>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</si>
  <si>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</si>
  <si>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</si>
  <si>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</si>
  <si>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</si>
  <si>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</si>
  <si>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</si>
  <si>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</si>
  <si>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</si>
  <si>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</si>
  <si>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</si>
  <si>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</si>
  <si>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</si>
  <si>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</si>
  <si>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</si>
  <si>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</si>
  <si>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</si>
  <si>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</si>
  <si>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</si>
  <si>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</si>
  <si>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</si>
  <si>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</si>
  <si>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Upside/Downside</t>
  </si>
  <si>
    <t>Buy/Sell</t>
  </si>
  <si>
    <t>Intrinsic Value XTSE</t>
  </si>
  <si>
    <t>Current Price XTSE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</si>
</sst>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CNI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224422442244217E-2"/>
          <c:y val="0.11228110948260954"/>
          <c:w val="0.8470099009900991"/>
          <c:h val="0.753833389828118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1'!$B$3:$AC$3</c:f>
              <c:numCache>
                <c:formatCode>#,###,,;\(#,###,,\);\ \-\ \-</c:formatCode>
                <c:ptCount val="28"/>
                <c:pt idx="0">
                  <c:v>4098000000</c:v>
                </c:pt>
                <c:pt idx="1">
                  <c:v>3960630240</c:v>
                </c:pt>
                <c:pt idx="2">
                  <c:v>4356311084</c:v>
                </c:pt>
                <c:pt idx="3">
                  <c:v>4088979468</c:v>
                </c:pt>
                <c:pt idx="4">
                  <c:v>5252508403</c:v>
                </c:pt>
                <c:pt idx="5">
                  <c:v>5428000000</c:v>
                </c:pt>
                <c:pt idx="6">
                  <c:v>5652000000</c:v>
                </c:pt>
                <c:pt idx="7">
                  <c:v>6110000000</c:v>
                </c:pt>
                <c:pt idx="8">
                  <c:v>5884000000</c:v>
                </c:pt>
                <c:pt idx="9">
                  <c:v>6548000000</c:v>
                </c:pt>
                <c:pt idx="10">
                  <c:v>7240000000</c:v>
                </c:pt>
                <c:pt idx="11">
                  <c:v>7716000000</c:v>
                </c:pt>
                <c:pt idx="12">
                  <c:v>7897000000</c:v>
                </c:pt>
                <c:pt idx="13">
                  <c:v>8482000000</c:v>
                </c:pt>
                <c:pt idx="14">
                  <c:v>7367000000</c:v>
                </c:pt>
                <c:pt idx="15">
                  <c:v>8297000000</c:v>
                </c:pt>
                <c:pt idx="16">
                  <c:v>9028000000</c:v>
                </c:pt>
                <c:pt idx="17">
                  <c:v>9920000000</c:v>
                </c:pt>
                <c:pt idx="18">
                  <c:v>10575000000</c:v>
                </c:pt>
                <c:pt idx="19">
                  <c:v>12134000000</c:v>
                </c:pt>
                <c:pt idx="20">
                  <c:v>12611000000</c:v>
                </c:pt>
                <c:pt idx="21">
                  <c:v>12037000000</c:v>
                </c:pt>
                <c:pt idx="22">
                  <c:v>13041000000</c:v>
                </c:pt>
                <c:pt idx="23">
                  <c:v>14321000000</c:v>
                </c:pt>
                <c:pt idx="24">
                  <c:v>14917000000</c:v>
                </c:pt>
                <c:pt idx="25">
                  <c:v>13819000000</c:v>
                </c:pt>
                <c:pt idx="26">
                  <c:v>14477000000</c:v>
                </c:pt>
                <c:pt idx="27">
                  <c:v>17107000000</c:v>
                </c:pt>
              </c:numCache>
            </c:numRef>
          </c:val>
          <c:extLst>
            <c:ext xmlns:c16="http://schemas.microsoft.com/office/drawing/2014/chart" uri="{C3380CC4-5D6E-409C-BE32-E72D297353CC}">
              <c16:uniqueId val="{00000000-51AB-AA4F-8ED1-7DF1073BDCF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1'!$B$19:$AC$19</c:f>
              <c:numCache>
                <c:formatCode>#,###,,;\(#,###,,\);\ \-\ \-</c:formatCode>
                <c:ptCount val="28"/>
                <c:pt idx="0">
                  <c:v>-1337000000</c:v>
                </c:pt>
                <c:pt idx="1">
                  <c:v>-43175475</c:v>
                </c:pt>
                <c:pt idx="2">
                  <c:v>526472258</c:v>
                </c:pt>
                <c:pt idx="3">
                  <c:v>20735190</c:v>
                </c:pt>
                <c:pt idx="4">
                  <c:v>719279148</c:v>
                </c:pt>
                <c:pt idx="5">
                  <c:v>2006000000</c:v>
                </c:pt>
                <c:pt idx="6">
                  <c:v>1958000000</c:v>
                </c:pt>
                <c:pt idx="7">
                  <c:v>1775000000</c:v>
                </c:pt>
                <c:pt idx="8">
                  <c:v>2091000000</c:v>
                </c:pt>
                <c:pt idx="9">
                  <c:v>2456000000</c:v>
                </c:pt>
                <c:pt idx="10">
                  <c:v>2967000000</c:v>
                </c:pt>
                <c:pt idx="11">
                  <c:v>3382000000</c:v>
                </c:pt>
                <c:pt idx="12">
                  <c:v>3384000000</c:v>
                </c:pt>
                <c:pt idx="13">
                  <c:v>3645000000</c:v>
                </c:pt>
                <c:pt idx="14">
                  <c:v>3463000000</c:v>
                </c:pt>
                <c:pt idx="15">
                  <c:v>4070000000</c:v>
                </c:pt>
                <c:pt idx="16">
                  <c:v>4581000000</c:v>
                </c:pt>
                <c:pt idx="17">
                  <c:v>4924000000</c:v>
                </c:pt>
                <c:pt idx="18">
                  <c:v>4926000000</c:v>
                </c:pt>
                <c:pt idx="19">
                  <c:v>5781000000</c:v>
                </c:pt>
                <c:pt idx="20">
                  <c:v>6471000000</c:v>
                </c:pt>
                <c:pt idx="21">
                  <c:v>6632000000</c:v>
                </c:pt>
                <c:pt idx="22">
                  <c:v>6851000000</c:v>
                </c:pt>
                <c:pt idx="23">
                  <c:v>7500000000</c:v>
                </c:pt>
                <c:pt idx="24">
                  <c:v>7529000000</c:v>
                </c:pt>
                <c:pt idx="25">
                  <c:v>6687000000</c:v>
                </c:pt>
                <c:pt idx="26">
                  <c:v>8541000000</c:v>
                </c:pt>
                <c:pt idx="27">
                  <c:v>9040000000</c:v>
                </c:pt>
              </c:numCache>
            </c:numRef>
          </c:val>
          <c:extLst>
            <c:ext xmlns:c16="http://schemas.microsoft.com/office/drawing/2014/chart" uri="{C3380CC4-5D6E-409C-BE32-E72D297353CC}">
              <c16:uniqueId val="{00000001-51AB-AA4F-8ED1-7DF1073BDCF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1'!$B$106:$AC$106</c:f>
              <c:numCache>
                <c:formatCode>#,###,,;\(#,###,,\);\ \-\ \-</c:formatCode>
                <c:ptCount val="28"/>
                <c:pt idx="0">
                  <c:v>-192000000</c:v>
                </c:pt>
                <c:pt idx="1">
                  <c:v>70999670</c:v>
                </c:pt>
                <c:pt idx="2">
                  <c:v>65111410</c:v>
                </c:pt>
                <c:pt idx="3">
                  <c:v>489196890</c:v>
                </c:pt>
                <c:pt idx="4">
                  <c:v>343094412</c:v>
                </c:pt>
                <c:pt idx="5">
                  <c:v>548000000</c:v>
                </c:pt>
                <c:pt idx="6">
                  <c:v>563000000</c:v>
                </c:pt>
                <c:pt idx="7">
                  <c:v>674000000</c:v>
                </c:pt>
                <c:pt idx="8">
                  <c:v>933000000</c:v>
                </c:pt>
                <c:pt idx="9">
                  <c:v>1067000000</c:v>
                </c:pt>
                <c:pt idx="10">
                  <c:v>1519327750</c:v>
                </c:pt>
                <c:pt idx="11">
                  <c:v>1652000000</c:v>
                </c:pt>
                <c:pt idx="12">
                  <c:v>1030000000</c:v>
                </c:pt>
                <c:pt idx="13">
                  <c:v>607000000</c:v>
                </c:pt>
                <c:pt idx="14">
                  <c:v>877000000</c:v>
                </c:pt>
                <c:pt idx="15">
                  <c:v>1413000000</c:v>
                </c:pt>
                <c:pt idx="16">
                  <c:v>1351000000</c:v>
                </c:pt>
                <c:pt idx="17">
                  <c:v>1329000000</c:v>
                </c:pt>
                <c:pt idx="18">
                  <c:v>1575000000</c:v>
                </c:pt>
                <c:pt idx="19">
                  <c:v>2084000000</c:v>
                </c:pt>
                <c:pt idx="20">
                  <c:v>2434000000</c:v>
                </c:pt>
                <c:pt idx="21">
                  <c:v>2507000000</c:v>
                </c:pt>
                <c:pt idx="22">
                  <c:v>2843000000</c:v>
                </c:pt>
                <c:pt idx="23">
                  <c:v>2387000000</c:v>
                </c:pt>
                <c:pt idx="24">
                  <c:v>2058000000</c:v>
                </c:pt>
                <c:pt idx="25">
                  <c:v>3302000000</c:v>
                </c:pt>
                <c:pt idx="26">
                  <c:v>4080000000</c:v>
                </c:pt>
                <c:pt idx="27">
                  <c:v>3917000000</c:v>
                </c:pt>
              </c:numCache>
            </c:numRef>
          </c:val>
          <c:extLst>
            <c:ext xmlns:c16="http://schemas.microsoft.com/office/drawing/2014/chart" uri="{C3380CC4-5D6E-409C-BE32-E72D297353CC}">
              <c16:uniqueId val="{00000002-51AB-AA4F-8ED1-7DF1073BDCF9}"/>
            </c:ext>
          </c:extLst>
        </c:ser>
        <c:dLbls>
          <c:showLegendKey val="0"/>
          <c:showVal val="0"/>
          <c:showCatName val="0"/>
          <c:showSerName val="0"/>
          <c:showPercent val="0"/>
          <c:showBubbleSize val="0"/>
        </c:dLbls>
        <c:gapWidth val="100"/>
        <c:overlap val="-24"/>
        <c:axId val="1580603327"/>
        <c:axId val="1580611679"/>
      </c:barChart>
      <c:catAx>
        <c:axId val="15806033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80611679"/>
        <c:crosses val="autoZero"/>
        <c:auto val="1"/>
        <c:lblAlgn val="ctr"/>
        <c:lblOffset val="100"/>
        <c:noMultiLvlLbl val="0"/>
      </c:catAx>
      <c:valAx>
        <c:axId val="158061167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80603327"/>
        <c:crosses val="autoZero"/>
        <c:crossBetween val="between"/>
      </c:valAx>
      <c:spPr>
        <a:noFill/>
        <a:ln>
          <a:noFill/>
        </a:ln>
        <a:effectLst/>
      </c:spPr>
    </c:plotArea>
    <c:legend>
      <c:legendPos val="b"/>
      <c:layout>
        <c:manualLayout>
          <c:xMode val="edge"/>
          <c:yMode val="edge"/>
          <c:x val="0.35796408617239678"/>
          <c:y val="0.93766277950415611"/>
          <c:w val="0.30255367584002496"/>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15875</xdr:colOff>
      <xdr:row>108</xdr:row>
      <xdr:rowOff>17462</xdr:rowOff>
    </xdr:from>
    <xdr:to>
      <xdr:col>37</xdr:col>
      <xdr:colOff>15875</xdr:colOff>
      <xdr:row>132</xdr:row>
      <xdr:rowOff>206374</xdr:rowOff>
    </xdr:to>
    <xdr:graphicFrame macro="">
      <xdr:nvGraphicFramePr>
        <xdr:cNvPr id="2" name="Chart 1">
          <a:extLst>
            <a:ext uri="{FF2B5EF4-FFF2-40B4-BE49-F238E27FC236}">
              <a16:creationId xmlns:a16="http://schemas.microsoft.com/office/drawing/2014/main" id="{224D2F85-26FC-2AC2-F89E-AC93C593A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https://www.bing.com/financeapi/forcetrigger?t=aaxkh7&amp;q=XTSE%3aCNR&amp;form=skydnc</v>
    <v>Learn more on Bing</v>
  </rv>
  <rv s="1">
    <v>0</v>
    <v>Canadian National Railway Company (XTSE:CNR)</v>
    <v>2</v>
    <v>3</v>
    <v>Finance</v>
    <v>4</v>
    <v>en-US</v>
    <v>aaxkh7</v>
    <v>268435456</v>
    <v>1</v>
    <v>Powered by Refinitiv</v>
    <v>175.39</v>
    <v>137.26</v>
    <v>0.66959999999999997</v>
    <v>0.39</v>
    <v>2.4220000000000001E-3</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161.97999999999999</v>
    <v>Freight &amp; Logistics Services</v>
    <v>Stock</v>
    <v>45065.857939814814</v>
    <v>0</v>
    <v>160.38999999999999</v>
    <v>108885500000</v>
    <v>Canadian National Railway Company</v>
    <v>Canadian National Railway Company</v>
    <v>161.57</v>
    <v>20.22</v>
    <v>161</v>
    <v>161.38999999999999</v>
    <v>161.38999999999999</v>
    <v>674673200</v>
    <v>CNR</v>
    <v>Canadian National Railway Company (XTSE:CNR)</v>
    <v>889108</v>
    <v>1069620</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6868/000095010304000651/apr2904_40f.htm"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868/000095010312000558/0000950103-12-000558-index.html" TargetMode="External"/><Relationship Id="rId42" Type="http://schemas.openxmlformats.org/officeDocument/2006/relationships/hyperlink" Target="https://www.sec.gov/Archives/edgar/data/16868/000095010316010713/0000950103-16-010713-index.html" TargetMode="External"/><Relationship Id="rId47" Type="http://schemas.openxmlformats.org/officeDocument/2006/relationships/hyperlink" Target="https://www.sec.gov/Archives/edgar/data/16868/000110465918005597/0001104659-18-005597-index.html" TargetMode="External"/><Relationship Id="rId50" Type="http://schemas.openxmlformats.org/officeDocument/2006/relationships/hyperlink" Target="https://www.sec.gov/Archives/edgar/data/16868/000110465920009382/0001104659-20-009382-index.html"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6868/000095010309000227/0000950103-09-000227-index.html"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16868/000095010313000767/0000950103-13-000767-index.html"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16868/000110465917005816/0001104659-17-005816-index.html" TargetMode="External"/><Relationship Id="rId53" Type="http://schemas.openxmlformats.org/officeDocument/2006/relationships/hyperlink" Target="https://sec.gov/" TargetMode="External"/><Relationship Id="rId58" Type="http://schemas.openxmlformats.org/officeDocument/2006/relationships/hyperlink" Target="https://finbox.com/NYSE:CNI/explorer/revenue_proj" TargetMode="External"/><Relationship Id="rId5" Type="http://schemas.openxmlformats.org/officeDocument/2006/relationships/hyperlink" Target="https://sec.gov/" TargetMode="External"/><Relationship Id="rId19" Type="http://schemas.openxmlformats.org/officeDocument/2006/relationships/hyperlink" Target="https://www.sec.gov/Archives/edgar/data/16868/000095010304000651/apr2904_40f.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6868/000095010310000290/0000950103-10-000290-index.html" TargetMode="External"/><Relationship Id="rId35" Type="http://schemas.openxmlformats.org/officeDocument/2006/relationships/hyperlink" Target="https://www.sec.gov/Archives/edgar/data/16868/000095010312000558/0000950103-12-000558-index.html" TargetMode="External"/><Relationship Id="rId43" Type="http://schemas.openxmlformats.org/officeDocument/2006/relationships/hyperlink" Target="https://www.sec.gov/Archives/edgar/data/16868/000095010316010713/0000950103-16-010713-index.html" TargetMode="External"/><Relationship Id="rId48" Type="http://schemas.openxmlformats.org/officeDocument/2006/relationships/hyperlink" Target="https://www.sec.gov/Archives/edgar/data/16868/000110465919005119/0001104659-19-005119-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6868/000110465920009382/0001104659-20-009382-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16868/000110465918005597/0001104659-18-005597-index.html" TargetMode="External"/><Relationship Id="rId59" Type="http://schemas.openxmlformats.org/officeDocument/2006/relationships/drawing" Target="../drawings/drawing1.xm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1" Type="http://schemas.openxmlformats.org/officeDocument/2006/relationships/hyperlink" Target="https://roic.ai/company/CN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6868/000095010309000227/0000950103-09-000227-index.html" TargetMode="External"/><Relationship Id="rId36" Type="http://schemas.openxmlformats.org/officeDocument/2006/relationships/hyperlink" Target="https://www.sec.gov/Archives/edgar/data/16868/000095010313000767/0000950103-13-000767-index.html" TargetMode="External"/><Relationship Id="rId49" Type="http://schemas.openxmlformats.org/officeDocument/2006/relationships/hyperlink" Target="https://www.sec.gov/Archives/edgar/data/16868/000110465919005119/0001104659-19-005119-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6868/000095010310000290/0000950103-10-000290-index.html" TargetMode="External"/><Relationship Id="rId44" Type="http://schemas.openxmlformats.org/officeDocument/2006/relationships/hyperlink" Target="https://www.sec.gov/Archives/edgar/data/16868/000110465917005816/0001104659-17-005816-index.html" TargetMode="External"/><Relationship Id="rId5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90" zoomScaleNormal="90" workbookViewId="0">
      <pane xSplit="1" ySplit="1" topLeftCell="AB70" activePane="bottomRight" state="frozen"/>
      <selection pane="topRight"/>
      <selection pane="bottomLeft"/>
      <selection pane="bottomRight" activeCell="AF84" sqref="AF84"/>
    </sheetView>
  </sheetViews>
  <sheetFormatPr baseColWidth="10" defaultRowHeight="16" x14ac:dyDescent="0.2"/>
  <cols>
    <col min="1" max="1" width="50" customWidth="1"/>
    <col min="2" max="29" width="15" customWidth="1"/>
    <col min="30" max="38" width="21"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27">
        <v>2023</v>
      </c>
      <c r="AE1" s="27">
        <v>2024</v>
      </c>
      <c r="AF1" s="27">
        <v>2025</v>
      </c>
      <c r="AG1" s="27">
        <v>2026</v>
      </c>
      <c r="AH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40" x14ac:dyDescent="0.25">
      <c r="A3" s="5" t="s">
        <v>1</v>
      </c>
      <c r="B3" s="1">
        <v>4098000000</v>
      </c>
      <c r="C3" s="1">
        <v>3960630240</v>
      </c>
      <c r="D3" s="1">
        <v>4356311084</v>
      </c>
      <c r="E3" s="1">
        <v>4088979468</v>
      </c>
      <c r="F3" s="1">
        <v>5252508403</v>
      </c>
      <c r="G3" s="1">
        <v>5428000000</v>
      </c>
      <c r="H3" s="1">
        <v>5652000000</v>
      </c>
      <c r="I3" s="1">
        <v>6110000000</v>
      </c>
      <c r="J3" s="1">
        <v>5884000000</v>
      </c>
      <c r="K3" s="1">
        <v>6548000000</v>
      </c>
      <c r="L3" s="1">
        <v>7240000000</v>
      </c>
      <c r="M3" s="1">
        <v>7716000000</v>
      </c>
      <c r="N3" s="1">
        <v>7897000000</v>
      </c>
      <c r="O3" s="1">
        <v>8482000000</v>
      </c>
      <c r="P3" s="1">
        <v>7367000000</v>
      </c>
      <c r="Q3" s="1">
        <v>8297000000</v>
      </c>
      <c r="R3" s="1">
        <v>9028000000</v>
      </c>
      <c r="S3" s="1">
        <v>9920000000</v>
      </c>
      <c r="T3" s="1">
        <v>10575000000</v>
      </c>
      <c r="U3" s="1">
        <v>12134000000</v>
      </c>
      <c r="V3" s="1">
        <v>12611000000</v>
      </c>
      <c r="W3" s="1">
        <v>12037000000</v>
      </c>
      <c r="X3" s="1">
        <v>13041000000</v>
      </c>
      <c r="Y3" s="1">
        <v>14321000000</v>
      </c>
      <c r="Z3" s="1">
        <v>14917000000</v>
      </c>
      <c r="AA3" s="1">
        <v>13819000000</v>
      </c>
      <c r="AB3" s="1">
        <v>14477000000</v>
      </c>
      <c r="AC3" s="1">
        <v>17107000000</v>
      </c>
      <c r="AD3" s="28">
        <v>17480000000</v>
      </c>
      <c r="AE3" s="28">
        <v>18250000000</v>
      </c>
      <c r="AF3" s="28">
        <v>19370000000</v>
      </c>
      <c r="AG3" s="28">
        <v>20640000000</v>
      </c>
      <c r="AH3" s="28">
        <v>20920000000</v>
      </c>
      <c r="AI3" s="18" t="s">
        <v>109</v>
      </c>
      <c r="AJ3" s="19" t="s">
        <v>110</v>
      </c>
      <c r="AK3" s="19" t="s">
        <v>111</v>
      </c>
      <c r="AL3" s="19" t="s">
        <v>112</v>
      </c>
    </row>
    <row r="4" spans="1:38" ht="19" x14ac:dyDescent="0.25">
      <c r="A4" s="14" t="s">
        <v>94</v>
      </c>
      <c r="B4" s="1"/>
      <c r="C4" s="15">
        <f>(C3/B3)-1</f>
        <v>-3.3521171303074637E-2</v>
      </c>
      <c r="D4" s="15">
        <f>(D3/C3)-1</f>
        <v>9.9903505256274672E-2</v>
      </c>
      <c r="E4" s="15">
        <f>(E3/D3)-1</f>
        <v>-6.1366511905420196E-2</v>
      </c>
      <c r="F4" s="15">
        <f t="shared" ref="F4:AH4" si="0">(F3/E3)-1</f>
        <v>0.28455240338223198</v>
      </c>
      <c r="G4" s="15">
        <f t="shared" si="0"/>
        <v>3.3411007376926261E-2</v>
      </c>
      <c r="H4" s="16">
        <f t="shared" si="0"/>
        <v>4.1267501842299215E-2</v>
      </c>
      <c r="I4" s="16">
        <f t="shared" si="0"/>
        <v>8.1033262561925001E-2</v>
      </c>
      <c r="J4" s="16">
        <f t="shared" si="0"/>
        <v>-3.6988543371522131E-2</v>
      </c>
      <c r="K4" s="16">
        <f t="shared" si="0"/>
        <v>0.11284840244731464</v>
      </c>
      <c r="L4" s="16">
        <f t="shared" si="0"/>
        <v>0.10568112400733054</v>
      </c>
      <c r="M4" s="16">
        <f t="shared" si="0"/>
        <v>6.5745856353591092E-2</v>
      </c>
      <c r="N4" s="16">
        <f t="shared" si="0"/>
        <v>2.3457750129600718E-2</v>
      </c>
      <c r="O4" s="16">
        <f t="shared" si="0"/>
        <v>7.4078764087628146E-2</v>
      </c>
      <c r="P4" s="16">
        <f t="shared" si="0"/>
        <v>-0.13145484555529352</v>
      </c>
      <c r="Q4" s="16">
        <f t="shared" si="0"/>
        <v>0.1262386317361206</v>
      </c>
      <c r="R4" s="16">
        <f t="shared" si="0"/>
        <v>8.8104134024346248E-2</v>
      </c>
      <c r="S4" s="16">
        <f t="shared" si="0"/>
        <v>9.880372175454144E-2</v>
      </c>
      <c r="T4" s="16">
        <f t="shared" si="0"/>
        <v>6.6028225806451513E-2</v>
      </c>
      <c r="U4" s="16">
        <f t="shared" si="0"/>
        <v>0.14742316784869969</v>
      </c>
      <c r="V4" s="16">
        <f t="shared" si="0"/>
        <v>3.9311026866655663E-2</v>
      </c>
      <c r="W4" s="16">
        <f t="shared" si="0"/>
        <v>-4.5515819522638945E-2</v>
      </c>
      <c r="X4" s="16">
        <f t="shared" si="0"/>
        <v>8.3409487413807382E-2</v>
      </c>
      <c r="Y4" s="16">
        <f t="shared" si="0"/>
        <v>9.8151982209953248E-2</v>
      </c>
      <c r="Z4" s="16">
        <f t="shared" si="0"/>
        <v>4.1617205502409105E-2</v>
      </c>
      <c r="AA4" s="16">
        <f t="shared" si="0"/>
        <v>-7.3607293691761111E-2</v>
      </c>
      <c r="AB4" s="16">
        <f t="shared" si="0"/>
        <v>4.7615601707793553E-2</v>
      </c>
      <c r="AC4" s="16">
        <f t="shared" si="0"/>
        <v>0.18166747254265392</v>
      </c>
      <c r="AD4" s="16">
        <f t="shared" si="0"/>
        <v>2.180393990764018E-2</v>
      </c>
      <c r="AE4" s="16">
        <f t="shared" si="0"/>
        <v>4.4050343249427915E-2</v>
      </c>
      <c r="AF4" s="16">
        <f t="shared" si="0"/>
        <v>6.1369863013698733E-2</v>
      </c>
      <c r="AG4" s="16">
        <f t="shared" si="0"/>
        <v>6.5565307176045362E-2</v>
      </c>
      <c r="AH4" s="16">
        <f t="shared" si="0"/>
        <v>1.3565891472868241E-2</v>
      </c>
      <c r="AI4" s="17">
        <f>(AC4+AB4+AA4)/3</f>
        <v>5.1891926852895454E-2</v>
      </c>
      <c r="AJ4" s="17">
        <f>(AC20+AB20+AA20)/3</f>
        <v>7.4614735115488925E-2</v>
      </c>
      <c r="AK4" s="17">
        <f>(AC29+AB29+AA29)/3</f>
        <v>8.8153424256976254E-2</v>
      </c>
      <c r="AL4" s="17">
        <f>(AC105+AB105+AA105)/3</f>
        <v>0.26671138603403632</v>
      </c>
    </row>
    <row r="5" spans="1:38" ht="19" x14ac:dyDescent="0.25">
      <c r="A5" s="5" t="s">
        <v>2</v>
      </c>
      <c r="B5" s="1">
        <v>1696000000</v>
      </c>
      <c r="C5" s="1">
        <v>1690285580</v>
      </c>
      <c r="D5" s="1">
        <v>1624637006</v>
      </c>
      <c r="E5" s="1">
        <v>932622768</v>
      </c>
      <c r="F5" s="1">
        <v>836691745</v>
      </c>
      <c r="G5" s="1">
        <v>1204612020</v>
      </c>
      <c r="H5" s="1">
        <v>1066328400</v>
      </c>
      <c r="I5" s="1">
        <v>2970024000</v>
      </c>
      <c r="J5" s="1">
        <v>1354278000</v>
      </c>
      <c r="K5" s="1">
        <v>1272435300</v>
      </c>
      <c r="L5" s="1">
        <v>1738207200</v>
      </c>
      <c r="M5" s="1">
        <v>1930578300</v>
      </c>
      <c r="N5" s="1">
        <v>3748436100</v>
      </c>
      <c r="O5" s="1">
        <v>2802000000</v>
      </c>
      <c r="P5" s="1">
        <v>2080000000</v>
      </c>
      <c r="Q5" s="1">
        <v>2327000000</v>
      </c>
      <c r="R5" s="1">
        <v>2760000000</v>
      </c>
      <c r="S5" s="1">
        <v>5897000000</v>
      </c>
      <c r="T5" s="1">
        <v>6407000000</v>
      </c>
      <c r="U5" s="1">
        <v>7142000000</v>
      </c>
      <c r="V5" s="1">
        <v>6951000000</v>
      </c>
      <c r="W5" s="1">
        <v>6362000000</v>
      </c>
      <c r="X5" s="1">
        <v>7051000000</v>
      </c>
      <c r="Y5" s="1">
        <v>8359000000</v>
      </c>
      <c r="Z5" s="1">
        <v>8832000000</v>
      </c>
      <c r="AA5" s="1">
        <v>8048000000</v>
      </c>
      <c r="AB5" s="1">
        <v>8408000000</v>
      </c>
      <c r="AC5" s="1">
        <v>9711000000</v>
      </c>
    </row>
    <row r="6" spans="1:38" ht="20" x14ac:dyDescent="0.25">
      <c r="A6" s="6" t="s">
        <v>3</v>
      </c>
      <c r="B6" s="10">
        <v>2402000000</v>
      </c>
      <c r="C6" s="10">
        <v>2270344660</v>
      </c>
      <c r="D6" s="10">
        <v>2731674078</v>
      </c>
      <c r="E6" s="10">
        <v>3156356700</v>
      </c>
      <c r="F6" s="10">
        <v>4415816658</v>
      </c>
      <c r="G6" s="10">
        <v>4223387980</v>
      </c>
      <c r="H6" s="10">
        <v>4585671600</v>
      </c>
      <c r="I6" s="10">
        <v>3139976000</v>
      </c>
      <c r="J6" s="10">
        <v>4529722000</v>
      </c>
      <c r="K6" s="10">
        <v>5275564700</v>
      </c>
      <c r="L6" s="10">
        <v>5501792800</v>
      </c>
      <c r="M6" s="10">
        <v>5785421700</v>
      </c>
      <c r="N6" s="10">
        <v>4148563900</v>
      </c>
      <c r="O6" s="10">
        <v>5680000000</v>
      </c>
      <c r="P6" s="10">
        <v>5287000000</v>
      </c>
      <c r="Q6" s="10">
        <v>5970000000</v>
      </c>
      <c r="R6" s="10">
        <v>6268000000</v>
      </c>
      <c r="S6" s="10">
        <v>4023000000</v>
      </c>
      <c r="T6" s="10">
        <v>4168000000</v>
      </c>
      <c r="U6" s="10">
        <v>4992000000</v>
      </c>
      <c r="V6" s="10">
        <v>5660000000</v>
      </c>
      <c r="W6" s="10">
        <v>5675000000</v>
      </c>
      <c r="X6" s="10">
        <v>5990000000</v>
      </c>
      <c r="Y6" s="10">
        <v>5962000000</v>
      </c>
      <c r="Z6" s="10">
        <v>6085000000</v>
      </c>
      <c r="AA6" s="10">
        <v>5771000000</v>
      </c>
      <c r="AB6" s="10">
        <v>6069000000</v>
      </c>
      <c r="AC6" s="10">
        <v>7396000000</v>
      </c>
      <c r="AI6" s="18" t="s">
        <v>113</v>
      </c>
      <c r="AJ6" s="19" t="s">
        <v>114</v>
      </c>
      <c r="AK6" s="19" t="s">
        <v>115</v>
      </c>
      <c r="AL6" s="19" t="s">
        <v>116</v>
      </c>
    </row>
    <row r="7" spans="1:38" ht="19" x14ac:dyDescent="0.25">
      <c r="A7" s="5" t="s">
        <v>4</v>
      </c>
      <c r="B7" s="2">
        <v>0.58609999999999995</v>
      </c>
      <c r="C7" s="2">
        <v>0.57320000000000004</v>
      </c>
      <c r="D7" s="2">
        <v>0.62709999999999999</v>
      </c>
      <c r="E7" s="2">
        <v>0.77190000000000003</v>
      </c>
      <c r="F7" s="2">
        <v>0.8407</v>
      </c>
      <c r="G7" s="2">
        <v>0.77810000000000001</v>
      </c>
      <c r="H7" s="2">
        <v>0.81130000000000002</v>
      </c>
      <c r="I7" s="2">
        <v>0.51390000000000002</v>
      </c>
      <c r="J7" s="2">
        <v>0.76980000000000004</v>
      </c>
      <c r="K7" s="2">
        <v>0.80569999999999997</v>
      </c>
      <c r="L7" s="2">
        <v>0.75990000000000002</v>
      </c>
      <c r="M7" s="2">
        <v>0.74980000000000002</v>
      </c>
      <c r="N7" s="2">
        <v>0.52529999999999999</v>
      </c>
      <c r="O7" s="2">
        <v>0.66969999999999996</v>
      </c>
      <c r="P7" s="2">
        <v>0.7177</v>
      </c>
      <c r="Q7" s="2">
        <v>0.71950000000000003</v>
      </c>
      <c r="R7" s="2">
        <v>0.69430000000000003</v>
      </c>
      <c r="S7" s="2">
        <v>0.40550000000000003</v>
      </c>
      <c r="T7" s="2">
        <v>0.39410000000000001</v>
      </c>
      <c r="U7" s="2">
        <v>0.41139999999999999</v>
      </c>
      <c r="V7" s="2">
        <v>0.44879999999999998</v>
      </c>
      <c r="W7" s="2">
        <v>0.47149999999999997</v>
      </c>
      <c r="X7" s="2">
        <v>0.45929999999999999</v>
      </c>
      <c r="Y7" s="2">
        <v>0.4163</v>
      </c>
      <c r="Z7" s="2">
        <v>0.40789999999999998</v>
      </c>
      <c r="AA7" s="2">
        <v>0.41760000000000003</v>
      </c>
      <c r="AB7" s="2">
        <v>0.41920000000000002</v>
      </c>
      <c r="AC7" s="2">
        <v>0.43230000000000002</v>
      </c>
      <c r="AI7" s="17">
        <f>AC7</f>
        <v>0.43230000000000002</v>
      </c>
      <c r="AJ7" s="20">
        <f>AC21</f>
        <v>0.52839999999999998</v>
      </c>
      <c r="AK7" s="20">
        <f>AC30</f>
        <v>0.29920000000000002</v>
      </c>
      <c r="AL7" s="20">
        <f>AC106/AC3</f>
        <v>0.22897059683170631</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row>
    <row r="9" spans="1:38" ht="19" customHeight="1" x14ac:dyDescent="0.25">
      <c r="A9" s="14" t="s">
        <v>95</v>
      </c>
      <c r="B9" s="15">
        <f>B8/B3</f>
        <v>0</v>
      </c>
      <c r="C9" s="15">
        <f t="shared" ref="C9:AC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I9" s="18" t="s">
        <v>96</v>
      </c>
      <c r="AJ9" s="19" t="s">
        <v>97</v>
      </c>
      <c r="AK9" s="19" t="s">
        <v>98</v>
      </c>
      <c r="AL9" s="19" t="s">
        <v>99</v>
      </c>
    </row>
    <row r="10" spans="1:3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v>2061000000</v>
      </c>
      <c r="P10" s="1">
        <v>2091000000</v>
      </c>
      <c r="Q10" s="1">
        <v>2112000000</v>
      </c>
      <c r="R10" s="1">
        <v>2088000000</v>
      </c>
      <c r="S10" s="1" t="s">
        <v>92</v>
      </c>
      <c r="T10" s="1" t="s">
        <v>92</v>
      </c>
      <c r="U10" s="1" t="s">
        <v>92</v>
      </c>
      <c r="V10" s="1" t="s">
        <v>92</v>
      </c>
      <c r="W10" s="1" t="s">
        <v>92</v>
      </c>
      <c r="X10" s="1" t="s">
        <v>92</v>
      </c>
      <c r="Y10" s="1" t="s">
        <v>92</v>
      </c>
      <c r="Z10" s="1" t="s">
        <v>92</v>
      </c>
      <c r="AA10" s="1" t="s">
        <v>92</v>
      </c>
      <c r="AB10" s="1" t="s">
        <v>92</v>
      </c>
      <c r="AC10" s="1" t="s">
        <v>92</v>
      </c>
      <c r="AI10" s="17">
        <f>AC9</f>
        <v>0</v>
      </c>
      <c r="AJ10" s="20">
        <f>AC13</f>
        <v>0</v>
      </c>
      <c r="AK10" s="20">
        <f>AC80</f>
        <v>0</v>
      </c>
      <c r="AL10" s="20">
        <f>AC89</f>
        <v>0.16075290816624774</v>
      </c>
    </row>
    <row r="11" spans="1:3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row>
    <row r="12" spans="1:38" ht="20" x14ac:dyDescent="0.25">
      <c r="A12" s="5" t="s">
        <v>8</v>
      </c>
      <c r="B12" s="1">
        <v>0</v>
      </c>
      <c r="C12" s="1">
        <v>0</v>
      </c>
      <c r="D12" s="1">
        <v>0</v>
      </c>
      <c r="E12" s="1">
        <v>0</v>
      </c>
      <c r="F12" s="1">
        <v>0</v>
      </c>
      <c r="G12" s="1">
        <v>0</v>
      </c>
      <c r="H12" s="1">
        <v>0</v>
      </c>
      <c r="I12" s="1">
        <v>0</v>
      </c>
      <c r="J12" s="1">
        <v>0</v>
      </c>
      <c r="K12" s="1">
        <v>0</v>
      </c>
      <c r="L12" s="1">
        <v>0</v>
      </c>
      <c r="M12" s="1">
        <v>0</v>
      </c>
      <c r="N12" s="1">
        <v>0</v>
      </c>
      <c r="O12" s="1">
        <v>2061000000</v>
      </c>
      <c r="P12" s="1">
        <v>2091000000</v>
      </c>
      <c r="Q12" s="1">
        <v>2112000000</v>
      </c>
      <c r="R12" s="1">
        <v>2088000000</v>
      </c>
      <c r="S12" s="1">
        <v>0</v>
      </c>
      <c r="T12" s="1">
        <v>0</v>
      </c>
      <c r="U12" s="1">
        <v>0</v>
      </c>
      <c r="V12" s="1">
        <v>0</v>
      </c>
      <c r="W12" s="1">
        <v>0</v>
      </c>
      <c r="X12" s="1">
        <v>0</v>
      </c>
      <c r="Y12" s="1">
        <v>0</v>
      </c>
      <c r="Z12" s="1">
        <v>0</v>
      </c>
      <c r="AA12" s="1">
        <v>0</v>
      </c>
      <c r="AB12" s="1">
        <v>0</v>
      </c>
      <c r="AC12" s="1">
        <v>0</v>
      </c>
      <c r="AI12" s="18" t="s">
        <v>117</v>
      </c>
      <c r="AJ12" s="19" t="s">
        <v>118</v>
      </c>
      <c r="AK12" s="19" t="s">
        <v>119</v>
      </c>
      <c r="AL12" s="19" t="s">
        <v>120</v>
      </c>
    </row>
    <row r="13" spans="1:38" ht="19" x14ac:dyDescent="0.25">
      <c r="A13" s="14" t="s">
        <v>100</v>
      </c>
      <c r="B13" s="15">
        <f>B12/B3</f>
        <v>0</v>
      </c>
      <c r="C13" s="15">
        <f t="shared" ref="C13:AC13" si="2">C12/C3</f>
        <v>0</v>
      </c>
      <c r="D13" s="15">
        <f t="shared" si="2"/>
        <v>0</v>
      </c>
      <c r="E13" s="15">
        <f t="shared" si="2"/>
        <v>0</v>
      </c>
      <c r="F13" s="15">
        <f t="shared" si="2"/>
        <v>0</v>
      </c>
      <c r="G13" s="15">
        <f t="shared" si="2"/>
        <v>0</v>
      </c>
      <c r="H13" s="15">
        <f t="shared" si="2"/>
        <v>0</v>
      </c>
      <c r="I13" s="15">
        <f t="shared" si="2"/>
        <v>0</v>
      </c>
      <c r="J13" s="15">
        <f t="shared" si="2"/>
        <v>0</v>
      </c>
      <c r="K13" s="15">
        <f t="shared" si="2"/>
        <v>0</v>
      </c>
      <c r="L13" s="15">
        <f t="shared" si="2"/>
        <v>0</v>
      </c>
      <c r="M13" s="15">
        <f t="shared" si="2"/>
        <v>0</v>
      </c>
      <c r="N13" s="15">
        <f t="shared" si="2"/>
        <v>0</v>
      </c>
      <c r="O13" s="15">
        <f t="shared" si="2"/>
        <v>0.24298514501296864</v>
      </c>
      <c r="P13" s="15">
        <f t="shared" si="2"/>
        <v>0.28383331070992263</v>
      </c>
      <c r="Q13" s="15">
        <f t="shared" si="2"/>
        <v>0.25454983729058694</v>
      </c>
      <c r="R13" s="15">
        <f t="shared" si="2"/>
        <v>0.23128046078865752</v>
      </c>
      <c r="S13" s="15">
        <f t="shared" si="2"/>
        <v>0</v>
      </c>
      <c r="T13" s="15">
        <f t="shared" si="2"/>
        <v>0</v>
      </c>
      <c r="U13" s="15">
        <f t="shared" si="2"/>
        <v>0</v>
      </c>
      <c r="V13" s="15">
        <f t="shared" si="2"/>
        <v>0</v>
      </c>
      <c r="W13" s="15">
        <f t="shared" si="2"/>
        <v>0</v>
      </c>
      <c r="X13" s="15">
        <f t="shared" si="2"/>
        <v>0</v>
      </c>
      <c r="Y13" s="15">
        <f t="shared" si="2"/>
        <v>0</v>
      </c>
      <c r="Z13" s="15">
        <f t="shared" si="2"/>
        <v>0</v>
      </c>
      <c r="AA13" s="15">
        <f t="shared" si="2"/>
        <v>0</v>
      </c>
      <c r="AB13" s="15">
        <f t="shared" si="2"/>
        <v>0</v>
      </c>
      <c r="AC13" s="15">
        <f t="shared" si="2"/>
        <v>0</v>
      </c>
      <c r="AI13" s="17">
        <f>AC28/AC72</f>
        <v>0.239337822671156</v>
      </c>
      <c r="AJ13" s="20">
        <f>AC28/AC54</f>
        <v>0.10102246259523903</v>
      </c>
      <c r="AK13" s="20">
        <f>AC22/(AC72+AC56+AC61)</f>
        <v>0.18409861656887549</v>
      </c>
      <c r="AL13" s="21">
        <f>AC67/AC72</f>
        <v>1.3691545080433969</v>
      </c>
    </row>
    <row r="14" spans="1:38" ht="19" x14ac:dyDescent="0.25">
      <c r="A14" s="5" t="s">
        <v>9</v>
      </c>
      <c r="B14" s="1">
        <v>1580000000</v>
      </c>
      <c r="C14" s="1">
        <v>1517169535</v>
      </c>
      <c r="D14" s="1">
        <v>1551511884</v>
      </c>
      <c r="E14" s="1">
        <v>1715302914</v>
      </c>
      <c r="F14" s="1">
        <v>2508670973</v>
      </c>
      <c r="G14" s="1">
        <v>3780000000</v>
      </c>
      <c r="H14" s="1">
        <v>3871029400</v>
      </c>
      <c r="I14" s="1">
        <v>4641000000</v>
      </c>
      <c r="J14" s="1">
        <v>4107000000</v>
      </c>
      <c r="K14" s="1">
        <v>4380000000</v>
      </c>
      <c r="L14" s="1">
        <v>4616000000</v>
      </c>
      <c r="M14" s="1">
        <v>4686000000</v>
      </c>
      <c r="N14" s="1">
        <v>5021000000</v>
      </c>
      <c r="O14" s="1">
        <v>725000000</v>
      </c>
      <c r="P14" s="1">
        <v>790000000</v>
      </c>
      <c r="Q14" s="1">
        <v>834000000</v>
      </c>
      <c r="R14" s="1">
        <v>884000000</v>
      </c>
      <c r="S14" s="1" t="s">
        <v>92</v>
      </c>
      <c r="T14" s="1">
        <v>-10000000</v>
      </c>
      <c r="U14" s="1">
        <v>-13000000</v>
      </c>
      <c r="V14" s="1">
        <v>-5000000</v>
      </c>
      <c r="W14" s="1">
        <v>2000000</v>
      </c>
      <c r="X14" s="1">
        <v>-10000000</v>
      </c>
      <c r="Y14" s="1">
        <v>313000000</v>
      </c>
      <c r="Z14" s="1">
        <v>324000000</v>
      </c>
      <c r="AA14" s="1">
        <v>310000000</v>
      </c>
      <c r="AB14" s="1">
        <v>441000000</v>
      </c>
      <c r="AC14" s="1">
        <v>471000000</v>
      </c>
    </row>
    <row r="15" spans="1:38" ht="20" x14ac:dyDescent="0.25">
      <c r="A15" s="5" t="s">
        <v>10</v>
      </c>
      <c r="B15" s="1">
        <v>1580000000</v>
      </c>
      <c r="C15" s="1">
        <v>1517169535</v>
      </c>
      <c r="D15" s="1">
        <v>1551511884</v>
      </c>
      <c r="E15" s="1">
        <v>1715302914</v>
      </c>
      <c r="F15" s="1">
        <v>2508670973</v>
      </c>
      <c r="G15" s="1">
        <v>3780000000</v>
      </c>
      <c r="H15" s="1">
        <v>3871029400</v>
      </c>
      <c r="I15" s="1">
        <v>4641000000</v>
      </c>
      <c r="J15" s="1">
        <v>4107000000</v>
      </c>
      <c r="K15" s="1">
        <v>4380000000</v>
      </c>
      <c r="L15" s="1">
        <v>4616000000</v>
      </c>
      <c r="M15" s="1">
        <v>4686000000</v>
      </c>
      <c r="N15" s="1">
        <v>5021000000</v>
      </c>
      <c r="O15" s="1">
        <v>2786000000</v>
      </c>
      <c r="P15" s="1">
        <v>2881000000</v>
      </c>
      <c r="Q15" s="1">
        <v>2946000000</v>
      </c>
      <c r="R15" s="1">
        <v>2972000000</v>
      </c>
      <c r="S15" s="1" t="s">
        <v>92</v>
      </c>
      <c r="T15" s="1" t="s">
        <v>92</v>
      </c>
      <c r="U15" s="1" t="s">
        <v>92</v>
      </c>
      <c r="V15" s="1" t="s">
        <v>92</v>
      </c>
      <c r="W15" s="1" t="s">
        <v>92</v>
      </c>
      <c r="X15" s="1" t="s">
        <v>92</v>
      </c>
      <c r="Y15" s="1" t="s">
        <v>92</v>
      </c>
      <c r="Z15" s="1" t="s">
        <v>92</v>
      </c>
      <c r="AA15" s="1" t="s">
        <v>92</v>
      </c>
      <c r="AB15" s="1" t="s">
        <v>92</v>
      </c>
      <c r="AC15" s="1" t="s">
        <v>92</v>
      </c>
      <c r="AI15" s="18" t="s">
        <v>121</v>
      </c>
      <c r="AJ15" s="19" t="s">
        <v>122</v>
      </c>
      <c r="AK15" s="19" t="s">
        <v>123</v>
      </c>
      <c r="AL15" s="19" t="s">
        <v>124</v>
      </c>
    </row>
    <row r="16" spans="1:38" ht="19" x14ac:dyDescent="0.25">
      <c r="A16" s="5" t="s">
        <v>11</v>
      </c>
      <c r="B16" s="1">
        <v>3276000000</v>
      </c>
      <c r="C16" s="1">
        <v>3207455115</v>
      </c>
      <c r="D16" s="1">
        <v>3176148890</v>
      </c>
      <c r="E16" s="1">
        <v>2647925682</v>
      </c>
      <c r="F16" s="1">
        <v>3345362718</v>
      </c>
      <c r="G16" s="1">
        <v>4984612020</v>
      </c>
      <c r="H16" s="1">
        <v>4937357800</v>
      </c>
      <c r="I16" s="1">
        <v>7611024000</v>
      </c>
      <c r="J16" s="1">
        <v>5461278000</v>
      </c>
      <c r="K16" s="1">
        <v>5652435300</v>
      </c>
      <c r="L16" s="1">
        <v>6354207200</v>
      </c>
      <c r="M16" s="1">
        <v>6616578300</v>
      </c>
      <c r="N16" s="1">
        <v>8769436100</v>
      </c>
      <c r="O16" s="1">
        <v>5588000000</v>
      </c>
      <c r="P16" s="1">
        <v>4961000000</v>
      </c>
      <c r="Q16" s="1">
        <v>5273000000</v>
      </c>
      <c r="R16" s="1">
        <v>5732000000</v>
      </c>
      <c r="S16" s="1">
        <v>5897000000</v>
      </c>
      <c r="T16" s="1">
        <v>6407000000</v>
      </c>
      <c r="U16" s="1">
        <v>7142000000</v>
      </c>
      <c r="V16" s="1">
        <v>6951000000</v>
      </c>
      <c r="W16" s="1">
        <v>6362000000</v>
      </c>
      <c r="X16" s="1">
        <v>7051000000</v>
      </c>
      <c r="Y16" s="1">
        <v>8359000000</v>
      </c>
      <c r="Z16" s="1">
        <v>8832000000</v>
      </c>
      <c r="AA16" s="1">
        <v>8048000000</v>
      </c>
      <c r="AB16" s="1">
        <v>8408000000</v>
      </c>
      <c r="AC16" s="1">
        <v>9711000000</v>
      </c>
      <c r="AI16" s="29">
        <f>(AC35+AB35+AA35+Z35+Y35)/5</f>
        <v>-1.8871051462422732E-2</v>
      </c>
      <c r="AJ16" s="30">
        <f>AK101/AC3</f>
        <v>6.3649675571403517</v>
      </c>
      <c r="AK16" s="30">
        <f>AK101/AC28</f>
        <v>21.275009769441187</v>
      </c>
      <c r="AL16" s="31">
        <f>AK101/AC106</f>
        <v>27.79818738830738</v>
      </c>
    </row>
    <row r="17" spans="1:3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v>375000000</v>
      </c>
      <c r="P17" s="1">
        <v>412000000</v>
      </c>
      <c r="Q17" s="1">
        <v>360000000</v>
      </c>
      <c r="R17" s="1">
        <v>341000000</v>
      </c>
      <c r="S17" s="1">
        <v>342000000</v>
      </c>
      <c r="T17" s="1">
        <v>357000000</v>
      </c>
      <c r="U17" s="1">
        <v>371000000</v>
      </c>
      <c r="V17" s="1">
        <v>439000000</v>
      </c>
      <c r="W17" s="1">
        <v>480000000</v>
      </c>
      <c r="X17" s="1">
        <v>481000000</v>
      </c>
      <c r="Y17" s="1">
        <v>489000000</v>
      </c>
      <c r="Z17" s="1">
        <v>538000000</v>
      </c>
      <c r="AA17" s="1">
        <v>554000000</v>
      </c>
      <c r="AB17" s="1">
        <v>610000000</v>
      </c>
      <c r="AC17" s="1">
        <v>548000000</v>
      </c>
    </row>
    <row r="18" spans="1:35" ht="20" x14ac:dyDescent="0.25">
      <c r="A18" s="5" t="s">
        <v>13</v>
      </c>
      <c r="B18" s="1">
        <v>-234000000</v>
      </c>
      <c r="C18" s="1">
        <v>-196140015</v>
      </c>
      <c r="D18" s="1">
        <v>-202203126</v>
      </c>
      <c r="E18" s="1">
        <v>-316557234</v>
      </c>
      <c r="F18" s="1">
        <v>-497515924</v>
      </c>
      <c r="G18" s="1">
        <v>533000000</v>
      </c>
      <c r="H18" s="1">
        <v>538000000</v>
      </c>
      <c r="I18" s="1">
        <v>591000000</v>
      </c>
      <c r="J18" s="1">
        <v>560000000</v>
      </c>
      <c r="K18" s="1">
        <v>602000000</v>
      </c>
      <c r="L18" s="1">
        <v>630000000</v>
      </c>
      <c r="M18" s="1">
        <v>653000000</v>
      </c>
      <c r="N18" s="1">
        <v>678000000</v>
      </c>
      <c r="O18" s="1">
        <v>725000000</v>
      </c>
      <c r="P18" s="1">
        <v>790000000</v>
      </c>
      <c r="Q18" s="1">
        <v>834000000</v>
      </c>
      <c r="R18" s="1">
        <v>884000000</v>
      </c>
      <c r="S18" s="1">
        <v>924000000</v>
      </c>
      <c r="T18" s="1">
        <v>980000000</v>
      </c>
      <c r="U18" s="1">
        <v>1050000000</v>
      </c>
      <c r="V18" s="1">
        <v>1158000000</v>
      </c>
      <c r="W18" s="1">
        <v>1225000000</v>
      </c>
      <c r="X18" s="1">
        <v>1281000000</v>
      </c>
      <c r="Y18" s="1">
        <v>1329000000</v>
      </c>
      <c r="Z18" s="1">
        <v>1562000000</v>
      </c>
      <c r="AA18" s="1">
        <v>1589000000</v>
      </c>
      <c r="AB18" s="1">
        <v>1598000000</v>
      </c>
      <c r="AC18" s="1">
        <v>1729000000</v>
      </c>
      <c r="AI18" s="18" t="s">
        <v>125</v>
      </c>
    </row>
    <row r="19" spans="1:35" ht="19" x14ac:dyDescent="0.25">
      <c r="A19" s="6" t="s">
        <v>14</v>
      </c>
      <c r="B19" s="10">
        <v>-1337000000</v>
      </c>
      <c r="C19" s="10">
        <v>-43175475</v>
      </c>
      <c r="D19" s="10">
        <v>526472258</v>
      </c>
      <c r="E19" s="10">
        <v>20735190</v>
      </c>
      <c r="F19" s="10">
        <v>719279148</v>
      </c>
      <c r="G19" s="10">
        <v>2006000000</v>
      </c>
      <c r="H19" s="10">
        <v>1958000000</v>
      </c>
      <c r="I19" s="10">
        <v>1775000000</v>
      </c>
      <c r="J19" s="10">
        <v>2091000000</v>
      </c>
      <c r="K19" s="10">
        <v>2456000000</v>
      </c>
      <c r="L19" s="10">
        <v>2967000000</v>
      </c>
      <c r="M19" s="10">
        <v>3382000000</v>
      </c>
      <c r="N19" s="10">
        <v>3384000000</v>
      </c>
      <c r="O19" s="10">
        <v>3645000000</v>
      </c>
      <c r="P19" s="10">
        <v>3463000000</v>
      </c>
      <c r="Q19" s="10">
        <v>4070000000</v>
      </c>
      <c r="R19" s="10">
        <v>4581000000</v>
      </c>
      <c r="S19" s="10">
        <v>4924000000</v>
      </c>
      <c r="T19" s="10">
        <v>4926000000</v>
      </c>
      <c r="U19" s="10">
        <v>5781000000</v>
      </c>
      <c r="V19" s="10">
        <v>6471000000</v>
      </c>
      <c r="W19" s="10">
        <v>6632000000</v>
      </c>
      <c r="X19" s="10">
        <v>6851000000</v>
      </c>
      <c r="Y19" s="10">
        <v>7500000000</v>
      </c>
      <c r="Z19" s="10">
        <v>7529000000</v>
      </c>
      <c r="AA19" s="10">
        <v>6687000000</v>
      </c>
      <c r="AB19" s="10">
        <v>8541000000</v>
      </c>
      <c r="AC19" s="10">
        <v>9040000000</v>
      </c>
      <c r="AI19" s="32">
        <f>AC40-AC56-AC61</f>
        <v>-15442000000</v>
      </c>
    </row>
    <row r="20" spans="1:35" ht="19" customHeight="1" x14ac:dyDescent="0.25">
      <c r="A20" s="14" t="s">
        <v>101</v>
      </c>
      <c r="B20" s="1"/>
      <c r="C20" s="15">
        <f>(C19/B19)-1</f>
        <v>-0.9677071989528796</v>
      </c>
      <c r="D20" s="15">
        <f>(D19/C19)-1</f>
        <v>-13.193780334784968</v>
      </c>
      <c r="E20" s="15">
        <f>(E19/D19)-1</f>
        <v>-0.96061484781976869</v>
      </c>
      <c r="F20" s="15">
        <f t="shared" ref="F20:AA20" si="3">(F19/E19)-1</f>
        <v>33.688813943831718</v>
      </c>
      <c r="G20" s="15">
        <f t="shared" si="3"/>
        <v>1.7889033146279947</v>
      </c>
      <c r="H20" s="15">
        <f t="shared" si="3"/>
        <v>-2.3928215353938187E-2</v>
      </c>
      <c r="I20" s="15">
        <f t="shared" si="3"/>
        <v>-9.3462717058222622E-2</v>
      </c>
      <c r="J20" s="15">
        <f t="shared" si="3"/>
        <v>0.17802816901408458</v>
      </c>
      <c r="K20" s="15">
        <f t="shared" si="3"/>
        <v>0.17455762792922047</v>
      </c>
      <c r="L20" s="15">
        <f t="shared" si="3"/>
        <v>0.20806188925081437</v>
      </c>
      <c r="M20" s="15">
        <f t="shared" si="3"/>
        <v>0.13987192450286479</v>
      </c>
      <c r="N20" s="15">
        <f t="shared" si="3"/>
        <v>5.9136605558851585E-4</v>
      </c>
      <c r="O20" s="15">
        <f t="shared" si="3"/>
        <v>7.7127659574468099E-2</v>
      </c>
      <c r="P20" s="15">
        <f t="shared" si="3"/>
        <v>-4.993141289437586E-2</v>
      </c>
      <c r="Q20" s="15">
        <f t="shared" si="3"/>
        <v>0.17528154779093263</v>
      </c>
      <c r="R20" s="15">
        <f t="shared" si="3"/>
        <v>0.12555282555282554</v>
      </c>
      <c r="S20" s="15">
        <f t="shared" si="3"/>
        <v>7.4874481554245698E-2</v>
      </c>
      <c r="T20" s="15">
        <f t="shared" si="3"/>
        <v>4.0617384240460019E-4</v>
      </c>
      <c r="U20" s="15">
        <f t="shared" si="3"/>
        <v>0.17356881851400741</v>
      </c>
      <c r="V20" s="15">
        <f t="shared" si="3"/>
        <v>0.11935651271406322</v>
      </c>
      <c r="W20" s="15">
        <f t="shared" si="3"/>
        <v>2.4880234894143038E-2</v>
      </c>
      <c r="X20" s="15">
        <f t="shared" si="3"/>
        <v>3.3021712907117085E-2</v>
      </c>
      <c r="Y20" s="15">
        <f t="shared" si="3"/>
        <v>9.4730696248722879E-2</v>
      </c>
      <c r="Z20" s="15">
        <f t="shared" si="3"/>
        <v>3.8666666666666849E-3</v>
      </c>
      <c r="AA20" s="15">
        <f t="shared" si="3"/>
        <v>-0.11183424093505112</v>
      </c>
      <c r="AB20" s="15">
        <f t="shared" ref="AB20" si="4">(AB19/AA19)-1</f>
        <v>0.2772543741588156</v>
      </c>
      <c r="AC20" s="15">
        <f t="shared" ref="AC20" si="5">(AC19/AB19)-1</f>
        <v>5.8424072122702286E-2</v>
      </c>
    </row>
    <row r="21" spans="1:35" ht="19" x14ac:dyDescent="0.25">
      <c r="A21" s="5" t="s">
        <v>15</v>
      </c>
      <c r="B21" s="2">
        <v>-0.32629999999999998</v>
      </c>
      <c r="C21" s="2">
        <v>-1.09E-2</v>
      </c>
      <c r="D21" s="2">
        <v>0.12089999999999999</v>
      </c>
      <c r="E21" s="2">
        <v>5.1000000000000004E-3</v>
      </c>
      <c r="F21" s="2">
        <v>0.13689999999999999</v>
      </c>
      <c r="G21" s="2">
        <v>0.36959999999999998</v>
      </c>
      <c r="H21" s="2">
        <v>0.34639999999999999</v>
      </c>
      <c r="I21" s="2">
        <v>0.29049999999999998</v>
      </c>
      <c r="J21" s="2">
        <v>0.35539999999999999</v>
      </c>
      <c r="K21" s="2">
        <v>0.37509999999999999</v>
      </c>
      <c r="L21" s="2">
        <v>0.4098</v>
      </c>
      <c r="M21" s="2">
        <v>0.43830000000000002</v>
      </c>
      <c r="N21" s="2">
        <v>0.42849999999999999</v>
      </c>
      <c r="O21" s="2">
        <v>0.42970000000000003</v>
      </c>
      <c r="P21" s="2">
        <v>0.47010000000000002</v>
      </c>
      <c r="Q21" s="2">
        <v>0.49049999999999999</v>
      </c>
      <c r="R21" s="2">
        <v>0.50739999999999996</v>
      </c>
      <c r="S21" s="2">
        <v>0.49640000000000001</v>
      </c>
      <c r="T21" s="2">
        <v>0.46579999999999999</v>
      </c>
      <c r="U21" s="2">
        <v>0.47639999999999999</v>
      </c>
      <c r="V21" s="2">
        <v>0.5131</v>
      </c>
      <c r="W21" s="2">
        <v>0.55100000000000005</v>
      </c>
      <c r="X21" s="2">
        <v>0.52529999999999999</v>
      </c>
      <c r="Y21" s="2">
        <v>0.52370000000000005</v>
      </c>
      <c r="Z21" s="2">
        <v>0.50470000000000004</v>
      </c>
      <c r="AA21" s="2">
        <v>0.4839</v>
      </c>
      <c r="AB21" s="2">
        <v>0.59</v>
      </c>
      <c r="AC21" s="2">
        <v>0.52839999999999998</v>
      </c>
    </row>
    <row r="22" spans="1:35" ht="19" x14ac:dyDescent="0.25">
      <c r="A22" s="6" t="s">
        <v>16</v>
      </c>
      <c r="B22" s="10">
        <v>822000000</v>
      </c>
      <c r="C22" s="10">
        <v>753175125</v>
      </c>
      <c r="D22" s="10">
        <v>1180162194</v>
      </c>
      <c r="E22" s="10">
        <v>1441053786</v>
      </c>
      <c r="F22" s="10">
        <v>1907145685</v>
      </c>
      <c r="G22" s="10">
        <v>1648000000</v>
      </c>
      <c r="H22" s="10">
        <v>1682000000</v>
      </c>
      <c r="I22" s="10">
        <v>1469000000</v>
      </c>
      <c r="J22" s="10">
        <v>1777000000</v>
      </c>
      <c r="K22" s="10">
        <v>2168000000</v>
      </c>
      <c r="L22" s="10">
        <v>2624000000</v>
      </c>
      <c r="M22" s="10">
        <v>3030000000</v>
      </c>
      <c r="N22" s="10">
        <v>2876000000</v>
      </c>
      <c r="O22" s="10">
        <v>2894000000</v>
      </c>
      <c r="P22" s="10">
        <v>2406000000</v>
      </c>
      <c r="Q22" s="10">
        <v>3024000000</v>
      </c>
      <c r="R22" s="10">
        <v>3296000000</v>
      </c>
      <c r="S22" s="10">
        <v>3685000000</v>
      </c>
      <c r="T22" s="10">
        <v>3873000000</v>
      </c>
      <c r="U22" s="10">
        <v>4624000000</v>
      </c>
      <c r="V22" s="10">
        <v>5266000000</v>
      </c>
      <c r="W22" s="10">
        <v>5312000000</v>
      </c>
      <c r="X22" s="10">
        <v>5558000000</v>
      </c>
      <c r="Y22" s="10">
        <v>5493000000</v>
      </c>
      <c r="Z22" s="10">
        <v>5593000000</v>
      </c>
      <c r="AA22" s="10">
        <v>4777000000</v>
      </c>
      <c r="AB22" s="10">
        <v>5616000000</v>
      </c>
      <c r="AC22" s="10">
        <v>6840000000</v>
      </c>
    </row>
    <row r="23" spans="1:35" ht="19" x14ac:dyDescent="0.25">
      <c r="A23" s="5" t="s">
        <v>17</v>
      </c>
      <c r="B23" s="2">
        <v>0.2006</v>
      </c>
      <c r="C23" s="2">
        <v>0.19020000000000001</v>
      </c>
      <c r="D23" s="2">
        <v>0.27089999999999997</v>
      </c>
      <c r="E23" s="2">
        <v>0.35239999999999999</v>
      </c>
      <c r="F23" s="2">
        <v>0.36309999999999998</v>
      </c>
      <c r="G23" s="2">
        <v>0.30359999999999998</v>
      </c>
      <c r="H23" s="2">
        <v>0.29759999999999998</v>
      </c>
      <c r="I23" s="2">
        <v>0.2404</v>
      </c>
      <c r="J23" s="2">
        <v>0.30199999999999999</v>
      </c>
      <c r="K23" s="2">
        <v>0.33110000000000001</v>
      </c>
      <c r="L23" s="2">
        <v>0.3624</v>
      </c>
      <c r="M23" s="2">
        <v>0.39269999999999999</v>
      </c>
      <c r="N23" s="2">
        <v>0.36420000000000002</v>
      </c>
      <c r="O23" s="2">
        <v>0.3412</v>
      </c>
      <c r="P23" s="2">
        <v>0.3266</v>
      </c>
      <c r="Q23" s="2">
        <v>0.36449999999999999</v>
      </c>
      <c r="R23" s="2">
        <v>0.36509999999999998</v>
      </c>
      <c r="S23" s="2">
        <v>0.3715</v>
      </c>
      <c r="T23" s="2">
        <v>0.36620000000000003</v>
      </c>
      <c r="U23" s="2">
        <v>0.38109999999999999</v>
      </c>
      <c r="V23" s="2">
        <v>0.41760000000000003</v>
      </c>
      <c r="W23" s="2">
        <v>0.44130000000000003</v>
      </c>
      <c r="X23" s="2">
        <v>0.42620000000000002</v>
      </c>
      <c r="Y23" s="2">
        <v>0.3836</v>
      </c>
      <c r="Z23" s="2">
        <v>0.37490000000000001</v>
      </c>
      <c r="AA23" s="2">
        <v>0.34570000000000001</v>
      </c>
      <c r="AB23" s="2">
        <v>0.38790000000000002</v>
      </c>
      <c r="AC23" s="2">
        <v>0.39979999999999999</v>
      </c>
    </row>
    <row r="24" spans="1:35" ht="19" x14ac:dyDescent="0.25">
      <c r="A24" s="5" t="s">
        <v>18</v>
      </c>
      <c r="B24" s="1">
        <v>-1931000000</v>
      </c>
      <c r="C24" s="1">
        <v>-618166100</v>
      </c>
      <c r="D24" s="1">
        <v>-433455958</v>
      </c>
      <c r="E24" s="1">
        <v>-1145385336</v>
      </c>
      <c r="F24" s="1">
        <v>-695430268</v>
      </c>
      <c r="G24" s="1">
        <v>-175000000</v>
      </c>
      <c r="H24" s="1">
        <v>-262000000</v>
      </c>
      <c r="I24" s="1">
        <v>-285000000</v>
      </c>
      <c r="J24" s="1">
        <v>-294000000</v>
      </c>
      <c r="K24" s="1">
        <v>-314000000</v>
      </c>
      <c r="L24" s="1">
        <v>-287000000</v>
      </c>
      <c r="M24" s="1">
        <v>-301000000</v>
      </c>
      <c r="N24" s="1">
        <v>-170000000</v>
      </c>
      <c r="O24" s="1">
        <v>-349000000</v>
      </c>
      <c r="P24" s="1">
        <v>-145000000</v>
      </c>
      <c r="Q24" s="1">
        <v>-148000000</v>
      </c>
      <c r="R24" s="1">
        <v>60000000</v>
      </c>
      <c r="S24" s="1">
        <v>-27000000</v>
      </c>
      <c r="T24" s="1">
        <v>-284000000</v>
      </c>
      <c r="U24" s="1">
        <v>-264000000</v>
      </c>
      <c r="V24" s="1">
        <v>-392000000</v>
      </c>
      <c r="W24" s="1">
        <v>-385000000</v>
      </c>
      <c r="X24" s="1">
        <v>-469000000</v>
      </c>
      <c r="Y24" s="1">
        <v>189000000</v>
      </c>
      <c r="Z24" s="1">
        <v>-164000000</v>
      </c>
      <c r="AA24" s="1">
        <v>-233000000</v>
      </c>
      <c r="AB24" s="1">
        <v>717000000</v>
      </c>
      <c r="AC24" s="1">
        <v>-77000000</v>
      </c>
    </row>
    <row r="25" spans="1:35" ht="19" x14ac:dyDescent="0.25">
      <c r="A25" s="6" t="s">
        <v>19</v>
      </c>
      <c r="B25" s="10">
        <v>-1109000000</v>
      </c>
      <c r="C25" s="10">
        <v>135009025</v>
      </c>
      <c r="D25" s="10">
        <v>746706236</v>
      </c>
      <c r="E25" s="10">
        <v>295668450</v>
      </c>
      <c r="F25" s="10">
        <v>1211715417</v>
      </c>
      <c r="G25" s="10">
        <v>1473000000</v>
      </c>
      <c r="H25" s="10">
        <v>1420000000</v>
      </c>
      <c r="I25" s="10">
        <v>1184000000</v>
      </c>
      <c r="J25" s="10">
        <v>1483000000</v>
      </c>
      <c r="K25" s="10">
        <v>1854000000</v>
      </c>
      <c r="L25" s="10">
        <v>2337000000</v>
      </c>
      <c r="M25" s="10">
        <v>2729000000</v>
      </c>
      <c r="N25" s="10">
        <v>2706000000</v>
      </c>
      <c r="O25" s="10">
        <v>2545000000</v>
      </c>
      <c r="P25" s="10">
        <v>2261000000</v>
      </c>
      <c r="Q25" s="10">
        <v>2876000000</v>
      </c>
      <c r="R25" s="10">
        <v>3356000000</v>
      </c>
      <c r="S25" s="10">
        <v>3658000000</v>
      </c>
      <c r="T25" s="10">
        <v>3589000000</v>
      </c>
      <c r="U25" s="10">
        <v>4360000000</v>
      </c>
      <c r="V25" s="10">
        <v>4874000000</v>
      </c>
      <c r="W25" s="10">
        <v>4927000000</v>
      </c>
      <c r="X25" s="10">
        <v>5089000000</v>
      </c>
      <c r="Y25" s="10">
        <v>5682000000</v>
      </c>
      <c r="Z25" s="10">
        <v>5429000000</v>
      </c>
      <c r="AA25" s="10">
        <v>4544000000</v>
      </c>
      <c r="AB25" s="10">
        <v>6333000000</v>
      </c>
      <c r="AC25" s="10">
        <v>6763000000</v>
      </c>
    </row>
    <row r="26" spans="1:35" ht="19" x14ac:dyDescent="0.25">
      <c r="A26" s="5" t="s">
        <v>20</v>
      </c>
      <c r="B26" s="2">
        <v>-0.27060000000000001</v>
      </c>
      <c r="C26" s="2">
        <v>3.4099999999999998E-2</v>
      </c>
      <c r="D26" s="2">
        <v>0.1714</v>
      </c>
      <c r="E26" s="2">
        <v>7.2300000000000003E-2</v>
      </c>
      <c r="F26" s="2">
        <v>0.23069999999999999</v>
      </c>
      <c r="G26" s="2">
        <v>0.27139999999999997</v>
      </c>
      <c r="H26" s="2">
        <v>0.25119999999999998</v>
      </c>
      <c r="I26" s="2">
        <v>0.1938</v>
      </c>
      <c r="J26" s="2">
        <v>0.252</v>
      </c>
      <c r="K26" s="2">
        <v>0.28310000000000002</v>
      </c>
      <c r="L26" s="2">
        <v>0.32279999999999998</v>
      </c>
      <c r="M26" s="2">
        <v>0.35370000000000001</v>
      </c>
      <c r="N26" s="2">
        <v>0.3427</v>
      </c>
      <c r="O26" s="2">
        <v>0.3</v>
      </c>
      <c r="P26" s="2">
        <v>0.30690000000000001</v>
      </c>
      <c r="Q26" s="2">
        <v>0.34660000000000002</v>
      </c>
      <c r="R26" s="2">
        <v>0.37169999999999997</v>
      </c>
      <c r="S26" s="2">
        <v>0.36880000000000002</v>
      </c>
      <c r="T26" s="2">
        <v>0.33939999999999998</v>
      </c>
      <c r="U26" s="2">
        <v>0.35930000000000001</v>
      </c>
      <c r="V26" s="2">
        <v>0.38650000000000001</v>
      </c>
      <c r="W26" s="2">
        <v>0.4093</v>
      </c>
      <c r="X26" s="2">
        <v>0.39019999999999999</v>
      </c>
      <c r="Y26" s="2">
        <v>0.39679999999999999</v>
      </c>
      <c r="Z26" s="2">
        <v>0.3639</v>
      </c>
      <c r="AA26" s="2">
        <v>0.32879999999999998</v>
      </c>
      <c r="AB26" s="2">
        <v>0.4375</v>
      </c>
      <c r="AC26" s="2">
        <v>0.39529999999999998</v>
      </c>
    </row>
    <row r="27" spans="1:35" ht="19" x14ac:dyDescent="0.25">
      <c r="A27" s="5" t="s">
        <v>21</v>
      </c>
      <c r="B27" s="1">
        <v>-18000000</v>
      </c>
      <c r="C27" s="1">
        <v>10965200</v>
      </c>
      <c r="D27" s="1">
        <v>325270846</v>
      </c>
      <c r="E27" s="1">
        <v>73417932</v>
      </c>
      <c r="F27" s="1">
        <v>463409669</v>
      </c>
      <c r="G27" s="1">
        <v>536000000</v>
      </c>
      <c r="H27" s="1">
        <v>380000000</v>
      </c>
      <c r="I27" s="1">
        <v>384000000</v>
      </c>
      <c r="J27" s="1">
        <v>517000000</v>
      </c>
      <c r="K27" s="1">
        <v>596000000</v>
      </c>
      <c r="L27" s="1">
        <v>781000000</v>
      </c>
      <c r="M27" s="1">
        <v>642000000</v>
      </c>
      <c r="N27" s="1">
        <v>548000000</v>
      </c>
      <c r="O27" s="1">
        <v>650000000</v>
      </c>
      <c r="P27" s="1">
        <v>407000000</v>
      </c>
      <c r="Q27" s="1">
        <v>772000000</v>
      </c>
      <c r="R27" s="1">
        <v>899000000</v>
      </c>
      <c r="S27" s="1">
        <v>978000000</v>
      </c>
      <c r="T27" s="1">
        <v>977000000</v>
      </c>
      <c r="U27" s="1">
        <v>1193000000</v>
      </c>
      <c r="V27" s="1">
        <v>1336000000</v>
      </c>
      <c r="W27" s="1">
        <v>1287000000</v>
      </c>
      <c r="X27" s="1">
        <v>-395000000</v>
      </c>
      <c r="Y27" s="1">
        <v>1354000000</v>
      </c>
      <c r="Z27" s="1">
        <v>1213000000</v>
      </c>
      <c r="AA27" s="1">
        <v>982000000</v>
      </c>
      <c r="AB27" s="1">
        <v>1441000000</v>
      </c>
      <c r="AC27" s="1">
        <v>1645000000</v>
      </c>
    </row>
    <row r="28" spans="1:35" ht="20" thickBot="1" x14ac:dyDescent="0.3">
      <c r="A28" s="7" t="s">
        <v>22</v>
      </c>
      <c r="B28" s="11">
        <v>-1085000000</v>
      </c>
      <c r="C28" s="11">
        <v>141999340</v>
      </c>
      <c r="D28" s="11">
        <v>403404538</v>
      </c>
      <c r="E28" s="11">
        <v>263874492</v>
      </c>
      <c r="F28" s="11">
        <v>753385403</v>
      </c>
      <c r="G28" s="11">
        <v>937000000</v>
      </c>
      <c r="H28" s="11">
        <v>1040000000</v>
      </c>
      <c r="I28" s="11">
        <v>800000000</v>
      </c>
      <c r="J28" s="11">
        <v>1014000000</v>
      </c>
      <c r="K28" s="11">
        <v>1258000000</v>
      </c>
      <c r="L28" s="11">
        <v>1556000000</v>
      </c>
      <c r="M28" s="11">
        <v>2087000000</v>
      </c>
      <c r="N28" s="11">
        <v>2158000000</v>
      </c>
      <c r="O28" s="11">
        <v>1895000000</v>
      </c>
      <c r="P28" s="11">
        <v>1854000000</v>
      </c>
      <c r="Q28" s="11">
        <v>2104000000</v>
      </c>
      <c r="R28" s="11">
        <v>2457000000</v>
      </c>
      <c r="S28" s="11">
        <v>2680000000</v>
      </c>
      <c r="T28" s="11">
        <v>2612000000</v>
      </c>
      <c r="U28" s="11">
        <v>3167000000</v>
      </c>
      <c r="V28" s="11">
        <v>3538000000</v>
      </c>
      <c r="W28" s="11">
        <v>3640000000</v>
      </c>
      <c r="X28" s="11">
        <v>5484000000</v>
      </c>
      <c r="Y28" s="11">
        <v>4328000000</v>
      </c>
      <c r="Z28" s="11">
        <v>4216000000</v>
      </c>
      <c r="AA28" s="11">
        <v>3562000000</v>
      </c>
      <c r="AB28" s="11">
        <v>4892000000</v>
      </c>
      <c r="AC28" s="11">
        <v>5118000000</v>
      </c>
    </row>
    <row r="29" spans="1:35" ht="20" customHeight="1" thickTop="1" x14ac:dyDescent="0.25">
      <c r="A29" s="14" t="s">
        <v>102</v>
      </c>
      <c r="B29" s="1"/>
      <c r="C29" s="15">
        <f>(C28/B28)-1</f>
        <v>-1.1308749677419354</v>
      </c>
      <c r="D29" s="15">
        <f>(D28/C28)-1</f>
        <v>1.8408902323067133</v>
      </c>
      <c r="E29" s="15">
        <f>(E28/D28)-1</f>
        <v>-0.34588120077122186</v>
      </c>
      <c r="F29" s="15">
        <f t="shared" ref="F29:AA29" si="6">(F28/E28)-1</f>
        <v>1.8550899228258864</v>
      </c>
      <c r="G29" s="15">
        <f t="shared" si="6"/>
        <v>0.24371934506408266</v>
      </c>
      <c r="H29" s="15">
        <f t="shared" si="6"/>
        <v>0.10992529348986135</v>
      </c>
      <c r="I29" s="15">
        <f t="shared" si="6"/>
        <v>-0.23076923076923073</v>
      </c>
      <c r="J29" s="15">
        <f t="shared" si="6"/>
        <v>0.26750000000000007</v>
      </c>
      <c r="K29" s="15">
        <f t="shared" si="6"/>
        <v>0.24063116370808668</v>
      </c>
      <c r="L29" s="15">
        <f t="shared" si="6"/>
        <v>0.23688394276629565</v>
      </c>
      <c r="M29" s="15">
        <f t="shared" si="6"/>
        <v>0.34125964010282783</v>
      </c>
      <c r="N29" s="15">
        <f t="shared" si="6"/>
        <v>3.4020124580737887E-2</v>
      </c>
      <c r="O29" s="15">
        <f t="shared" si="6"/>
        <v>-0.12187210379981461</v>
      </c>
      <c r="P29" s="15">
        <f t="shared" si="6"/>
        <v>-2.1635883905013142E-2</v>
      </c>
      <c r="Q29" s="15">
        <f t="shared" si="6"/>
        <v>0.13484358144552311</v>
      </c>
      <c r="R29" s="15">
        <f t="shared" si="6"/>
        <v>0.16777566539923949</v>
      </c>
      <c r="S29" s="15">
        <f t="shared" si="6"/>
        <v>9.0761090761090735E-2</v>
      </c>
      <c r="T29" s="15">
        <f t="shared" si="6"/>
        <v>-2.5373134328358193E-2</v>
      </c>
      <c r="U29" s="15">
        <f t="shared" si="6"/>
        <v>0.21248085758039825</v>
      </c>
      <c r="V29" s="15">
        <f t="shared" si="6"/>
        <v>0.11714556362488149</v>
      </c>
      <c r="W29" s="15">
        <f t="shared" si="6"/>
        <v>2.8829847371396378E-2</v>
      </c>
      <c r="X29" s="15">
        <f t="shared" si="6"/>
        <v>0.50659340659340657</v>
      </c>
      <c r="Y29" s="15">
        <f t="shared" si="6"/>
        <v>-0.21079504011670314</v>
      </c>
      <c r="Z29" s="15">
        <f t="shared" si="6"/>
        <v>-2.5878003696857665E-2</v>
      </c>
      <c r="AA29" s="15">
        <f t="shared" si="6"/>
        <v>-0.15512333965844405</v>
      </c>
      <c r="AB29" s="15">
        <f t="shared" ref="AB29" si="7">(AB28/AA28)-1</f>
        <v>0.37338573834924205</v>
      </c>
      <c r="AC29" s="15">
        <f t="shared" ref="AC29" si="8">(AC28/AB28)-1</f>
        <v>4.6197874080130763E-2</v>
      </c>
    </row>
    <row r="30" spans="1:35" ht="19" x14ac:dyDescent="0.25">
      <c r="A30" s="5" t="s">
        <v>23</v>
      </c>
      <c r="B30" s="2">
        <v>-0.26479999999999998</v>
      </c>
      <c r="C30" s="2">
        <v>3.5900000000000001E-2</v>
      </c>
      <c r="D30" s="2">
        <v>9.2600000000000002E-2</v>
      </c>
      <c r="E30" s="2">
        <v>6.4500000000000002E-2</v>
      </c>
      <c r="F30" s="2">
        <v>0.1434</v>
      </c>
      <c r="G30" s="2">
        <v>0.1726</v>
      </c>
      <c r="H30" s="2">
        <v>0.184</v>
      </c>
      <c r="I30" s="2">
        <v>0.13089999999999999</v>
      </c>
      <c r="J30" s="2">
        <v>0.17230000000000001</v>
      </c>
      <c r="K30" s="2">
        <v>0.19209999999999999</v>
      </c>
      <c r="L30" s="2">
        <v>0.21490000000000001</v>
      </c>
      <c r="M30" s="2">
        <v>0.27050000000000002</v>
      </c>
      <c r="N30" s="2">
        <v>0.27329999999999999</v>
      </c>
      <c r="O30" s="2">
        <v>0.22339999999999999</v>
      </c>
      <c r="P30" s="2">
        <v>0.25169999999999998</v>
      </c>
      <c r="Q30" s="2">
        <v>0.25359999999999999</v>
      </c>
      <c r="R30" s="2">
        <v>0.2722</v>
      </c>
      <c r="S30" s="2">
        <v>0.2702</v>
      </c>
      <c r="T30" s="2">
        <v>0.247</v>
      </c>
      <c r="U30" s="2">
        <v>0.26100000000000001</v>
      </c>
      <c r="V30" s="2">
        <v>0.28050000000000003</v>
      </c>
      <c r="W30" s="2">
        <v>0.3024</v>
      </c>
      <c r="X30" s="2">
        <v>0.42049999999999998</v>
      </c>
      <c r="Y30" s="2">
        <v>0.30220000000000002</v>
      </c>
      <c r="Z30" s="2">
        <v>0.28260000000000002</v>
      </c>
      <c r="AA30" s="2">
        <v>0.25779999999999997</v>
      </c>
      <c r="AB30" s="2">
        <v>0.33789999999999998</v>
      </c>
      <c r="AC30" s="2">
        <v>0.29920000000000002</v>
      </c>
    </row>
    <row r="31" spans="1:35" ht="19" x14ac:dyDescent="0.25">
      <c r="A31" s="5" t="s">
        <v>24</v>
      </c>
      <c r="B31" s="12">
        <v>-1.06</v>
      </c>
      <c r="C31" s="12">
        <v>0.13</v>
      </c>
      <c r="D31" s="12">
        <v>0.4</v>
      </c>
      <c r="E31" s="12">
        <v>0.24</v>
      </c>
      <c r="F31" s="12">
        <v>0.64</v>
      </c>
      <c r="G31" s="12">
        <v>0.8</v>
      </c>
      <c r="H31" s="12">
        <v>0.9</v>
      </c>
      <c r="I31" s="12">
        <v>0.68</v>
      </c>
      <c r="J31" s="12">
        <v>0.88</v>
      </c>
      <c r="K31" s="12">
        <v>1.1000000000000001</v>
      </c>
      <c r="L31" s="12">
        <v>1.41</v>
      </c>
      <c r="M31" s="12">
        <v>1.99</v>
      </c>
      <c r="N31" s="12">
        <v>2.15</v>
      </c>
      <c r="O31" s="12">
        <v>2</v>
      </c>
      <c r="P31" s="12">
        <v>1.98</v>
      </c>
      <c r="Q31" s="12">
        <v>2.25</v>
      </c>
      <c r="R31" s="12">
        <v>2.73</v>
      </c>
      <c r="S31" s="12">
        <v>3.08</v>
      </c>
      <c r="T31" s="12">
        <v>3.1</v>
      </c>
      <c r="U31" s="12">
        <v>3.86</v>
      </c>
      <c r="V31" s="12">
        <v>4.42</v>
      </c>
      <c r="W31" s="12">
        <v>4.6900000000000004</v>
      </c>
      <c r="X31" s="12">
        <v>7.28</v>
      </c>
      <c r="Y31" s="12">
        <v>5.89</v>
      </c>
      <c r="Z31" s="12">
        <v>5.85</v>
      </c>
      <c r="AA31" s="12">
        <v>5.01</v>
      </c>
      <c r="AB31" s="12">
        <v>6.88</v>
      </c>
      <c r="AC31" s="12">
        <v>7.46</v>
      </c>
    </row>
    <row r="32" spans="1:35" ht="19" x14ac:dyDescent="0.25">
      <c r="A32" s="5" t="s">
        <v>25</v>
      </c>
      <c r="B32" s="12">
        <v>-1.06</v>
      </c>
      <c r="C32" s="12">
        <v>0.13</v>
      </c>
      <c r="D32" s="12">
        <v>0.39</v>
      </c>
      <c r="E32" s="12">
        <v>0.24</v>
      </c>
      <c r="F32" s="12">
        <v>0.62</v>
      </c>
      <c r="G32" s="12">
        <v>0.78</v>
      </c>
      <c r="H32" s="12">
        <v>0.87</v>
      </c>
      <c r="I32" s="12">
        <v>0.66</v>
      </c>
      <c r="J32" s="12">
        <v>0.87</v>
      </c>
      <c r="K32" s="12">
        <v>1.08</v>
      </c>
      <c r="L32" s="12">
        <v>1.39</v>
      </c>
      <c r="M32" s="12">
        <v>1.96</v>
      </c>
      <c r="N32" s="12">
        <v>2.13</v>
      </c>
      <c r="O32" s="12">
        <v>1.98</v>
      </c>
      <c r="P32" s="12">
        <v>1.96</v>
      </c>
      <c r="Q32" s="12">
        <v>2.2400000000000002</v>
      </c>
      <c r="R32" s="12">
        <v>2.71</v>
      </c>
      <c r="S32" s="12">
        <v>3.06</v>
      </c>
      <c r="T32" s="12">
        <v>3.09</v>
      </c>
      <c r="U32" s="12">
        <v>3.85</v>
      </c>
      <c r="V32" s="12">
        <v>4.3899999999999997</v>
      </c>
      <c r="W32" s="12">
        <v>4.67</v>
      </c>
      <c r="X32" s="12">
        <v>7.24</v>
      </c>
      <c r="Y32" s="12">
        <v>5.87</v>
      </c>
      <c r="Z32" s="12">
        <v>5.83</v>
      </c>
      <c r="AA32" s="12">
        <v>5</v>
      </c>
      <c r="AB32" s="12">
        <v>6.88</v>
      </c>
      <c r="AC32" s="12">
        <v>7.44</v>
      </c>
    </row>
    <row r="33" spans="1:29" ht="19" x14ac:dyDescent="0.25">
      <c r="A33" s="5" t="s">
        <v>26</v>
      </c>
      <c r="B33" s="1">
        <v>1019340000</v>
      </c>
      <c r="C33" s="1">
        <v>1071187855</v>
      </c>
      <c r="D33" s="1">
        <v>1018406437</v>
      </c>
      <c r="E33" s="1">
        <v>1096047335</v>
      </c>
      <c r="F33" s="1">
        <v>1183666535</v>
      </c>
      <c r="G33" s="1">
        <v>1168814969</v>
      </c>
      <c r="H33" s="1">
        <v>1153419593</v>
      </c>
      <c r="I33" s="1">
        <v>1179361179</v>
      </c>
      <c r="J33" s="1">
        <v>1147924528</v>
      </c>
      <c r="K33" s="1">
        <v>1141043084</v>
      </c>
      <c r="L33" s="1">
        <v>1103546099</v>
      </c>
      <c r="M33" s="1">
        <v>1051385390</v>
      </c>
      <c r="N33" s="1">
        <v>1001392111</v>
      </c>
      <c r="O33" s="1">
        <v>949400000</v>
      </c>
      <c r="P33" s="1">
        <v>938400000</v>
      </c>
      <c r="Q33" s="1">
        <v>932600000</v>
      </c>
      <c r="R33" s="1">
        <v>902200000</v>
      </c>
      <c r="S33" s="1">
        <v>871200000</v>
      </c>
      <c r="T33" s="1">
        <v>843100000</v>
      </c>
      <c r="U33" s="1">
        <v>819900000</v>
      </c>
      <c r="V33" s="1">
        <v>800700000</v>
      </c>
      <c r="W33" s="1">
        <v>776000000</v>
      </c>
      <c r="X33" s="1">
        <v>753600000</v>
      </c>
      <c r="Y33" s="1">
        <v>734500000</v>
      </c>
      <c r="Z33" s="1">
        <v>720100000</v>
      </c>
      <c r="AA33" s="1">
        <v>711300000</v>
      </c>
      <c r="AB33" s="1">
        <v>711300000</v>
      </c>
      <c r="AC33" s="1">
        <v>686400000</v>
      </c>
    </row>
    <row r="34" spans="1:29" ht="19" x14ac:dyDescent="0.25">
      <c r="A34" s="5" t="s">
        <v>27</v>
      </c>
      <c r="B34" s="1">
        <v>1019340000</v>
      </c>
      <c r="C34" s="1">
        <v>1071187855</v>
      </c>
      <c r="D34" s="1">
        <v>1037149639</v>
      </c>
      <c r="E34" s="1">
        <v>1096047335</v>
      </c>
      <c r="F34" s="1">
        <v>1206605876</v>
      </c>
      <c r="G34" s="1">
        <v>1203854390</v>
      </c>
      <c r="H34" s="1">
        <v>1193116635</v>
      </c>
      <c r="I34" s="1">
        <v>1209068010</v>
      </c>
      <c r="J34" s="1">
        <v>1163288719</v>
      </c>
      <c r="K34" s="1">
        <v>1159447005</v>
      </c>
      <c r="L34" s="1">
        <v>1123465704</v>
      </c>
      <c r="M34" s="1">
        <v>1067519182</v>
      </c>
      <c r="N34" s="1">
        <v>1015529412</v>
      </c>
      <c r="O34" s="1">
        <v>960000000</v>
      </c>
      <c r="P34" s="1">
        <v>947000000</v>
      </c>
      <c r="Q34" s="1">
        <v>940200000</v>
      </c>
      <c r="R34" s="1">
        <v>908800000</v>
      </c>
      <c r="S34" s="1">
        <v>875400000</v>
      </c>
      <c r="T34" s="1">
        <v>846100000</v>
      </c>
      <c r="U34" s="1">
        <v>823500000</v>
      </c>
      <c r="V34" s="1">
        <v>805100000</v>
      </c>
      <c r="W34" s="1">
        <v>779200000</v>
      </c>
      <c r="X34" s="1">
        <v>757300000</v>
      </c>
      <c r="Y34" s="1">
        <v>737700000</v>
      </c>
      <c r="Z34" s="1">
        <v>722600000</v>
      </c>
      <c r="AA34" s="1">
        <v>713000000</v>
      </c>
      <c r="AB34" s="1">
        <v>711300000</v>
      </c>
      <c r="AC34" s="1">
        <v>688300000</v>
      </c>
    </row>
    <row r="35" spans="1:29" ht="20" customHeight="1" x14ac:dyDescent="0.25">
      <c r="A35" s="14" t="s">
        <v>103</v>
      </c>
      <c r="B35" s="1"/>
      <c r="C35" s="22">
        <f>(C34-B34)/B34</f>
        <v>5.0864142484352622E-2</v>
      </c>
      <c r="D35" s="22">
        <f t="shared" ref="D35:AA35" si="9">(D34-C34)/C34</f>
        <v>-3.1776140703163591E-2</v>
      </c>
      <c r="E35" s="22">
        <f t="shared" si="9"/>
        <v>5.6788040785308511E-2</v>
      </c>
      <c r="F35" s="22">
        <f t="shared" si="9"/>
        <v>0.10087022473349656</v>
      </c>
      <c r="G35" s="22">
        <f t="shared" si="9"/>
        <v>-2.2803518984354757E-3</v>
      </c>
      <c r="H35" s="22">
        <f t="shared" si="9"/>
        <v>-8.9194798716479319E-3</v>
      </c>
      <c r="I35" s="22">
        <f t="shared" si="9"/>
        <v>1.3369501800634939E-2</v>
      </c>
      <c r="J35" s="22">
        <f t="shared" si="9"/>
        <v>-3.7863288600283124E-2</v>
      </c>
      <c r="K35" s="22">
        <f t="shared" si="9"/>
        <v>-3.3024596020345314E-3</v>
      </c>
      <c r="L35" s="22">
        <f t="shared" si="9"/>
        <v>-3.1033157052313916E-2</v>
      </c>
      <c r="M35" s="22">
        <f t="shared" si="9"/>
        <v>-4.979815743445249E-2</v>
      </c>
      <c r="N35" s="22">
        <f t="shared" si="9"/>
        <v>-4.8701485534524101E-2</v>
      </c>
      <c r="O35" s="22">
        <f t="shared" si="9"/>
        <v>-5.4680259718563426E-2</v>
      </c>
      <c r="P35" s="22">
        <f t="shared" si="9"/>
        <v>-1.3541666666666667E-2</v>
      </c>
      <c r="Q35" s="22">
        <f t="shared" si="9"/>
        <v>-7.1805702217529041E-3</v>
      </c>
      <c r="R35" s="22">
        <f t="shared" si="9"/>
        <v>-3.3397149542650502E-2</v>
      </c>
      <c r="S35" s="22">
        <f t="shared" si="9"/>
        <v>-3.6751760563380281E-2</v>
      </c>
      <c r="T35" s="22">
        <f t="shared" si="9"/>
        <v>-3.3470413525245601E-2</v>
      </c>
      <c r="U35" s="22">
        <f t="shared" si="9"/>
        <v>-2.6710790686680062E-2</v>
      </c>
      <c r="V35" s="22">
        <f t="shared" si="9"/>
        <v>-2.2343655130540378E-2</v>
      </c>
      <c r="W35" s="22">
        <f t="shared" si="9"/>
        <v>-3.2169916780524159E-2</v>
      </c>
      <c r="X35" s="22">
        <f t="shared" si="9"/>
        <v>-2.8105749486652978E-2</v>
      </c>
      <c r="Y35" s="22">
        <f t="shared" si="9"/>
        <v>-2.5881420837184737E-2</v>
      </c>
      <c r="Z35" s="22">
        <f t="shared" si="9"/>
        <v>-2.0469025349057882E-2</v>
      </c>
      <c r="AA35" s="22">
        <f t="shared" si="9"/>
        <v>-1.3285358427899253E-2</v>
      </c>
      <c r="AB35" s="22">
        <f t="shared" ref="AB35" si="10">(AB34-AA34)/AA34</f>
        <v>-2.3842917251051892E-3</v>
      </c>
      <c r="AC35" s="22">
        <f t="shared" ref="AC35" si="11">(AC34-AB34)/AB34</f>
        <v>-3.2335160972866581E-2</v>
      </c>
    </row>
    <row r="36" spans="1:2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row>
    <row r="37" spans="1:2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row>
    <row r="38" spans="1:29" ht="19" x14ac:dyDescent="0.25">
      <c r="A38" s="5" t="s">
        <v>30</v>
      </c>
      <c r="B38" s="1">
        <v>119000000</v>
      </c>
      <c r="C38" s="1">
        <v>105951245</v>
      </c>
      <c r="D38" s="1">
        <v>365339406</v>
      </c>
      <c r="E38" s="1">
        <v>260034642</v>
      </c>
      <c r="F38" s="1">
        <v>305940364</v>
      </c>
      <c r="G38" s="1">
        <v>15000000</v>
      </c>
      <c r="H38" s="1">
        <v>53000000</v>
      </c>
      <c r="I38" s="1">
        <v>25000000</v>
      </c>
      <c r="J38" s="1">
        <v>130000000</v>
      </c>
      <c r="K38" s="1">
        <v>147000000</v>
      </c>
      <c r="L38" s="1">
        <v>62000000</v>
      </c>
      <c r="M38" s="1">
        <v>179000000</v>
      </c>
      <c r="N38" s="1">
        <v>310000000</v>
      </c>
      <c r="O38" s="1">
        <v>413000000</v>
      </c>
      <c r="P38" s="1">
        <v>352000000</v>
      </c>
      <c r="Q38" s="1">
        <v>490000000</v>
      </c>
      <c r="R38" s="1">
        <v>101000000</v>
      </c>
      <c r="S38" s="1">
        <v>155000000</v>
      </c>
      <c r="T38" s="1">
        <v>214000000</v>
      </c>
      <c r="U38" s="1">
        <v>52000000</v>
      </c>
      <c r="V38" s="1">
        <v>153000000</v>
      </c>
      <c r="W38" s="1">
        <v>176000000</v>
      </c>
      <c r="X38" s="1">
        <v>70000000</v>
      </c>
      <c r="Y38" s="1">
        <v>266000000</v>
      </c>
      <c r="Z38" s="1">
        <v>64000000</v>
      </c>
      <c r="AA38" s="1">
        <v>569000000</v>
      </c>
      <c r="AB38" s="1">
        <v>838000000</v>
      </c>
      <c r="AC38" s="1">
        <v>328000000</v>
      </c>
    </row>
    <row r="39" spans="1:2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row>
    <row r="40" spans="1:29" ht="19" x14ac:dyDescent="0.25">
      <c r="A40" s="5" t="s">
        <v>32</v>
      </c>
      <c r="B40" s="1">
        <v>119000000</v>
      </c>
      <c r="C40" s="1">
        <v>105951245</v>
      </c>
      <c r="D40" s="1">
        <v>365339406</v>
      </c>
      <c r="E40" s="1">
        <v>260034642</v>
      </c>
      <c r="F40" s="1">
        <v>305940364</v>
      </c>
      <c r="G40" s="1">
        <v>15000000</v>
      </c>
      <c r="H40" s="1">
        <v>53000000</v>
      </c>
      <c r="I40" s="1">
        <v>25000000</v>
      </c>
      <c r="J40" s="1">
        <v>130000000</v>
      </c>
      <c r="K40" s="1">
        <v>147000000</v>
      </c>
      <c r="L40" s="1">
        <v>62000000</v>
      </c>
      <c r="M40" s="1">
        <v>179000000</v>
      </c>
      <c r="N40" s="1">
        <v>310000000</v>
      </c>
      <c r="O40" s="1">
        <v>413000000</v>
      </c>
      <c r="P40" s="1">
        <v>352000000</v>
      </c>
      <c r="Q40" s="1">
        <v>490000000</v>
      </c>
      <c r="R40" s="1">
        <v>101000000</v>
      </c>
      <c r="S40" s="1">
        <v>155000000</v>
      </c>
      <c r="T40" s="1">
        <v>214000000</v>
      </c>
      <c r="U40" s="1">
        <v>52000000</v>
      </c>
      <c r="V40" s="1">
        <v>153000000</v>
      </c>
      <c r="W40" s="1">
        <v>176000000</v>
      </c>
      <c r="X40" s="1">
        <v>70000000</v>
      </c>
      <c r="Y40" s="1">
        <v>266000000</v>
      </c>
      <c r="Z40" s="1">
        <v>64000000</v>
      </c>
      <c r="AA40" s="1">
        <v>569000000</v>
      </c>
      <c r="AB40" s="1">
        <v>838000000</v>
      </c>
      <c r="AC40" s="1">
        <v>328000000</v>
      </c>
    </row>
    <row r="41" spans="1:29" ht="19" x14ac:dyDescent="0.25">
      <c r="A41" s="5" t="s">
        <v>33</v>
      </c>
      <c r="B41" s="1">
        <v>564000000</v>
      </c>
      <c r="C41" s="1">
        <v>798129495</v>
      </c>
      <c r="D41" s="1">
        <v>681737928</v>
      </c>
      <c r="E41" s="1">
        <v>395965332</v>
      </c>
      <c r="F41" s="1">
        <v>802585490</v>
      </c>
      <c r="G41" s="1">
        <v>726000000</v>
      </c>
      <c r="H41" s="1">
        <v>645000000</v>
      </c>
      <c r="I41" s="1">
        <v>722000000</v>
      </c>
      <c r="J41" s="1">
        <v>529000000</v>
      </c>
      <c r="K41" s="1">
        <v>793000000</v>
      </c>
      <c r="L41" s="1">
        <v>623000000</v>
      </c>
      <c r="M41" s="1">
        <v>692000000</v>
      </c>
      <c r="N41" s="1">
        <v>370000000</v>
      </c>
      <c r="O41" s="1">
        <v>913000000</v>
      </c>
      <c r="P41" s="1">
        <v>797000000</v>
      </c>
      <c r="Q41" s="1">
        <v>775000000</v>
      </c>
      <c r="R41" s="1">
        <v>820000000</v>
      </c>
      <c r="S41" s="1">
        <v>831000000</v>
      </c>
      <c r="T41" s="1">
        <v>815000000</v>
      </c>
      <c r="U41" s="1">
        <v>928000000</v>
      </c>
      <c r="V41" s="1">
        <v>878000000</v>
      </c>
      <c r="W41" s="1">
        <v>875000000</v>
      </c>
      <c r="X41" s="1">
        <v>984000000</v>
      </c>
      <c r="Y41" s="1">
        <v>1169000000</v>
      </c>
      <c r="Z41" s="1">
        <v>1213000000</v>
      </c>
      <c r="AA41" s="1">
        <v>1139000000</v>
      </c>
      <c r="AB41" s="1">
        <v>1074000000</v>
      </c>
      <c r="AC41" s="1">
        <v>1371000000</v>
      </c>
    </row>
    <row r="42" spans="1:29" ht="19" x14ac:dyDescent="0.25">
      <c r="A42" s="5" t="s">
        <v>34</v>
      </c>
      <c r="B42" s="1">
        <v>209000000</v>
      </c>
      <c r="C42" s="1">
        <v>158035945</v>
      </c>
      <c r="D42" s="1">
        <v>150113998</v>
      </c>
      <c r="E42" s="1">
        <v>129940524</v>
      </c>
      <c r="F42" s="1">
        <v>115380735</v>
      </c>
      <c r="G42" s="1">
        <v>110000000</v>
      </c>
      <c r="H42" s="1">
        <v>133000000</v>
      </c>
      <c r="I42" s="1">
        <v>127000000</v>
      </c>
      <c r="J42" s="1">
        <v>120000000</v>
      </c>
      <c r="K42" s="1">
        <v>127000000</v>
      </c>
      <c r="L42" s="1">
        <v>151000000</v>
      </c>
      <c r="M42" s="1">
        <v>189000000</v>
      </c>
      <c r="N42" s="1">
        <v>162000000</v>
      </c>
      <c r="O42" s="1">
        <v>200000000</v>
      </c>
      <c r="P42" s="1">
        <v>170000000</v>
      </c>
      <c r="Q42" s="1">
        <v>210000000</v>
      </c>
      <c r="R42" s="1">
        <v>201000000</v>
      </c>
      <c r="S42" s="1">
        <v>230000000</v>
      </c>
      <c r="T42" s="1">
        <v>274000000</v>
      </c>
      <c r="U42" s="1">
        <v>335000000</v>
      </c>
      <c r="V42" s="1">
        <v>355000000</v>
      </c>
      <c r="W42" s="1">
        <v>363000000</v>
      </c>
      <c r="X42" s="1">
        <v>424000000</v>
      </c>
      <c r="Y42" s="1">
        <v>557000000</v>
      </c>
      <c r="Z42" s="1">
        <v>611000000</v>
      </c>
      <c r="AA42" s="1">
        <v>583000000</v>
      </c>
      <c r="AB42" s="1">
        <v>589000000</v>
      </c>
      <c r="AC42" s="1">
        <v>692000000</v>
      </c>
    </row>
    <row r="43" spans="1:29" ht="19" x14ac:dyDescent="0.25">
      <c r="A43" s="5" t="s">
        <v>35</v>
      </c>
      <c r="B43" s="1">
        <v>437000000</v>
      </c>
      <c r="C43" s="1">
        <v>99097995</v>
      </c>
      <c r="D43" s="1">
        <v>353318838</v>
      </c>
      <c r="E43" s="1">
        <v>243907272</v>
      </c>
      <c r="F43" s="1">
        <v>295926187</v>
      </c>
      <c r="G43" s="1">
        <v>257000000</v>
      </c>
      <c r="H43" s="1">
        <v>333000000</v>
      </c>
      <c r="I43" s="1">
        <v>318000000</v>
      </c>
      <c r="J43" s="1">
        <v>348000000</v>
      </c>
      <c r="K43" s="1">
        <v>643000000</v>
      </c>
      <c r="L43" s="1">
        <v>313000000</v>
      </c>
      <c r="M43" s="1">
        <v>276000000</v>
      </c>
      <c r="N43" s="1">
        <v>206000000</v>
      </c>
      <c r="O43" s="1">
        <v>230000000</v>
      </c>
      <c r="P43" s="1">
        <v>171000000</v>
      </c>
      <c r="Q43" s="1">
        <v>115000000</v>
      </c>
      <c r="R43" s="1">
        <v>726000000</v>
      </c>
      <c r="S43" s="1">
        <v>653000000</v>
      </c>
      <c r="T43" s="1">
        <v>674000000</v>
      </c>
      <c r="U43" s="1">
        <v>751000000</v>
      </c>
      <c r="V43" s="1">
        <v>767000000</v>
      </c>
      <c r="W43" s="1">
        <v>693000000</v>
      </c>
      <c r="X43" s="1">
        <v>712000000</v>
      </c>
      <c r="Y43" s="1">
        <v>736000000</v>
      </c>
      <c r="Z43" s="1">
        <v>942000000</v>
      </c>
      <c r="AA43" s="1">
        <v>811000000</v>
      </c>
      <c r="AB43" s="1">
        <v>925000000</v>
      </c>
      <c r="AC43" s="1">
        <v>826000000</v>
      </c>
    </row>
    <row r="44" spans="1:29" ht="19" x14ac:dyDescent="0.25">
      <c r="A44" s="6" t="s">
        <v>36</v>
      </c>
      <c r="B44" s="10">
        <v>1329000000</v>
      </c>
      <c r="C44" s="10">
        <v>1161214680</v>
      </c>
      <c r="D44" s="10">
        <v>1550510170</v>
      </c>
      <c r="E44" s="10">
        <v>1029847770</v>
      </c>
      <c r="F44" s="10">
        <v>1519832776</v>
      </c>
      <c r="G44" s="10">
        <v>1108000000</v>
      </c>
      <c r="H44" s="10">
        <v>1164000000</v>
      </c>
      <c r="I44" s="10">
        <v>1192000000</v>
      </c>
      <c r="J44" s="10">
        <v>1127000000</v>
      </c>
      <c r="K44" s="10">
        <v>1710000000</v>
      </c>
      <c r="L44" s="10">
        <v>1149000000</v>
      </c>
      <c r="M44" s="10">
        <v>1336000000</v>
      </c>
      <c r="N44" s="10">
        <v>1048000000</v>
      </c>
      <c r="O44" s="10">
        <v>1756000000</v>
      </c>
      <c r="P44" s="10">
        <v>1490000000</v>
      </c>
      <c r="Q44" s="10">
        <v>1590000000</v>
      </c>
      <c r="R44" s="10">
        <v>1848000000</v>
      </c>
      <c r="S44" s="10">
        <v>1869000000</v>
      </c>
      <c r="T44" s="10">
        <v>1977000000</v>
      </c>
      <c r="U44" s="10">
        <v>2066000000</v>
      </c>
      <c r="V44" s="10">
        <v>2153000000</v>
      </c>
      <c r="W44" s="10">
        <v>2107000000</v>
      </c>
      <c r="X44" s="10">
        <v>2190000000</v>
      </c>
      <c r="Y44" s="10">
        <v>2728000000</v>
      </c>
      <c r="Z44" s="10">
        <v>2830000000</v>
      </c>
      <c r="AA44" s="10">
        <v>3102000000</v>
      </c>
      <c r="AB44" s="10">
        <v>3426000000</v>
      </c>
      <c r="AC44" s="10">
        <v>3217000000</v>
      </c>
    </row>
    <row r="45" spans="1:29" ht="19" x14ac:dyDescent="0.25">
      <c r="A45" s="5" t="s">
        <v>37</v>
      </c>
      <c r="B45" s="1">
        <v>4650000000</v>
      </c>
      <c r="C45" s="1">
        <v>4869919450</v>
      </c>
      <c r="D45" s="1">
        <v>5127058456</v>
      </c>
      <c r="E45" s="1">
        <v>6749995518</v>
      </c>
      <c r="F45" s="1">
        <v>14666125049</v>
      </c>
      <c r="G45" s="1">
        <v>15638000000</v>
      </c>
      <c r="H45" s="1">
        <v>19145000000</v>
      </c>
      <c r="I45" s="1">
        <v>19681000000</v>
      </c>
      <c r="J45" s="1">
        <v>18305000000</v>
      </c>
      <c r="K45" s="1">
        <v>19715000000</v>
      </c>
      <c r="L45" s="1">
        <v>20078000000</v>
      </c>
      <c r="M45" s="1">
        <v>21053000000</v>
      </c>
      <c r="N45" s="1">
        <v>20413000000</v>
      </c>
      <c r="O45" s="1">
        <v>23203000000</v>
      </c>
      <c r="P45" s="1">
        <v>22630000000</v>
      </c>
      <c r="Q45" s="1">
        <v>22917000000</v>
      </c>
      <c r="R45" s="1">
        <v>23917000000</v>
      </c>
      <c r="S45" s="1">
        <v>24541000000</v>
      </c>
      <c r="T45" s="1">
        <v>26227000000</v>
      </c>
      <c r="U45" s="1">
        <v>28514000000</v>
      </c>
      <c r="V45" s="1">
        <v>32624000000</v>
      </c>
      <c r="W45" s="1">
        <v>33755000000</v>
      </c>
      <c r="X45" s="1">
        <v>34189000000</v>
      </c>
      <c r="Y45" s="1">
        <v>37773000000</v>
      </c>
      <c r="Z45" s="1">
        <v>40189000000</v>
      </c>
      <c r="AA45" s="1">
        <v>40504000000</v>
      </c>
      <c r="AB45" s="1">
        <v>41623000000</v>
      </c>
      <c r="AC45" s="1">
        <v>44007000000</v>
      </c>
    </row>
    <row r="46" spans="1:2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v>77000000</v>
      </c>
      <c r="AA46" s="1">
        <v>70000000</v>
      </c>
      <c r="AB46" s="1">
        <v>70000000</v>
      </c>
      <c r="AC46" s="1" t="s">
        <v>92</v>
      </c>
    </row>
    <row r="47" spans="1:29" ht="19" x14ac:dyDescent="0.25">
      <c r="A47" s="5" t="s">
        <v>39</v>
      </c>
      <c r="B47" s="1" t="s">
        <v>92</v>
      </c>
      <c r="C47" s="1" t="s">
        <v>92</v>
      </c>
      <c r="D47" s="1" t="s">
        <v>92</v>
      </c>
      <c r="E47" s="1" t="s">
        <v>92</v>
      </c>
      <c r="F47" s="1" t="s">
        <v>92</v>
      </c>
      <c r="G47" s="1" t="s">
        <v>92</v>
      </c>
      <c r="H47" s="1" t="s">
        <v>92</v>
      </c>
      <c r="I47" s="1" t="s">
        <v>92</v>
      </c>
      <c r="J47" s="1" t="s">
        <v>92</v>
      </c>
      <c r="K47" s="1" t="s">
        <v>92</v>
      </c>
      <c r="L47" s="1">
        <v>961000000</v>
      </c>
      <c r="M47" s="1">
        <v>1615000000</v>
      </c>
      <c r="N47" s="1">
        <v>1999000000</v>
      </c>
      <c r="O47" s="1" t="s">
        <v>92</v>
      </c>
      <c r="P47" s="1">
        <v>58000000</v>
      </c>
      <c r="Q47" s="1">
        <v>699000000</v>
      </c>
      <c r="R47" s="1">
        <v>261000000</v>
      </c>
      <c r="S47" s="1">
        <v>57000000</v>
      </c>
      <c r="T47" s="1">
        <v>59000000</v>
      </c>
      <c r="U47" s="1">
        <v>62000000</v>
      </c>
      <c r="V47" s="1">
        <v>71000000</v>
      </c>
      <c r="W47" s="1">
        <v>67000000</v>
      </c>
      <c r="X47" s="1">
        <v>62000000</v>
      </c>
      <c r="Y47" s="1">
        <v>73000000</v>
      </c>
      <c r="Z47" s="1">
        <v>152000000</v>
      </c>
      <c r="AA47" s="1">
        <v>145000000</v>
      </c>
      <c r="AB47" s="1">
        <v>139000000</v>
      </c>
      <c r="AC47" s="1" t="s">
        <v>92</v>
      </c>
    </row>
    <row r="48" spans="1:29" ht="19" x14ac:dyDescent="0.25">
      <c r="A48" s="5" t="s">
        <v>40</v>
      </c>
      <c r="B48" s="1" t="s">
        <v>92</v>
      </c>
      <c r="C48" s="1" t="s">
        <v>92</v>
      </c>
      <c r="D48" s="1" t="s">
        <v>92</v>
      </c>
      <c r="E48" s="1" t="s">
        <v>92</v>
      </c>
      <c r="F48" s="1" t="s">
        <v>92</v>
      </c>
      <c r="G48" s="1" t="s">
        <v>92</v>
      </c>
      <c r="H48" s="1" t="s">
        <v>92</v>
      </c>
      <c r="I48" s="1" t="s">
        <v>92</v>
      </c>
      <c r="J48" s="1" t="s">
        <v>92</v>
      </c>
      <c r="K48" s="1" t="s">
        <v>92</v>
      </c>
      <c r="L48" s="1">
        <v>961000000</v>
      </c>
      <c r="M48" s="1">
        <v>1615000000</v>
      </c>
      <c r="N48" s="1">
        <v>1999000000</v>
      </c>
      <c r="O48" s="1" t="s">
        <v>92</v>
      </c>
      <c r="P48" s="1">
        <v>58000000</v>
      </c>
      <c r="Q48" s="1">
        <v>699000000</v>
      </c>
      <c r="R48" s="1">
        <v>261000000</v>
      </c>
      <c r="S48" s="1">
        <v>57000000</v>
      </c>
      <c r="T48" s="1">
        <v>59000000</v>
      </c>
      <c r="U48" s="1">
        <v>62000000</v>
      </c>
      <c r="V48" s="1">
        <v>71000000</v>
      </c>
      <c r="W48" s="1">
        <v>67000000</v>
      </c>
      <c r="X48" s="1">
        <v>62000000</v>
      </c>
      <c r="Y48" s="1">
        <v>73000000</v>
      </c>
      <c r="Z48" s="1">
        <v>229000000</v>
      </c>
      <c r="AA48" s="1">
        <v>215000000</v>
      </c>
      <c r="AB48" s="1">
        <v>209000000</v>
      </c>
      <c r="AC48" s="1">
        <v>405000000</v>
      </c>
    </row>
    <row r="49" spans="1:2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22000000</v>
      </c>
      <c r="Q49" s="1" t="s">
        <v>92</v>
      </c>
      <c r="R49" s="1" t="s">
        <v>92</v>
      </c>
      <c r="S49" s="1">
        <v>30000000</v>
      </c>
      <c r="T49" s="1">
        <v>57000000</v>
      </c>
      <c r="U49" s="1">
        <v>58000000</v>
      </c>
      <c r="V49" s="1">
        <v>69000000</v>
      </c>
      <c r="W49" s="1">
        <v>68000000</v>
      </c>
      <c r="X49" s="1">
        <v>73000000</v>
      </c>
      <c r="Y49" s="1">
        <v>70000000</v>
      </c>
      <c r="Z49" s="1">
        <v>84000000</v>
      </c>
      <c r="AA49" s="1">
        <v>83000000</v>
      </c>
      <c r="AB49" s="1">
        <v>119000000</v>
      </c>
      <c r="AC49" s="1" t="s">
        <v>92</v>
      </c>
    </row>
    <row r="50" spans="1:2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row>
    <row r="51" spans="1:29" ht="19" x14ac:dyDescent="0.25">
      <c r="A51" s="5" t="s">
        <v>43</v>
      </c>
      <c r="B51" s="1">
        <v>219000000</v>
      </c>
      <c r="C51" s="1">
        <v>205871630</v>
      </c>
      <c r="D51" s="1">
        <v>404549354</v>
      </c>
      <c r="E51" s="1">
        <v>4079149452</v>
      </c>
      <c r="F51" s="1">
        <v>295926187</v>
      </c>
      <c r="G51" s="1">
        <v>568000000</v>
      </c>
      <c r="H51" s="1">
        <v>914000000</v>
      </c>
      <c r="I51" s="1">
        <v>865000000</v>
      </c>
      <c r="J51" s="1">
        <v>905000000</v>
      </c>
      <c r="K51" s="1">
        <v>940000000</v>
      </c>
      <c r="L51" s="1" t="s">
        <v>92</v>
      </c>
      <c r="M51" s="1" t="s">
        <v>92</v>
      </c>
      <c r="N51" s="1" t="s">
        <v>92</v>
      </c>
      <c r="O51" s="1">
        <v>1761000000</v>
      </c>
      <c r="P51" s="1">
        <v>976000000</v>
      </c>
      <c r="Q51" s="1" t="s">
        <v>92</v>
      </c>
      <c r="R51" s="1" t="s">
        <v>92</v>
      </c>
      <c r="S51" s="1">
        <v>162000000</v>
      </c>
      <c r="T51" s="1">
        <v>1843000000</v>
      </c>
      <c r="U51" s="1">
        <v>1092000000</v>
      </c>
      <c r="V51" s="1">
        <v>1485000000</v>
      </c>
      <c r="W51" s="1">
        <v>1060000000</v>
      </c>
      <c r="X51" s="1">
        <v>1115000000</v>
      </c>
      <c r="Y51" s="1">
        <v>570000000</v>
      </c>
      <c r="Z51" s="1">
        <v>452000000</v>
      </c>
      <c r="AA51" s="1">
        <v>900000000</v>
      </c>
      <c r="AB51" s="1">
        <v>3161000000</v>
      </c>
      <c r="AC51" s="1">
        <v>3033000000</v>
      </c>
    </row>
    <row r="52" spans="1:29" ht="19" x14ac:dyDescent="0.25">
      <c r="A52" s="5" t="s">
        <v>44</v>
      </c>
      <c r="B52" s="1">
        <v>4869000000</v>
      </c>
      <c r="C52" s="1">
        <v>5075791080</v>
      </c>
      <c r="D52" s="1">
        <v>5531607810</v>
      </c>
      <c r="E52" s="1">
        <v>10829144970</v>
      </c>
      <c r="F52" s="1">
        <v>14962051236</v>
      </c>
      <c r="G52" s="1">
        <v>16206000000</v>
      </c>
      <c r="H52" s="1">
        <v>20059000000</v>
      </c>
      <c r="I52" s="1">
        <v>20546000000</v>
      </c>
      <c r="J52" s="1">
        <v>19210000000</v>
      </c>
      <c r="K52" s="1">
        <v>20655000000</v>
      </c>
      <c r="L52" s="1">
        <v>21039000000</v>
      </c>
      <c r="M52" s="1">
        <v>22668000000</v>
      </c>
      <c r="N52" s="1">
        <v>22412000000</v>
      </c>
      <c r="O52" s="1">
        <v>24964000000</v>
      </c>
      <c r="P52" s="1">
        <v>23686000000</v>
      </c>
      <c r="Q52" s="1">
        <v>23616000000</v>
      </c>
      <c r="R52" s="1">
        <v>24178000000</v>
      </c>
      <c r="S52" s="1">
        <v>24790000000</v>
      </c>
      <c r="T52" s="1">
        <v>28186000000</v>
      </c>
      <c r="U52" s="1">
        <v>29726000000</v>
      </c>
      <c r="V52" s="1">
        <v>34249000000</v>
      </c>
      <c r="W52" s="1">
        <v>34950000000</v>
      </c>
      <c r="X52" s="1">
        <v>35439000000</v>
      </c>
      <c r="Y52" s="1">
        <v>38486000000</v>
      </c>
      <c r="Z52" s="1">
        <v>40954000000</v>
      </c>
      <c r="AA52" s="1">
        <v>41702000000</v>
      </c>
      <c r="AB52" s="1">
        <v>45112000000</v>
      </c>
      <c r="AC52" s="1">
        <v>47445000000</v>
      </c>
    </row>
    <row r="53" spans="1:2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row>
    <row r="54" spans="1:29" ht="20" thickBot="1" x14ac:dyDescent="0.3">
      <c r="A54" s="7" t="s">
        <v>46</v>
      </c>
      <c r="B54" s="11">
        <v>6198000000</v>
      </c>
      <c r="C54" s="11">
        <v>6237005760</v>
      </c>
      <c r="D54" s="11">
        <v>7082117980</v>
      </c>
      <c r="E54" s="11">
        <v>11858992740</v>
      </c>
      <c r="F54" s="11">
        <v>16481884012</v>
      </c>
      <c r="G54" s="11">
        <v>17314000000</v>
      </c>
      <c r="H54" s="11">
        <v>21223000000</v>
      </c>
      <c r="I54" s="11">
        <v>21738000000</v>
      </c>
      <c r="J54" s="11">
        <v>20337000000</v>
      </c>
      <c r="K54" s="11">
        <v>22365000000</v>
      </c>
      <c r="L54" s="11">
        <v>22188000000</v>
      </c>
      <c r="M54" s="11">
        <v>24004000000</v>
      </c>
      <c r="N54" s="11">
        <v>23460000000</v>
      </c>
      <c r="O54" s="11">
        <v>26720000000</v>
      </c>
      <c r="P54" s="11">
        <v>25176000000</v>
      </c>
      <c r="Q54" s="11">
        <v>25206000000</v>
      </c>
      <c r="R54" s="11">
        <v>26026000000</v>
      </c>
      <c r="S54" s="11">
        <v>26659000000</v>
      </c>
      <c r="T54" s="11">
        <v>30163000000</v>
      </c>
      <c r="U54" s="11">
        <v>31792000000</v>
      </c>
      <c r="V54" s="11">
        <v>36402000000</v>
      </c>
      <c r="W54" s="11">
        <v>37057000000</v>
      </c>
      <c r="X54" s="11">
        <v>37629000000</v>
      </c>
      <c r="Y54" s="11">
        <v>41214000000</v>
      </c>
      <c r="Z54" s="11">
        <v>43784000000</v>
      </c>
      <c r="AA54" s="11">
        <v>44804000000</v>
      </c>
      <c r="AB54" s="11">
        <v>48538000000</v>
      </c>
      <c r="AC54" s="11">
        <v>50662000000</v>
      </c>
    </row>
    <row r="55" spans="1:29" ht="20" thickTop="1" x14ac:dyDescent="0.25">
      <c r="A55" s="5" t="s">
        <v>47</v>
      </c>
      <c r="B55" s="1">
        <v>901000000</v>
      </c>
      <c r="C55" s="1">
        <v>929163635</v>
      </c>
      <c r="D55" s="1">
        <v>1067111614</v>
      </c>
      <c r="E55" s="1">
        <v>1149036714</v>
      </c>
      <c r="F55" s="1">
        <v>1377312170</v>
      </c>
      <c r="G55" s="1" t="s">
        <v>92</v>
      </c>
      <c r="H55" s="1" t="s">
        <v>92</v>
      </c>
      <c r="I55" s="1" t="s">
        <v>92</v>
      </c>
      <c r="J55" s="1" t="s">
        <v>92</v>
      </c>
      <c r="K55" s="1" t="s">
        <v>92</v>
      </c>
      <c r="L55" s="1">
        <v>1484718650</v>
      </c>
      <c r="M55" s="1">
        <v>1821190500</v>
      </c>
      <c r="N55" s="1">
        <v>1274152450</v>
      </c>
      <c r="O55" s="1">
        <v>413000000</v>
      </c>
      <c r="P55" s="1">
        <v>309000000</v>
      </c>
      <c r="Q55" s="1">
        <v>383000000</v>
      </c>
      <c r="R55" s="1">
        <v>445000000</v>
      </c>
      <c r="S55" s="1">
        <v>386000000</v>
      </c>
      <c r="T55" s="1">
        <v>408000000</v>
      </c>
      <c r="U55" s="1">
        <v>464000000</v>
      </c>
      <c r="V55" s="1">
        <v>391000000</v>
      </c>
      <c r="W55" s="1">
        <v>484000000</v>
      </c>
      <c r="X55" s="1">
        <v>738000000</v>
      </c>
      <c r="Y55" s="1">
        <v>982000000</v>
      </c>
      <c r="Z55" s="1">
        <v>866000000</v>
      </c>
      <c r="AA55" s="1">
        <v>780000000</v>
      </c>
      <c r="AB55" s="1">
        <v>903000000</v>
      </c>
      <c r="AC55" s="1">
        <v>2785000000</v>
      </c>
    </row>
    <row r="56" spans="1:29" ht="19" x14ac:dyDescent="0.25">
      <c r="A56" s="5" t="s">
        <v>48</v>
      </c>
      <c r="B56" s="1">
        <v>288000000</v>
      </c>
      <c r="C56" s="1">
        <v>27001805</v>
      </c>
      <c r="D56" s="1">
        <v>43073702</v>
      </c>
      <c r="E56" s="1">
        <v>131937246</v>
      </c>
      <c r="F56" s="1">
        <v>271834109</v>
      </c>
      <c r="G56" s="1">
        <v>434000000</v>
      </c>
      <c r="H56" s="1">
        <v>163000000</v>
      </c>
      <c r="I56" s="1">
        <v>574000000</v>
      </c>
      <c r="J56" s="1">
        <v>483000000</v>
      </c>
      <c r="K56" s="1">
        <v>578000000</v>
      </c>
      <c r="L56" s="1">
        <v>408000000</v>
      </c>
      <c r="M56" s="1">
        <v>218000000</v>
      </c>
      <c r="N56" s="1">
        <v>254000000</v>
      </c>
      <c r="O56" s="1">
        <v>1892000000</v>
      </c>
      <c r="P56" s="1">
        <v>88000000</v>
      </c>
      <c r="Q56" s="1">
        <v>558000000</v>
      </c>
      <c r="R56" s="1">
        <v>135000000</v>
      </c>
      <c r="S56" s="1">
        <v>577000000</v>
      </c>
      <c r="T56" s="1">
        <v>1021000000</v>
      </c>
      <c r="U56" s="1">
        <v>544000000</v>
      </c>
      <c r="V56" s="1">
        <v>1442000000</v>
      </c>
      <c r="W56" s="1">
        <v>1489000000</v>
      </c>
      <c r="X56" s="1">
        <v>2080000000</v>
      </c>
      <c r="Y56" s="1">
        <v>1184000000</v>
      </c>
      <c r="Z56" s="1">
        <v>2052000000</v>
      </c>
      <c r="AA56" s="1">
        <v>1017000000</v>
      </c>
      <c r="AB56" s="1">
        <v>616000000</v>
      </c>
      <c r="AC56" s="1">
        <v>1057000000</v>
      </c>
    </row>
    <row r="57" spans="1:2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75000000</v>
      </c>
      <c r="Q57" s="1">
        <v>170000000</v>
      </c>
      <c r="R57" s="1">
        <v>130000000</v>
      </c>
      <c r="S57" s="1">
        <v>294000000</v>
      </c>
      <c r="T57" s="1">
        <v>96000000</v>
      </c>
      <c r="U57" s="1">
        <v>208000000</v>
      </c>
      <c r="V57" s="1">
        <v>254000000</v>
      </c>
      <c r="W57" s="1">
        <v>122000000</v>
      </c>
      <c r="X57" s="1">
        <v>201000000</v>
      </c>
      <c r="Y57" s="1">
        <v>205000000</v>
      </c>
      <c r="Z57" s="1">
        <v>202000000</v>
      </c>
      <c r="AA57" s="1">
        <v>223000000</v>
      </c>
      <c r="AB57" s="1">
        <v>309000000</v>
      </c>
      <c r="AC57" s="1" t="s">
        <v>92</v>
      </c>
    </row>
    <row r="58" spans="1:2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50000000</v>
      </c>
      <c r="AA58" s="1">
        <v>115000000</v>
      </c>
      <c r="AB58" s="1">
        <v>74000000</v>
      </c>
      <c r="AC58" s="1" t="s">
        <v>92</v>
      </c>
    </row>
    <row r="59" spans="1:29" ht="19" x14ac:dyDescent="0.25">
      <c r="A59" s="5" t="s">
        <v>51</v>
      </c>
      <c r="B59" s="1">
        <v>414000000</v>
      </c>
      <c r="C59" s="1">
        <v>381040700</v>
      </c>
      <c r="D59" s="1">
        <v>96021442</v>
      </c>
      <c r="E59" s="1">
        <v>88316550</v>
      </c>
      <c r="F59" s="1">
        <v>120460390</v>
      </c>
      <c r="G59" s="1">
        <v>1471000000</v>
      </c>
      <c r="H59" s="1">
        <v>1506000000</v>
      </c>
      <c r="I59" s="1">
        <v>1560000000</v>
      </c>
      <c r="J59" s="1">
        <v>1439000000</v>
      </c>
      <c r="K59" s="1">
        <v>1681000000</v>
      </c>
      <c r="L59" s="1">
        <v>65281350</v>
      </c>
      <c r="M59" s="1">
        <v>74809500</v>
      </c>
      <c r="N59" s="1">
        <v>61847550</v>
      </c>
      <c r="O59" s="1">
        <v>-413000000</v>
      </c>
      <c r="P59" s="1">
        <v>765000000</v>
      </c>
      <c r="Q59" s="1">
        <v>795000000</v>
      </c>
      <c r="R59" s="1">
        <v>1005000000</v>
      </c>
      <c r="S59" s="1">
        <v>946000000</v>
      </c>
      <c r="T59" s="1">
        <v>973000000</v>
      </c>
      <c r="U59" s="1">
        <v>985000000</v>
      </c>
      <c r="V59" s="1">
        <v>911000000</v>
      </c>
      <c r="W59" s="1">
        <v>913000000</v>
      </c>
      <c r="X59" s="1">
        <v>964000000</v>
      </c>
      <c r="Y59" s="1">
        <v>1129000000</v>
      </c>
      <c r="Z59" s="1">
        <v>1117000000</v>
      </c>
      <c r="AA59" s="1">
        <v>1139000000</v>
      </c>
      <c r="AB59" s="1">
        <v>1218000000</v>
      </c>
      <c r="AC59" s="1" t="s">
        <v>92</v>
      </c>
    </row>
    <row r="60" spans="1:29" ht="19" x14ac:dyDescent="0.25">
      <c r="A60" s="6" t="s">
        <v>52</v>
      </c>
      <c r="B60" s="10">
        <v>1603000000</v>
      </c>
      <c r="C60" s="10">
        <v>1337206140</v>
      </c>
      <c r="D60" s="10">
        <v>1206206758</v>
      </c>
      <c r="E60" s="10">
        <v>1369290510</v>
      </c>
      <c r="F60" s="10">
        <v>1769606669</v>
      </c>
      <c r="G60" s="10">
        <v>1905000000</v>
      </c>
      <c r="H60" s="10">
        <v>1669000000</v>
      </c>
      <c r="I60" s="10">
        <v>2134000000</v>
      </c>
      <c r="J60" s="10">
        <v>1922000000</v>
      </c>
      <c r="K60" s="10">
        <v>2259000000</v>
      </c>
      <c r="L60" s="10">
        <v>1958000000</v>
      </c>
      <c r="M60" s="10">
        <v>2114000000</v>
      </c>
      <c r="N60" s="10">
        <v>1590000000</v>
      </c>
      <c r="O60" s="10">
        <v>1892000000</v>
      </c>
      <c r="P60" s="10">
        <v>1237000000</v>
      </c>
      <c r="Q60" s="10">
        <v>1906000000</v>
      </c>
      <c r="R60" s="10">
        <v>1715000000</v>
      </c>
      <c r="S60" s="10">
        <v>2203000000</v>
      </c>
      <c r="T60" s="10">
        <v>2498000000</v>
      </c>
      <c r="U60" s="10">
        <v>2201000000</v>
      </c>
      <c r="V60" s="10">
        <v>2998000000</v>
      </c>
      <c r="W60" s="10">
        <v>3008000000</v>
      </c>
      <c r="X60" s="10">
        <v>3983000000</v>
      </c>
      <c r="Y60" s="10">
        <v>3500000000</v>
      </c>
      <c r="Z60" s="10">
        <v>4287000000</v>
      </c>
      <c r="AA60" s="10">
        <v>3274000000</v>
      </c>
      <c r="AB60" s="10">
        <v>3120000000</v>
      </c>
      <c r="AC60" s="10">
        <v>3842000000</v>
      </c>
    </row>
    <row r="61" spans="1:29" ht="19" x14ac:dyDescent="0.25">
      <c r="A61" s="5" t="s">
        <v>53</v>
      </c>
      <c r="B61" s="1">
        <v>1313000000</v>
      </c>
      <c r="C61" s="1">
        <v>1499216970</v>
      </c>
      <c r="D61" s="1">
        <v>1641666144</v>
      </c>
      <c r="E61" s="1">
        <v>3963953952</v>
      </c>
      <c r="F61" s="1">
        <v>3960534437</v>
      </c>
      <c r="G61" s="1">
        <v>3886000000</v>
      </c>
      <c r="H61" s="1">
        <v>5764000000</v>
      </c>
      <c r="I61" s="1">
        <v>5003000000</v>
      </c>
      <c r="J61" s="1">
        <v>4175000000</v>
      </c>
      <c r="K61" s="1">
        <v>4586000000</v>
      </c>
      <c r="L61" s="1">
        <v>4677000000</v>
      </c>
      <c r="M61" s="1">
        <v>5386000000</v>
      </c>
      <c r="N61" s="1">
        <v>5363000000</v>
      </c>
      <c r="O61" s="1">
        <v>7405000000</v>
      </c>
      <c r="P61" s="1">
        <v>6391000000</v>
      </c>
      <c r="Q61" s="1">
        <v>5531000000</v>
      </c>
      <c r="R61" s="1">
        <v>6441000000</v>
      </c>
      <c r="S61" s="1">
        <v>6323000000</v>
      </c>
      <c r="T61" s="1">
        <v>6819000000</v>
      </c>
      <c r="U61" s="1">
        <v>7865000000</v>
      </c>
      <c r="V61" s="1">
        <v>8985000000</v>
      </c>
      <c r="W61" s="1">
        <v>9448000000</v>
      </c>
      <c r="X61" s="1">
        <v>8748000000</v>
      </c>
      <c r="Y61" s="1">
        <v>11385000000</v>
      </c>
      <c r="Z61" s="1">
        <v>12245000000</v>
      </c>
      <c r="AA61" s="1">
        <v>12307000000</v>
      </c>
      <c r="AB61" s="1">
        <v>12299000000</v>
      </c>
      <c r="AC61" s="1">
        <v>14713000000</v>
      </c>
    </row>
    <row r="62" spans="1:2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v>390000000</v>
      </c>
      <c r="Q62" s="1">
        <v>254000000</v>
      </c>
      <c r="R62" s="1" t="s">
        <v>92</v>
      </c>
      <c r="S62" s="1" t="s">
        <v>92</v>
      </c>
      <c r="T62" s="1" t="s">
        <v>92</v>
      </c>
      <c r="U62" s="1" t="s">
        <v>92</v>
      </c>
      <c r="V62" s="1" t="s">
        <v>92</v>
      </c>
      <c r="W62" s="1" t="s">
        <v>92</v>
      </c>
      <c r="X62" s="1" t="s">
        <v>92</v>
      </c>
      <c r="Y62" s="1" t="s">
        <v>92</v>
      </c>
      <c r="Z62" s="1">
        <v>161000000</v>
      </c>
      <c r="AA62" s="1">
        <v>85000000</v>
      </c>
      <c r="AB62" s="1" t="s">
        <v>92</v>
      </c>
      <c r="AC62" s="1" t="s">
        <v>92</v>
      </c>
    </row>
    <row r="63" spans="1:29" ht="19" x14ac:dyDescent="0.25">
      <c r="A63" s="5" t="s">
        <v>54</v>
      </c>
      <c r="B63" s="1" t="s">
        <v>92</v>
      </c>
      <c r="C63" s="1" t="s">
        <v>92</v>
      </c>
      <c r="D63" s="1" t="s">
        <v>92</v>
      </c>
      <c r="E63" s="1">
        <v>324390528</v>
      </c>
      <c r="F63" s="1">
        <v>2984369879</v>
      </c>
      <c r="G63" s="1">
        <v>3375000000</v>
      </c>
      <c r="H63" s="1">
        <v>4591000000</v>
      </c>
      <c r="I63" s="1">
        <v>4826000000</v>
      </c>
      <c r="J63" s="1">
        <v>4550000000</v>
      </c>
      <c r="K63" s="1">
        <v>4723000000</v>
      </c>
      <c r="L63" s="1">
        <v>4817000000</v>
      </c>
      <c r="M63" s="1">
        <v>5215000000</v>
      </c>
      <c r="N63" s="1">
        <v>4908000000</v>
      </c>
      <c r="O63" s="1">
        <v>5511000000</v>
      </c>
      <c r="P63" s="1">
        <v>5119000000</v>
      </c>
      <c r="Q63" s="1">
        <v>5152000000</v>
      </c>
      <c r="R63" s="1">
        <v>5333000000</v>
      </c>
      <c r="S63" s="1">
        <v>5555000000</v>
      </c>
      <c r="T63" s="1">
        <v>6537000000</v>
      </c>
      <c r="U63" s="1">
        <v>6902000000</v>
      </c>
      <c r="V63" s="1">
        <v>8105000000</v>
      </c>
      <c r="W63" s="1">
        <v>8473000000</v>
      </c>
      <c r="X63" s="1">
        <v>6953000000</v>
      </c>
      <c r="Y63" s="1">
        <v>7480000000</v>
      </c>
      <c r="Z63" s="1">
        <v>7844000000</v>
      </c>
      <c r="AA63" s="1">
        <v>8271000000</v>
      </c>
      <c r="AB63" s="1">
        <v>9303000000</v>
      </c>
      <c r="AC63" s="1">
        <v>9796000000</v>
      </c>
    </row>
    <row r="64" spans="1:29" ht="19" x14ac:dyDescent="0.25">
      <c r="A64" s="5" t="s">
        <v>55</v>
      </c>
      <c r="B64" s="1">
        <v>976000000</v>
      </c>
      <c r="C64" s="1">
        <v>1020174795</v>
      </c>
      <c r="D64" s="1">
        <v>813821074</v>
      </c>
      <c r="E64" s="1">
        <v>1195575696</v>
      </c>
      <c r="F64" s="1">
        <v>1290958035</v>
      </c>
      <c r="G64" s="1">
        <v>1550000000</v>
      </c>
      <c r="H64" s="1">
        <v>1711000000</v>
      </c>
      <c r="I64" s="1">
        <v>1406000000</v>
      </c>
      <c r="J64" s="1">
        <v>1258000000</v>
      </c>
      <c r="K64" s="1">
        <v>1513000000</v>
      </c>
      <c r="L64" s="1">
        <v>1487000000</v>
      </c>
      <c r="M64" s="1">
        <v>1465000000</v>
      </c>
      <c r="N64" s="1">
        <v>1422000000</v>
      </c>
      <c r="O64" s="1">
        <v>1353000000</v>
      </c>
      <c r="P64" s="1">
        <v>806000000</v>
      </c>
      <c r="Q64" s="1">
        <v>1079000000</v>
      </c>
      <c r="R64" s="1">
        <v>1857000000</v>
      </c>
      <c r="S64" s="1">
        <v>1560000000</v>
      </c>
      <c r="T64" s="1">
        <v>1356000000</v>
      </c>
      <c r="U64" s="1">
        <v>1354000000</v>
      </c>
      <c r="V64" s="1">
        <v>1364000000</v>
      </c>
      <c r="W64" s="1">
        <v>1287000000</v>
      </c>
      <c r="X64" s="1">
        <v>1289000000</v>
      </c>
      <c r="Y64" s="1">
        <v>1208000000</v>
      </c>
      <c r="Z64" s="1">
        <v>1206000000</v>
      </c>
      <c r="AA64" s="1">
        <v>1216000000</v>
      </c>
      <c r="AB64" s="1">
        <v>1072000000</v>
      </c>
      <c r="AC64" s="1">
        <v>927000000</v>
      </c>
    </row>
    <row r="65" spans="1:29" ht="19" x14ac:dyDescent="0.25">
      <c r="A65" s="5" t="s">
        <v>56</v>
      </c>
      <c r="B65" s="1">
        <v>2289000000</v>
      </c>
      <c r="C65" s="1">
        <v>2519391765</v>
      </c>
      <c r="D65" s="1">
        <v>2455487218</v>
      </c>
      <c r="E65" s="1">
        <v>5483920176</v>
      </c>
      <c r="F65" s="1">
        <v>8235862351</v>
      </c>
      <c r="G65" s="1">
        <v>8811000000</v>
      </c>
      <c r="H65" s="1">
        <v>12066000000</v>
      </c>
      <c r="I65" s="1">
        <v>11235000000</v>
      </c>
      <c r="J65" s="1">
        <v>9983000000</v>
      </c>
      <c r="K65" s="1">
        <v>10822000000</v>
      </c>
      <c r="L65" s="1">
        <v>10981000000</v>
      </c>
      <c r="M65" s="1">
        <v>12066000000</v>
      </c>
      <c r="N65" s="1">
        <v>11693000000</v>
      </c>
      <c r="O65" s="1">
        <v>14269000000</v>
      </c>
      <c r="P65" s="1">
        <v>12706000000</v>
      </c>
      <c r="Q65" s="1">
        <v>12016000000</v>
      </c>
      <c r="R65" s="1">
        <v>13631000000</v>
      </c>
      <c r="S65" s="1">
        <v>13438000000</v>
      </c>
      <c r="T65" s="1">
        <v>14712000000</v>
      </c>
      <c r="U65" s="1">
        <v>16121000000</v>
      </c>
      <c r="V65" s="1">
        <v>18454000000</v>
      </c>
      <c r="W65" s="1">
        <v>19208000000</v>
      </c>
      <c r="X65" s="1">
        <v>16990000000</v>
      </c>
      <c r="Y65" s="1">
        <v>20073000000</v>
      </c>
      <c r="Z65" s="1">
        <v>21456000000</v>
      </c>
      <c r="AA65" s="1">
        <v>21879000000</v>
      </c>
      <c r="AB65" s="1">
        <v>22674000000</v>
      </c>
      <c r="AC65" s="1">
        <v>25436000000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row>
    <row r="67" spans="1:29" ht="19" x14ac:dyDescent="0.25">
      <c r="A67" s="6" t="s">
        <v>58</v>
      </c>
      <c r="B67" s="10">
        <v>3892000000</v>
      </c>
      <c r="C67" s="10">
        <v>3856597905</v>
      </c>
      <c r="D67" s="10">
        <v>3661693976</v>
      </c>
      <c r="E67" s="10">
        <v>6853210686</v>
      </c>
      <c r="F67" s="10">
        <v>10005469020</v>
      </c>
      <c r="G67" s="10">
        <v>10716000000</v>
      </c>
      <c r="H67" s="10">
        <v>13735000000</v>
      </c>
      <c r="I67" s="10">
        <v>13369000000</v>
      </c>
      <c r="J67" s="10">
        <v>11905000000</v>
      </c>
      <c r="K67" s="10">
        <v>13081000000</v>
      </c>
      <c r="L67" s="10">
        <v>12939000000</v>
      </c>
      <c r="M67" s="10">
        <v>14180000000</v>
      </c>
      <c r="N67" s="10">
        <v>13283000000</v>
      </c>
      <c r="O67" s="10">
        <v>16161000000</v>
      </c>
      <c r="P67" s="10">
        <v>13943000000</v>
      </c>
      <c r="Q67" s="10">
        <v>13922000000</v>
      </c>
      <c r="R67" s="10">
        <v>15346000000</v>
      </c>
      <c r="S67" s="10">
        <v>15641000000</v>
      </c>
      <c r="T67" s="10">
        <v>17210000000</v>
      </c>
      <c r="U67" s="10">
        <v>18322000000</v>
      </c>
      <c r="V67" s="10">
        <v>21452000000</v>
      </c>
      <c r="W67" s="10">
        <v>22216000000</v>
      </c>
      <c r="X67" s="10">
        <v>20973000000</v>
      </c>
      <c r="Y67" s="10">
        <v>23573000000</v>
      </c>
      <c r="Z67" s="10">
        <v>25743000000</v>
      </c>
      <c r="AA67" s="10">
        <v>25153000000</v>
      </c>
      <c r="AB67" s="10">
        <v>25794000000</v>
      </c>
      <c r="AC67" s="10">
        <v>29278000000</v>
      </c>
    </row>
    <row r="68" spans="1:29" ht="19" x14ac:dyDescent="0.25">
      <c r="A68" s="5" t="s">
        <v>59</v>
      </c>
      <c r="B68" s="1" t="s">
        <v>92</v>
      </c>
      <c r="C68" s="1" t="s">
        <v>92</v>
      </c>
      <c r="D68" s="1" t="s">
        <v>92</v>
      </c>
      <c r="E68" s="1" t="s">
        <v>92</v>
      </c>
      <c r="F68" s="1" t="s">
        <v>92</v>
      </c>
      <c r="G68" s="1">
        <v>4349000000</v>
      </c>
      <c r="H68" s="1">
        <v>4442000000</v>
      </c>
      <c r="I68" s="1">
        <v>4785000000</v>
      </c>
      <c r="J68" s="1">
        <v>4664000000</v>
      </c>
      <c r="K68" s="1">
        <v>4706000000</v>
      </c>
      <c r="L68" s="1">
        <v>4580000000</v>
      </c>
      <c r="M68" s="1">
        <v>4459000000</v>
      </c>
      <c r="N68" s="1">
        <v>4283000000</v>
      </c>
      <c r="O68" s="1" t="s">
        <v>92</v>
      </c>
      <c r="P68" s="1" t="s">
        <v>92</v>
      </c>
      <c r="Q68" s="1" t="s">
        <v>92</v>
      </c>
      <c r="R68" s="1" t="s">
        <v>92</v>
      </c>
      <c r="S68" s="1">
        <v>4108000000</v>
      </c>
      <c r="T68" s="1">
        <v>4015000000</v>
      </c>
      <c r="U68" s="1">
        <v>3718000000</v>
      </c>
      <c r="V68" s="1">
        <v>3705000000</v>
      </c>
      <c r="W68" s="1">
        <v>3730000000</v>
      </c>
      <c r="X68" s="1">
        <v>3780000000</v>
      </c>
      <c r="Y68" s="1">
        <v>3634000000</v>
      </c>
      <c r="Z68" s="1">
        <v>3650000000</v>
      </c>
      <c r="AA68" s="1">
        <v>3698000000</v>
      </c>
      <c r="AB68" s="1">
        <v>3704000000</v>
      </c>
      <c r="AC68" s="1">
        <v>3613000000</v>
      </c>
    </row>
    <row r="69" spans="1:29" ht="19" x14ac:dyDescent="0.25">
      <c r="A69" s="5" t="s">
        <v>60</v>
      </c>
      <c r="B69" s="1">
        <v>104000000</v>
      </c>
      <c r="C69" s="1">
        <v>178047435</v>
      </c>
      <c r="D69" s="1">
        <v>1212217042</v>
      </c>
      <c r="E69" s="1">
        <v>890998794</v>
      </c>
      <c r="F69" s="1">
        <v>1535797406</v>
      </c>
      <c r="G69" s="1">
        <v>2098000000</v>
      </c>
      <c r="H69" s="1">
        <v>2988000000</v>
      </c>
      <c r="I69" s="1">
        <v>3487000000</v>
      </c>
      <c r="J69" s="1">
        <v>3897000000</v>
      </c>
      <c r="K69" s="1">
        <v>4726000000</v>
      </c>
      <c r="L69" s="1">
        <v>4891000000</v>
      </c>
      <c r="M69" s="1">
        <v>5409000000</v>
      </c>
      <c r="N69" s="1">
        <v>5925000000</v>
      </c>
      <c r="O69" s="1">
        <v>6535000000</v>
      </c>
      <c r="P69" s="1">
        <v>7915000000</v>
      </c>
      <c r="Q69" s="1">
        <v>8741000000</v>
      </c>
      <c r="R69" s="1">
        <v>9378000000</v>
      </c>
      <c r="S69" s="1">
        <v>10167000000</v>
      </c>
      <c r="T69" s="1">
        <v>10788000000</v>
      </c>
      <c r="U69" s="1">
        <v>11740000000</v>
      </c>
      <c r="V69" s="1">
        <v>12637000000</v>
      </c>
      <c r="W69" s="1">
        <v>13242000000</v>
      </c>
      <c r="X69" s="1">
        <v>15586000000</v>
      </c>
      <c r="Y69" s="1">
        <v>16623000000</v>
      </c>
      <c r="Z69" s="1">
        <v>17634000000</v>
      </c>
      <c r="AA69" s="1">
        <v>19161000000</v>
      </c>
      <c r="AB69" s="1">
        <v>20741000000</v>
      </c>
      <c r="AC69" s="1">
        <v>19529000000</v>
      </c>
    </row>
    <row r="70" spans="1:29" ht="19" x14ac:dyDescent="0.25">
      <c r="A70" s="5" t="s">
        <v>61</v>
      </c>
      <c r="B70" s="1">
        <v>-5415000000</v>
      </c>
      <c r="C70" s="1">
        <v>-5334843930</v>
      </c>
      <c r="D70" s="1">
        <v>-5205192148</v>
      </c>
      <c r="E70" s="1">
        <v>-7714105056</v>
      </c>
      <c r="F70" s="1">
        <v>-7913957357</v>
      </c>
      <c r="G70" s="1" t="s">
        <v>92</v>
      </c>
      <c r="H70" s="1" t="s">
        <v>92</v>
      </c>
      <c r="I70" s="1">
        <v>97000000</v>
      </c>
      <c r="J70" s="1">
        <v>-129000000</v>
      </c>
      <c r="K70" s="1">
        <v>-148000000</v>
      </c>
      <c r="L70" s="1">
        <v>-222000000</v>
      </c>
      <c r="M70" s="1">
        <v>-44000000</v>
      </c>
      <c r="N70" s="1">
        <v>-31000000</v>
      </c>
      <c r="O70" s="1">
        <v>-155000000</v>
      </c>
      <c r="P70" s="1">
        <v>-948000000</v>
      </c>
      <c r="Q70" s="1">
        <v>-1709000000</v>
      </c>
      <c r="R70" s="1">
        <v>-2839000000</v>
      </c>
      <c r="S70" s="1">
        <v>-3257000000</v>
      </c>
      <c r="T70" s="1">
        <v>-1850000000</v>
      </c>
      <c r="U70" s="1">
        <v>-2427000000</v>
      </c>
      <c r="V70" s="1">
        <v>-1767000000</v>
      </c>
      <c r="W70" s="1">
        <v>-2358000000</v>
      </c>
      <c r="X70" s="1">
        <v>-2784000000</v>
      </c>
      <c r="Y70" s="1">
        <v>-2849000000</v>
      </c>
      <c r="Z70" s="1">
        <v>-3483000000</v>
      </c>
      <c r="AA70" s="1">
        <v>-3472000000</v>
      </c>
      <c r="AB70" s="1">
        <v>-1995000000</v>
      </c>
      <c r="AC70" s="1">
        <v>-1969000000</v>
      </c>
    </row>
    <row r="71" spans="1:29" ht="19" x14ac:dyDescent="0.25">
      <c r="A71" s="5" t="s">
        <v>62</v>
      </c>
      <c r="B71" s="1">
        <v>7617000000</v>
      </c>
      <c r="C71" s="1">
        <v>7537204350</v>
      </c>
      <c r="D71" s="1">
        <v>7413399110</v>
      </c>
      <c r="E71" s="1">
        <v>11828888316</v>
      </c>
      <c r="F71" s="1">
        <v>12854574943</v>
      </c>
      <c r="G71" s="1">
        <v>151000000</v>
      </c>
      <c r="H71" s="1">
        <v>58000000</v>
      </c>
      <c r="I71" s="1" t="s">
        <v>92</v>
      </c>
      <c r="J71" s="1" t="s">
        <v>92</v>
      </c>
      <c r="K71" s="1" t="s">
        <v>92</v>
      </c>
      <c r="L71" s="1" t="s">
        <v>92</v>
      </c>
      <c r="M71" s="1" t="s">
        <v>92</v>
      </c>
      <c r="N71" s="1" t="s">
        <v>92</v>
      </c>
      <c r="O71" s="1">
        <v>4179000000</v>
      </c>
      <c r="P71" s="1">
        <v>4266000000</v>
      </c>
      <c r="Q71" s="1">
        <v>4252000000</v>
      </c>
      <c r="R71" s="1">
        <v>4141000000</v>
      </c>
      <c r="S71" s="1" t="s">
        <v>92</v>
      </c>
      <c r="T71" s="1" t="s">
        <v>92</v>
      </c>
      <c r="U71" s="1">
        <v>439000000</v>
      </c>
      <c r="V71" s="1">
        <v>375000000</v>
      </c>
      <c r="W71" s="1">
        <v>227000000</v>
      </c>
      <c r="X71" s="1">
        <v>74000000</v>
      </c>
      <c r="Y71" s="1">
        <v>233000000</v>
      </c>
      <c r="Z71" s="1">
        <v>240000000</v>
      </c>
      <c r="AA71" s="1">
        <v>264000000</v>
      </c>
      <c r="AB71" s="1">
        <v>294000000</v>
      </c>
      <c r="AC71" s="1" t="s">
        <v>92</v>
      </c>
    </row>
    <row r="72" spans="1:29" ht="19" x14ac:dyDescent="0.25">
      <c r="A72" s="6" t="s">
        <v>63</v>
      </c>
      <c r="B72" s="10">
        <v>2306000000</v>
      </c>
      <c r="C72" s="10">
        <v>2380407855</v>
      </c>
      <c r="D72" s="10">
        <v>3420424004</v>
      </c>
      <c r="E72" s="10">
        <v>5005782054</v>
      </c>
      <c r="F72" s="10">
        <v>6476414992</v>
      </c>
      <c r="G72" s="10">
        <v>6598000000</v>
      </c>
      <c r="H72" s="10">
        <v>7488000000</v>
      </c>
      <c r="I72" s="10">
        <v>8369000000</v>
      </c>
      <c r="J72" s="10">
        <v>8432000000</v>
      </c>
      <c r="K72" s="10">
        <v>9284000000</v>
      </c>
      <c r="L72" s="10">
        <v>9249000000</v>
      </c>
      <c r="M72" s="10">
        <v>9824000000</v>
      </c>
      <c r="N72" s="10">
        <v>10177000000</v>
      </c>
      <c r="O72" s="10">
        <v>10559000000</v>
      </c>
      <c r="P72" s="10">
        <v>11233000000</v>
      </c>
      <c r="Q72" s="10">
        <v>11284000000</v>
      </c>
      <c r="R72" s="10">
        <v>10680000000</v>
      </c>
      <c r="S72" s="10">
        <v>11018000000</v>
      </c>
      <c r="T72" s="10">
        <v>12953000000</v>
      </c>
      <c r="U72" s="10">
        <v>13470000000</v>
      </c>
      <c r="V72" s="10">
        <v>14950000000</v>
      </c>
      <c r="W72" s="10">
        <v>14841000000</v>
      </c>
      <c r="X72" s="10">
        <v>16656000000</v>
      </c>
      <c r="Y72" s="10">
        <v>17641000000</v>
      </c>
      <c r="Z72" s="10">
        <v>18041000000</v>
      </c>
      <c r="AA72" s="10">
        <v>19651000000</v>
      </c>
      <c r="AB72" s="10">
        <v>22744000000</v>
      </c>
      <c r="AC72" s="10">
        <v>21384000000</v>
      </c>
    </row>
    <row r="73" spans="1:29" ht="20" thickBot="1" x14ac:dyDescent="0.3">
      <c r="A73" s="7" t="s">
        <v>64</v>
      </c>
      <c r="B73" s="11">
        <v>6198000000</v>
      </c>
      <c r="C73" s="11">
        <v>6237005760</v>
      </c>
      <c r="D73" s="11">
        <v>7082117980</v>
      </c>
      <c r="E73" s="11">
        <v>11858992740</v>
      </c>
      <c r="F73" s="11">
        <v>16481884012</v>
      </c>
      <c r="G73" s="11">
        <v>17314000000</v>
      </c>
      <c r="H73" s="11">
        <v>21223000000</v>
      </c>
      <c r="I73" s="11">
        <v>21738000000</v>
      </c>
      <c r="J73" s="11">
        <v>20337000000</v>
      </c>
      <c r="K73" s="11">
        <v>22365000000</v>
      </c>
      <c r="L73" s="11">
        <v>22188000000</v>
      </c>
      <c r="M73" s="11">
        <v>24004000000</v>
      </c>
      <c r="N73" s="11">
        <v>23460000000</v>
      </c>
      <c r="O73" s="11">
        <v>26720000000</v>
      </c>
      <c r="P73" s="11">
        <v>25176000000</v>
      </c>
      <c r="Q73" s="11">
        <v>25206000000</v>
      </c>
      <c r="R73" s="11">
        <v>26026000000</v>
      </c>
      <c r="S73" s="11">
        <v>26659000000</v>
      </c>
      <c r="T73" s="11">
        <v>30163000000</v>
      </c>
      <c r="U73" s="11">
        <v>31792000000</v>
      </c>
      <c r="V73" s="11">
        <v>36402000000</v>
      </c>
      <c r="W73" s="11">
        <v>37057000000</v>
      </c>
      <c r="X73" s="11">
        <v>37629000000</v>
      </c>
      <c r="Y73" s="11">
        <v>41214000000</v>
      </c>
      <c r="Z73" s="11">
        <v>43784000000</v>
      </c>
      <c r="AA73" s="11">
        <v>44804000000</v>
      </c>
      <c r="AB73" s="11">
        <v>48538000000</v>
      </c>
      <c r="AC73" s="11">
        <v>50662000000</v>
      </c>
    </row>
    <row r="74" spans="1:2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row>
    <row r="76" spans="1:29" ht="19" x14ac:dyDescent="0.25">
      <c r="A76" s="5" t="s">
        <v>66</v>
      </c>
      <c r="B76" s="1">
        <v>-1085000000</v>
      </c>
      <c r="C76" s="1">
        <v>141999340</v>
      </c>
      <c r="D76" s="1">
        <v>403404538</v>
      </c>
      <c r="E76" s="1">
        <v>263874492</v>
      </c>
      <c r="F76" s="1">
        <v>753385403</v>
      </c>
      <c r="G76" s="1">
        <v>937000000</v>
      </c>
      <c r="H76" s="1">
        <v>1040000000</v>
      </c>
      <c r="I76" s="1">
        <v>800000000</v>
      </c>
      <c r="J76" s="1">
        <v>1014000000</v>
      </c>
      <c r="K76" s="1">
        <v>1258000000</v>
      </c>
      <c r="L76" s="1">
        <v>1556000000</v>
      </c>
      <c r="M76" s="1">
        <v>2087000000</v>
      </c>
      <c r="N76" s="1">
        <v>2158000000</v>
      </c>
      <c r="O76" s="1">
        <v>1895000000</v>
      </c>
      <c r="P76" s="1">
        <v>1854000000</v>
      </c>
      <c r="Q76" s="1">
        <v>2104000000</v>
      </c>
      <c r="R76" s="1">
        <v>2457000000</v>
      </c>
      <c r="S76" s="1">
        <v>2680000000</v>
      </c>
      <c r="T76" s="1">
        <v>2612000000</v>
      </c>
      <c r="U76" s="1">
        <v>3167000000</v>
      </c>
      <c r="V76" s="1">
        <v>3538000000</v>
      </c>
      <c r="W76" s="1">
        <v>3640000000</v>
      </c>
      <c r="X76" s="1">
        <v>5484000000</v>
      </c>
      <c r="Y76" s="1">
        <v>4328000000</v>
      </c>
      <c r="Z76" s="1">
        <v>4216000000</v>
      </c>
      <c r="AA76" s="1">
        <v>3562000000</v>
      </c>
      <c r="AB76" s="1">
        <v>4892000000</v>
      </c>
      <c r="AC76" s="1">
        <v>5118000000</v>
      </c>
    </row>
    <row r="77" spans="1:29" ht="19" x14ac:dyDescent="0.25">
      <c r="A77" s="5" t="s">
        <v>13</v>
      </c>
      <c r="B77" s="1">
        <v>-234000000</v>
      </c>
      <c r="C77" s="1">
        <v>-196140015</v>
      </c>
      <c r="D77" s="1">
        <v>-202203126</v>
      </c>
      <c r="E77" s="1">
        <v>-316557234</v>
      </c>
      <c r="F77" s="1">
        <v>-497515924</v>
      </c>
      <c r="G77" s="1">
        <v>533000000</v>
      </c>
      <c r="H77" s="1">
        <v>538000000</v>
      </c>
      <c r="I77" s="1">
        <v>591000000</v>
      </c>
      <c r="J77" s="1">
        <v>560000000</v>
      </c>
      <c r="K77" s="1">
        <v>602000000</v>
      </c>
      <c r="L77" s="1">
        <v>630000000</v>
      </c>
      <c r="M77" s="1">
        <v>653000000</v>
      </c>
      <c r="N77" s="1">
        <v>678000000</v>
      </c>
      <c r="O77" s="1">
        <v>725000000</v>
      </c>
      <c r="P77" s="1">
        <v>790000000</v>
      </c>
      <c r="Q77" s="1">
        <v>834000000</v>
      </c>
      <c r="R77" s="1">
        <v>884000000</v>
      </c>
      <c r="S77" s="1">
        <v>924000000</v>
      </c>
      <c r="T77" s="1">
        <v>980000000</v>
      </c>
      <c r="U77" s="1">
        <v>1050000000</v>
      </c>
      <c r="V77" s="1">
        <v>1158000000</v>
      </c>
      <c r="W77" s="1">
        <v>1225000000</v>
      </c>
      <c r="X77" s="1">
        <v>1281000000</v>
      </c>
      <c r="Y77" s="1">
        <v>1329000000</v>
      </c>
      <c r="Z77" s="1">
        <v>1562000000</v>
      </c>
      <c r="AA77" s="1">
        <v>1589000000</v>
      </c>
      <c r="AB77" s="1">
        <v>1598000000</v>
      </c>
      <c r="AC77" s="1">
        <v>1729000000</v>
      </c>
    </row>
    <row r="78" spans="1:29" ht="19" x14ac:dyDescent="0.25">
      <c r="A78" s="5" t="s">
        <v>67</v>
      </c>
      <c r="B78" s="1" t="s">
        <v>92</v>
      </c>
      <c r="C78" s="1" t="s">
        <v>92</v>
      </c>
      <c r="D78" s="1">
        <v>315253706</v>
      </c>
      <c r="E78" s="1">
        <v>55601028</v>
      </c>
      <c r="F78" s="1">
        <v>418273306</v>
      </c>
      <c r="G78" s="1">
        <v>312000000</v>
      </c>
      <c r="H78" s="1">
        <v>295000000</v>
      </c>
      <c r="I78" s="1">
        <v>272000000</v>
      </c>
      <c r="J78" s="1">
        <v>411000000</v>
      </c>
      <c r="K78" s="1">
        <v>366000000</v>
      </c>
      <c r="L78" s="1">
        <v>547000000</v>
      </c>
      <c r="M78" s="1">
        <v>3000000</v>
      </c>
      <c r="N78" s="1">
        <v>-82000000</v>
      </c>
      <c r="O78" s="1">
        <v>230000000</v>
      </c>
      <c r="P78" s="1">
        <v>138000000</v>
      </c>
      <c r="Q78" s="1">
        <v>418000000</v>
      </c>
      <c r="R78" s="1">
        <v>531000000</v>
      </c>
      <c r="S78" s="1">
        <v>451000000</v>
      </c>
      <c r="T78" s="1">
        <v>331000000</v>
      </c>
      <c r="U78" s="1">
        <v>416000000</v>
      </c>
      <c r="V78" s="1">
        <v>600000000</v>
      </c>
      <c r="W78" s="1">
        <v>704000000</v>
      </c>
      <c r="X78" s="1">
        <v>-1195000000</v>
      </c>
      <c r="Y78" s="1">
        <v>527000000</v>
      </c>
      <c r="Z78" s="1">
        <v>569000000</v>
      </c>
      <c r="AA78" s="1">
        <v>487000000</v>
      </c>
      <c r="AB78" s="1">
        <v>511000000</v>
      </c>
      <c r="AC78" s="1">
        <v>404000000</v>
      </c>
    </row>
    <row r="79" spans="1:29"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row>
    <row r="80" spans="1:29" ht="19" x14ac:dyDescent="0.25">
      <c r="A80" s="14" t="s">
        <v>104</v>
      </c>
      <c r="B80" s="15">
        <f t="shared" ref="B80:AC80" si="12">B79/B3</f>
        <v>0</v>
      </c>
      <c r="C80" s="15">
        <f t="shared" si="12"/>
        <v>0</v>
      </c>
      <c r="D80" s="15">
        <f t="shared" si="12"/>
        <v>0</v>
      </c>
      <c r="E80" s="15">
        <f t="shared" si="12"/>
        <v>0</v>
      </c>
      <c r="F80" s="15">
        <f t="shared" si="12"/>
        <v>0</v>
      </c>
      <c r="G80" s="15">
        <f t="shared" si="12"/>
        <v>0</v>
      </c>
      <c r="H80" s="15">
        <f t="shared" si="12"/>
        <v>0</v>
      </c>
      <c r="I80" s="15">
        <f t="shared" si="12"/>
        <v>0</v>
      </c>
      <c r="J80" s="15">
        <f t="shared" si="12"/>
        <v>0</v>
      </c>
      <c r="K80" s="15">
        <f t="shared" si="12"/>
        <v>0</v>
      </c>
      <c r="L80" s="15">
        <f t="shared" si="12"/>
        <v>0</v>
      </c>
      <c r="M80" s="15">
        <f t="shared" si="12"/>
        <v>0</v>
      </c>
      <c r="N80" s="15">
        <f t="shared" si="12"/>
        <v>0</v>
      </c>
      <c r="O80" s="15">
        <f t="shared" si="12"/>
        <v>0</v>
      </c>
      <c r="P80" s="15">
        <f t="shared" si="12"/>
        <v>0</v>
      </c>
      <c r="Q80" s="15">
        <f t="shared" si="12"/>
        <v>0</v>
      </c>
      <c r="R80" s="15">
        <f t="shared" si="12"/>
        <v>0</v>
      </c>
      <c r="S80" s="15">
        <f t="shared" si="12"/>
        <v>0</v>
      </c>
      <c r="T80" s="15">
        <f t="shared" si="12"/>
        <v>0</v>
      </c>
      <c r="U80" s="15">
        <f t="shared" si="12"/>
        <v>0</v>
      </c>
      <c r="V80" s="15">
        <f t="shared" si="12"/>
        <v>0</v>
      </c>
      <c r="W80" s="15">
        <f t="shared" si="12"/>
        <v>0</v>
      </c>
      <c r="X80" s="15">
        <f t="shared" si="12"/>
        <v>0</v>
      </c>
      <c r="Y80" s="15">
        <f t="shared" si="12"/>
        <v>0</v>
      </c>
      <c r="Z80" s="15">
        <f t="shared" si="12"/>
        <v>0</v>
      </c>
      <c r="AA80" s="15">
        <f t="shared" si="12"/>
        <v>0</v>
      </c>
      <c r="AB80" s="15">
        <f t="shared" si="12"/>
        <v>0</v>
      </c>
      <c r="AC80" s="15">
        <f t="shared" si="12"/>
        <v>0</v>
      </c>
    </row>
    <row r="81" spans="1:37" ht="19" x14ac:dyDescent="0.25">
      <c r="A81" s="5" t="s">
        <v>69</v>
      </c>
      <c r="B81" s="1">
        <v>-476000000</v>
      </c>
      <c r="C81" s="1">
        <v>-203652990</v>
      </c>
      <c r="D81" s="1">
        <v>-209946866</v>
      </c>
      <c r="E81" s="1">
        <v>151351192</v>
      </c>
      <c r="F81" s="1">
        <v>-399306342</v>
      </c>
      <c r="G81" s="1">
        <v>118000000</v>
      </c>
      <c r="H81" s="1">
        <v>-6000000</v>
      </c>
      <c r="I81" s="1">
        <v>-252000000</v>
      </c>
      <c r="J81" s="1">
        <v>25000000</v>
      </c>
      <c r="K81" s="1">
        <v>-197000000</v>
      </c>
      <c r="L81" s="1">
        <v>-31000000</v>
      </c>
      <c r="M81" s="1">
        <v>202000000</v>
      </c>
      <c r="N81" s="1">
        <v>-65508950</v>
      </c>
      <c r="O81" s="1">
        <v>-545000000</v>
      </c>
      <c r="P81" s="1">
        <v>-56000000</v>
      </c>
      <c r="Q81" s="1">
        <v>-205000000</v>
      </c>
      <c r="R81" s="1">
        <v>-8000000</v>
      </c>
      <c r="S81" s="1">
        <v>66000000</v>
      </c>
      <c r="T81" s="1">
        <v>-238000000</v>
      </c>
      <c r="U81" s="1">
        <v>-105000000</v>
      </c>
      <c r="V81" s="1">
        <v>-44000000</v>
      </c>
      <c r="W81" s="1">
        <v>-35000000</v>
      </c>
      <c r="X81" s="1">
        <v>143000000</v>
      </c>
      <c r="Y81" s="1">
        <v>182000000</v>
      </c>
      <c r="Z81" s="1">
        <v>-560000000</v>
      </c>
      <c r="AA81" s="1">
        <v>129000000</v>
      </c>
      <c r="AB81" s="1">
        <v>147000000</v>
      </c>
      <c r="AC81" s="1">
        <v>-411000000</v>
      </c>
    </row>
    <row r="82" spans="1:37" ht="19" x14ac:dyDescent="0.25">
      <c r="A82" s="5" t="s">
        <v>70</v>
      </c>
      <c r="B82" s="1">
        <v>-61000000</v>
      </c>
      <c r="C82" s="1">
        <v>7264445</v>
      </c>
      <c r="D82" s="1">
        <v>5008570</v>
      </c>
      <c r="E82" s="1">
        <v>264949650</v>
      </c>
      <c r="F82" s="1">
        <v>-157469305</v>
      </c>
      <c r="G82" s="1">
        <v>71000000</v>
      </c>
      <c r="H82" s="1">
        <v>197941200</v>
      </c>
      <c r="I82" s="1">
        <v>-80000000</v>
      </c>
      <c r="J82" s="1">
        <v>153777750</v>
      </c>
      <c r="K82" s="1">
        <v>-232441100</v>
      </c>
      <c r="L82" s="1">
        <v>142514300</v>
      </c>
      <c r="M82" s="1">
        <v>-17000000</v>
      </c>
      <c r="N82" s="1">
        <v>229000000</v>
      </c>
      <c r="O82" s="1">
        <v>-432000000</v>
      </c>
      <c r="P82" s="1">
        <v>39000000</v>
      </c>
      <c r="Q82" s="1">
        <v>-3000000</v>
      </c>
      <c r="R82" s="1">
        <v>-51000000</v>
      </c>
      <c r="S82" s="1">
        <v>-20000000</v>
      </c>
      <c r="T82" s="1">
        <v>32000000</v>
      </c>
      <c r="U82" s="1">
        <v>-59000000</v>
      </c>
      <c r="V82" s="1">
        <v>188000000</v>
      </c>
      <c r="W82" s="1">
        <v>-3000000</v>
      </c>
      <c r="X82" s="1">
        <v>-125000000</v>
      </c>
      <c r="Y82" s="1">
        <v>-91000000</v>
      </c>
      <c r="Z82" s="1">
        <v>-7000000</v>
      </c>
      <c r="AA82" s="1">
        <v>158000000</v>
      </c>
      <c r="AB82" s="1">
        <v>-22000000</v>
      </c>
      <c r="AC82" s="1">
        <v>-290000000</v>
      </c>
    </row>
    <row r="83" spans="1:37" ht="21" x14ac:dyDescent="0.25">
      <c r="A83" s="5" t="s">
        <v>34</v>
      </c>
      <c r="B83" s="1">
        <v>20000000</v>
      </c>
      <c r="C83" s="1">
        <v>16036605</v>
      </c>
      <c r="D83" s="1">
        <v>7011998</v>
      </c>
      <c r="E83" s="1">
        <v>18892062</v>
      </c>
      <c r="F83" s="1">
        <v>38169979</v>
      </c>
      <c r="G83" s="1">
        <v>6000000</v>
      </c>
      <c r="H83" s="1">
        <v>11000000</v>
      </c>
      <c r="I83" s="1" t="s">
        <v>92</v>
      </c>
      <c r="J83" s="1">
        <v>-3000000</v>
      </c>
      <c r="K83" s="1">
        <v>10000000</v>
      </c>
      <c r="L83" s="1">
        <v>-25000000</v>
      </c>
      <c r="M83" s="1">
        <v>-36000000</v>
      </c>
      <c r="N83" s="1">
        <v>18000000</v>
      </c>
      <c r="O83" s="1">
        <v>-23000000</v>
      </c>
      <c r="P83" s="1">
        <v>32000000</v>
      </c>
      <c r="Q83" s="1">
        <v>-43000000</v>
      </c>
      <c r="R83" s="1">
        <v>11000000</v>
      </c>
      <c r="S83" s="1">
        <v>-30000000</v>
      </c>
      <c r="T83" s="1">
        <v>-38000000</v>
      </c>
      <c r="U83" s="1">
        <v>-51000000</v>
      </c>
      <c r="V83" s="1">
        <v>4000000</v>
      </c>
      <c r="W83" s="1">
        <v>-2000000</v>
      </c>
      <c r="X83" s="1">
        <v>-70000000</v>
      </c>
      <c r="Y83" s="1">
        <v>-120000000</v>
      </c>
      <c r="Z83" s="1">
        <v>-60000000</v>
      </c>
      <c r="AA83" s="1">
        <v>20000000</v>
      </c>
      <c r="AB83" s="1">
        <v>-7000000</v>
      </c>
      <c r="AC83" s="1">
        <v>-82000000</v>
      </c>
      <c r="AJ83" s="62" t="s">
        <v>126</v>
      </c>
      <c r="AK83" s="63"/>
    </row>
    <row r="84" spans="1:37" ht="19" x14ac:dyDescent="0.25">
      <c r="A84" s="5" t="s">
        <v>47</v>
      </c>
      <c r="B84" s="1">
        <v>-135000000</v>
      </c>
      <c r="C84" s="1">
        <v>50028725</v>
      </c>
      <c r="D84" s="1">
        <v>19032566</v>
      </c>
      <c r="E84" s="1">
        <v>64509480</v>
      </c>
      <c r="F84" s="1">
        <v>63132855</v>
      </c>
      <c r="G84" s="1">
        <v>21028140</v>
      </c>
      <c r="H84" s="1">
        <v>-209000000</v>
      </c>
      <c r="I84" s="1">
        <v>-154000000</v>
      </c>
      <c r="J84" s="1">
        <v>-96000000</v>
      </c>
      <c r="K84" s="1">
        <v>4792600</v>
      </c>
      <c r="L84" s="1">
        <v>-156532100</v>
      </c>
      <c r="M84" s="1">
        <v>196665300</v>
      </c>
      <c r="N84" s="1">
        <v>-348393350</v>
      </c>
      <c r="O84" s="1">
        <v>-127000000</v>
      </c>
      <c r="P84" s="1">
        <v>-204000000</v>
      </c>
      <c r="Q84" s="1">
        <v>285000000</v>
      </c>
      <c r="R84" s="1">
        <v>34000000</v>
      </c>
      <c r="S84" s="1">
        <v>129000000</v>
      </c>
      <c r="T84" s="1">
        <v>-245000000</v>
      </c>
      <c r="U84" s="1" t="s">
        <v>92</v>
      </c>
      <c r="V84" s="1">
        <v>-282000000</v>
      </c>
      <c r="W84" s="1">
        <v>-51000000</v>
      </c>
      <c r="X84" s="1">
        <v>418000000</v>
      </c>
      <c r="Y84" s="1">
        <v>379000000</v>
      </c>
      <c r="Z84" s="1">
        <v>-498000000</v>
      </c>
      <c r="AA84" s="1" t="s">
        <v>92</v>
      </c>
      <c r="AB84" s="1">
        <v>141000000</v>
      </c>
      <c r="AC84" s="1" t="s">
        <v>92</v>
      </c>
      <c r="AJ84" s="64" t="s">
        <v>127</v>
      </c>
      <c r="AK84" s="65"/>
    </row>
    <row r="85" spans="1:37" ht="20" x14ac:dyDescent="0.25">
      <c r="A85" s="5" t="s">
        <v>71</v>
      </c>
      <c r="B85" s="1" t="s">
        <v>92</v>
      </c>
      <c r="C85" s="1" t="s">
        <v>92</v>
      </c>
      <c r="D85" s="1" t="s">
        <v>92</v>
      </c>
      <c r="E85" s="1" t="s">
        <v>92</v>
      </c>
      <c r="F85" s="1">
        <v>-27139871</v>
      </c>
      <c r="G85" s="1" t="s">
        <v>92</v>
      </c>
      <c r="H85" s="1" t="s">
        <v>92</v>
      </c>
      <c r="I85" s="1">
        <v>-18000000</v>
      </c>
      <c r="J85" s="1">
        <v>-29000000</v>
      </c>
      <c r="K85" s="1">
        <v>21000000</v>
      </c>
      <c r="L85" s="1">
        <v>-177050</v>
      </c>
      <c r="M85" s="1">
        <v>58000000</v>
      </c>
      <c r="N85" s="1">
        <v>38491050</v>
      </c>
      <c r="O85" s="1" t="s">
        <v>92</v>
      </c>
      <c r="P85" s="1" t="s">
        <v>92</v>
      </c>
      <c r="Q85" s="1">
        <v>-457000000</v>
      </c>
      <c r="R85" s="1" t="s">
        <v>92</v>
      </c>
      <c r="S85" s="1" t="s">
        <v>92</v>
      </c>
      <c r="T85" s="1" t="s">
        <v>92</v>
      </c>
      <c r="U85" s="1" t="s">
        <v>92</v>
      </c>
      <c r="V85" s="1" t="s">
        <v>92</v>
      </c>
      <c r="W85" s="1" t="s">
        <v>92</v>
      </c>
      <c r="X85" s="1" t="s">
        <v>92</v>
      </c>
      <c r="Y85" s="1" t="s">
        <v>92</v>
      </c>
      <c r="Z85" s="1" t="s">
        <v>92</v>
      </c>
      <c r="AA85" s="1" t="s">
        <v>92</v>
      </c>
      <c r="AB85" s="1" t="s">
        <v>92</v>
      </c>
      <c r="AC85" s="1" t="s">
        <v>92</v>
      </c>
      <c r="AJ85" s="23" t="s">
        <v>128</v>
      </c>
      <c r="AK85" s="24">
        <f>AC17</f>
        <v>548000000</v>
      </c>
    </row>
    <row r="86" spans="1:37" ht="20" x14ac:dyDescent="0.25">
      <c r="A86" s="5" t="s">
        <v>72</v>
      </c>
      <c r="B86" s="1">
        <v>1929000000</v>
      </c>
      <c r="C86" s="1">
        <v>824831570</v>
      </c>
      <c r="D86" s="1">
        <v>336162830</v>
      </c>
      <c r="E86" s="1">
        <v>1073100176</v>
      </c>
      <c r="F86" s="1">
        <v>1007268479</v>
      </c>
      <c r="G86" s="1">
        <v>-394000000</v>
      </c>
      <c r="H86" s="1">
        <v>-246000000</v>
      </c>
      <c r="I86" s="1">
        <v>201000000</v>
      </c>
      <c r="J86" s="1">
        <v>-34000000</v>
      </c>
      <c r="K86" s="1">
        <v>110000000</v>
      </c>
      <c r="L86" s="1">
        <v>3000000</v>
      </c>
      <c r="M86" s="1">
        <v>5000000</v>
      </c>
      <c r="N86" s="1">
        <v>-271491050</v>
      </c>
      <c r="O86" s="1">
        <v>-274000000</v>
      </c>
      <c r="P86" s="1">
        <v>-447000000</v>
      </c>
      <c r="Q86" s="1">
        <v>-152000000</v>
      </c>
      <c r="R86" s="1">
        <v>-888000000</v>
      </c>
      <c r="S86" s="1">
        <v>-1061000000</v>
      </c>
      <c r="T86" s="1">
        <v>-137000000</v>
      </c>
      <c r="U86" s="1">
        <v>-147000000</v>
      </c>
      <c r="V86" s="1">
        <v>-112000000</v>
      </c>
      <c r="W86" s="1">
        <v>-332000000</v>
      </c>
      <c r="X86" s="1">
        <v>-197000000</v>
      </c>
      <c r="Y86" s="1">
        <v>-448000000</v>
      </c>
      <c r="Z86" s="1">
        <v>136000000</v>
      </c>
      <c r="AA86" s="1">
        <v>398000000</v>
      </c>
      <c r="AB86" s="1">
        <v>-177000000</v>
      </c>
      <c r="AC86" s="1">
        <v>-173000000</v>
      </c>
      <c r="AJ86" s="23" t="s">
        <v>129</v>
      </c>
      <c r="AK86" s="24">
        <f>AC56</f>
        <v>1057000000</v>
      </c>
    </row>
    <row r="87" spans="1:37" ht="20" x14ac:dyDescent="0.25">
      <c r="A87" s="6" t="s">
        <v>73</v>
      </c>
      <c r="B87" s="10">
        <v>134000000</v>
      </c>
      <c r="C87" s="10">
        <v>567037905</v>
      </c>
      <c r="D87" s="10">
        <v>642671082</v>
      </c>
      <c r="E87" s="10">
        <v>1227369654</v>
      </c>
      <c r="F87" s="10">
        <v>1282104922</v>
      </c>
      <c r="G87" s="10">
        <v>1506000000</v>
      </c>
      <c r="H87" s="10">
        <v>1621000000</v>
      </c>
      <c r="I87" s="10">
        <v>1612000000</v>
      </c>
      <c r="J87" s="10">
        <v>1976000000</v>
      </c>
      <c r="K87" s="10">
        <v>2139000000</v>
      </c>
      <c r="L87" s="10">
        <v>2705000000</v>
      </c>
      <c r="M87" s="10">
        <v>2950000000</v>
      </c>
      <c r="N87" s="10">
        <v>2417000000</v>
      </c>
      <c r="O87" s="10">
        <v>2031000000</v>
      </c>
      <c r="P87" s="10">
        <v>2279000000</v>
      </c>
      <c r="Q87" s="10">
        <v>2999000000</v>
      </c>
      <c r="R87" s="10">
        <v>2976000000</v>
      </c>
      <c r="S87" s="10">
        <v>3060000000</v>
      </c>
      <c r="T87" s="10">
        <v>3548000000</v>
      </c>
      <c r="U87" s="10">
        <v>4381000000</v>
      </c>
      <c r="V87" s="10">
        <v>5140000000</v>
      </c>
      <c r="W87" s="10">
        <v>5202000000</v>
      </c>
      <c r="X87" s="10">
        <v>5516000000</v>
      </c>
      <c r="Y87" s="10">
        <v>5918000000</v>
      </c>
      <c r="Z87" s="10">
        <v>5923000000</v>
      </c>
      <c r="AA87" s="10">
        <v>6165000000</v>
      </c>
      <c r="AB87" s="10">
        <v>6971000000</v>
      </c>
      <c r="AC87" s="10">
        <v>6667000000</v>
      </c>
      <c r="AJ87" s="23" t="s">
        <v>130</v>
      </c>
      <c r="AK87" s="24">
        <f>AC61</f>
        <v>14713000000</v>
      </c>
    </row>
    <row r="88" spans="1:37" ht="20" x14ac:dyDescent="0.25">
      <c r="A88" s="5" t="s">
        <v>74</v>
      </c>
      <c r="B88" s="1">
        <v>-326000000</v>
      </c>
      <c r="C88" s="1">
        <v>-496038235</v>
      </c>
      <c r="D88" s="1">
        <v>-577559672</v>
      </c>
      <c r="E88" s="1">
        <v>-738172764</v>
      </c>
      <c r="F88" s="1">
        <v>-939010510</v>
      </c>
      <c r="G88" s="1" t="s">
        <v>92</v>
      </c>
      <c r="H88" s="1">
        <v>-1058000000</v>
      </c>
      <c r="I88" s="1" t="s">
        <v>92</v>
      </c>
      <c r="J88" s="1" t="s">
        <v>92</v>
      </c>
      <c r="K88" s="1">
        <v>-1072000000</v>
      </c>
      <c r="L88" s="1">
        <v>-1185672250</v>
      </c>
      <c r="M88" s="1">
        <v>-1298000000</v>
      </c>
      <c r="N88" s="1">
        <v>-1387000000</v>
      </c>
      <c r="O88" s="1">
        <v>-1424000000</v>
      </c>
      <c r="P88" s="1">
        <v>-1402000000</v>
      </c>
      <c r="Q88" s="1">
        <v>-1586000000</v>
      </c>
      <c r="R88" s="1">
        <v>-1625000000</v>
      </c>
      <c r="S88" s="1">
        <v>-1731000000</v>
      </c>
      <c r="T88" s="1">
        <v>-1973000000</v>
      </c>
      <c r="U88" s="1">
        <v>-2297000000</v>
      </c>
      <c r="V88" s="1">
        <v>-2706000000</v>
      </c>
      <c r="W88" s="1">
        <v>-2695000000</v>
      </c>
      <c r="X88" s="1">
        <v>-2673000000</v>
      </c>
      <c r="Y88" s="1">
        <v>-3531000000</v>
      </c>
      <c r="Z88" s="1">
        <v>-3865000000</v>
      </c>
      <c r="AA88" s="1">
        <v>-2863000000</v>
      </c>
      <c r="AB88" s="1">
        <v>-2891000000</v>
      </c>
      <c r="AC88" s="1">
        <v>-2750000000</v>
      </c>
      <c r="AJ88" s="33" t="s">
        <v>131</v>
      </c>
      <c r="AK88" s="34">
        <f>AK85/(AK86+AK87)</f>
        <v>3.4749524413443249E-2</v>
      </c>
    </row>
    <row r="89" spans="1:37" ht="20" customHeight="1" x14ac:dyDescent="0.25">
      <c r="A89" s="14" t="s">
        <v>105</v>
      </c>
      <c r="B89" s="15">
        <f t="shared" ref="B89:AC89" si="13">(-1*B88)/B3</f>
        <v>7.955100048804295E-2</v>
      </c>
      <c r="C89" s="15">
        <f t="shared" si="13"/>
        <v>0.1252422480620155</v>
      </c>
      <c r="D89" s="15">
        <f t="shared" si="13"/>
        <v>0.13257998817423297</v>
      </c>
      <c r="E89" s="15">
        <f t="shared" si="13"/>
        <v>0.18052738336713997</v>
      </c>
      <c r="F89" s="15">
        <f t="shared" si="13"/>
        <v>0.1787737282749855</v>
      </c>
      <c r="G89" s="15" t="e">
        <f t="shared" si="13"/>
        <v>#VALUE!</v>
      </c>
      <c r="H89" s="15">
        <f t="shared" si="13"/>
        <v>0.18719037508846426</v>
      </c>
      <c r="I89" s="15" t="e">
        <f t="shared" si="13"/>
        <v>#VALUE!</v>
      </c>
      <c r="J89" s="15" t="e">
        <f t="shared" si="13"/>
        <v>#VALUE!</v>
      </c>
      <c r="K89" s="15">
        <f t="shared" si="13"/>
        <v>0.16371411117898596</v>
      </c>
      <c r="L89" s="15">
        <f t="shared" si="13"/>
        <v>0.16376688535911602</v>
      </c>
      <c r="M89" s="15">
        <f t="shared" si="13"/>
        <v>0.16822187662001037</v>
      </c>
      <c r="N89" s="15">
        <f t="shared" si="13"/>
        <v>0.17563631758895784</v>
      </c>
      <c r="O89" s="15">
        <f t="shared" si="13"/>
        <v>0.16788493279886818</v>
      </c>
      <c r="P89" s="15">
        <f t="shared" si="13"/>
        <v>0.19030813085380752</v>
      </c>
      <c r="Q89" s="15">
        <f t="shared" si="13"/>
        <v>0.19115342895022297</v>
      </c>
      <c r="R89" s="15">
        <f t="shared" si="13"/>
        <v>0.17999556933983163</v>
      </c>
      <c r="S89" s="15">
        <f t="shared" si="13"/>
        <v>0.17449596774193549</v>
      </c>
      <c r="T89" s="15">
        <f t="shared" si="13"/>
        <v>0.18657210401891253</v>
      </c>
      <c r="U89" s="15">
        <f t="shared" si="13"/>
        <v>0.18930278556123289</v>
      </c>
      <c r="V89" s="15">
        <f t="shared" si="13"/>
        <v>0.21457457774958369</v>
      </c>
      <c r="W89" s="15">
        <f t="shared" si="13"/>
        <v>0.22389299659383569</v>
      </c>
      <c r="X89" s="15">
        <f t="shared" si="13"/>
        <v>0.20496894409937888</v>
      </c>
      <c r="Y89" s="15">
        <f t="shared" si="13"/>
        <v>0.24656099434397039</v>
      </c>
      <c r="Z89" s="15">
        <f t="shared" si="13"/>
        <v>0.2591003552993229</v>
      </c>
      <c r="AA89" s="15">
        <f t="shared" si="13"/>
        <v>0.20717852232433606</v>
      </c>
      <c r="AB89" s="15">
        <f t="shared" si="13"/>
        <v>0.1996960696276853</v>
      </c>
      <c r="AC89" s="15">
        <f t="shared" si="13"/>
        <v>0.16075290816624774</v>
      </c>
      <c r="AJ89" s="23" t="s">
        <v>106</v>
      </c>
      <c r="AK89" s="24">
        <f>AC27</f>
        <v>1645000000</v>
      </c>
    </row>
    <row r="90" spans="1:37" ht="20" x14ac:dyDescent="0.25">
      <c r="A90" s="5" t="s">
        <v>75</v>
      </c>
      <c r="B90" s="1" t="s">
        <v>92</v>
      </c>
      <c r="C90" s="1" t="s">
        <v>92</v>
      </c>
      <c r="D90" s="1" t="s">
        <v>92</v>
      </c>
      <c r="E90" s="1" t="s">
        <v>92</v>
      </c>
      <c r="F90" s="1" t="s">
        <v>92</v>
      </c>
      <c r="G90" s="1" t="s">
        <v>92</v>
      </c>
      <c r="H90" s="1" t="s">
        <v>92</v>
      </c>
      <c r="I90" s="1" t="s">
        <v>92</v>
      </c>
      <c r="J90" s="1" t="s">
        <v>92</v>
      </c>
      <c r="K90" s="1">
        <v>-1531000000</v>
      </c>
      <c r="L90" s="1" t="s">
        <v>92</v>
      </c>
      <c r="M90" s="1">
        <v>-84000000</v>
      </c>
      <c r="N90" s="1">
        <v>-25000000</v>
      </c>
      <c r="O90" s="1">
        <v>-50000000</v>
      </c>
      <c r="P90" s="1">
        <v>-373000000</v>
      </c>
      <c r="Q90" s="1" t="s">
        <v>92</v>
      </c>
      <c r="R90" s="1" t="s">
        <v>92</v>
      </c>
      <c r="S90" s="1" t="s">
        <v>92</v>
      </c>
      <c r="T90" s="1" t="s">
        <v>92</v>
      </c>
      <c r="U90" s="1" t="s">
        <v>92</v>
      </c>
      <c r="V90" s="1" t="s">
        <v>92</v>
      </c>
      <c r="W90" s="1" t="s">
        <v>92</v>
      </c>
      <c r="X90" s="1" t="s">
        <v>92</v>
      </c>
      <c r="Y90" s="1" t="s">
        <v>92</v>
      </c>
      <c r="Z90" s="1">
        <v>-259000000</v>
      </c>
      <c r="AA90" s="1">
        <v>-8000000</v>
      </c>
      <c r="AB90" s="1">
        <v>-22000000</v>
      </c>
      <c r="AC90" s="1" t="s">
        <v>92</v>
      </c>
      <c r="AJ90" s="23" t="s">
        <v>19</v>
      </c>
      <c r="AK90" s="24">
        <f>AC25</f>
        <v>6763000000</v>
      </c>
    </row>
    <row r="91" spans="1:3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J91" s="33" t="s">
        <v>132</v>
      </c>
      <c r="AK91" s="34">
        <f>AK89/AK90</f>
        <v>0.24323525062841933</v>
      </c>
    </row>
    <row r="92" spans="1:3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v>114000000</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J92" s="35" t="s">
        <v>133</v>
      </c>
      <c r="AK92" s="36">
        <f>AK88*(1-AK91)</f>
        <v>2.6297215133521006E-2</v>
      </c>
    </row>
    <row r="93" spans="1:37" ht="19" x14ac:dyDescent="0.25">
      <c r="A93" s="5" t="s">
        <v>78</v>
      </c>
      <c r="B93" s="1">
        <v>138000000</v>
      </c>
      <c r="C93" s="1">
        <v>64968810</v>
      </c>
      <c r="D93" s="1">
        <v>153119140</v>
      </c>
      <c r="E93" s="1">
        <v>-2535222564</v>
      </c>
      <c r="F93" s="1">
        <v>38169979</v>
      </c>
      <c r="G93" s="1">
        <v>-981000000</v>
      </c>
      <c r="H93" s="1">
        <v>-1115000000</v>
      </c>
      <c r="I93" s="1">
        <v>-924000000</v>
      </c>
      <c r="J93" s="1">
        <v>-1075000000</v>
      </c>
      <c r="K93" s="1">
        <v>192000000</v>
      </c>
      <c r="L93" s="1">
        <v>110672250</v>
      </c>
      <c r="M93" s="1">
        <v>33000000</v>
      </c>
      <c r="N93" s="1">
        <v>403000000</v>
      </c>
      <c r="O93" s="1">
        <v>74000000</v>
      </c>
      <c r="P93" s="1">
        <v>338000000</v>
      </c>
      <c r="Q93" s="1">
        <v>203000000</v>
      </c>
      <c r="R93" s="1">
        <v>-104000000</v>
      </c>
      <c r="S93" s="1">
        <v>310000000</v>
      </c>
      <c r="T93" s="1">
        <v>121000000</v>
      </c>
      <c r="U93" s="1">
        <v>121000000</v>
      </c>
      <c r="V93" s="1">
        <v>-121000000</v>
      </c>
      <c r="W93" s="1">
        <v>40000000</v>
      </c>
      <c r="X93" s="1">
        <v>-65000000</v>
      </c>
      <c r="Y93" s="1">
        <v>127000000</v>
      </c>
      <c r="Z93" s="1">
        <v>-66000000</v>
      </c>
      <c r="AA93" s="1">
        <v>-75000000</v>
      </c>
      <c r="AB93" s="1">
        <v>40000000</v>
      </c>
      <c r="AC93" s="1">
        <v>240000000</v>
      </c>
      <c r="AJ93" s="64" t="s">
        <v>134</v>
      </c>
      <c r="AK93" s="65"/>
    </row>
    <row r="94" spans="1:37" ht="20" x14ac:dyDescent="0.25">
      <c r="A94" s="6" t="s">
        <v>79</v>
      </c>
      <c r="B94" s="10">
        <v>-188000000</v>
      </c>
      <c r="C94" s="10">
        <v>-431069425</v>
      </c>
      <c r="D94" s="10">
        <v>-424440532</v>
      </c>
      <c r="E94" s="10">
        <v>-3273395328</v>
      </c>
      <c r="F94" s="10">
        <v>-900840531</v>
      </c>
      <c r="G94" s="10">
        <v>-981000000</v>
      </c>
      <c r="H94" s="10">
        <v>-2173000000</v>
      </c>
      <c r="I94" s="10">
        <v>-924000000</v>
      </c>
      <c r="J94" s="10">
        <v>-1075000000</v>
      </c>
      <c r="K94" s="10">
        <v>-2411000000</v>
      </c>
      <c r="L94" s="10">
        <v>-1075000000</v>
      </c>
      <c r="M94" s="10">
        <v>-1349000000</v>
      </c>
      <c r="N94" s="10">
        <v>-895000000</v>
      </c>
      <c r="O94" s="10">
        <v>-1400000000</v>
      </c>
      <c r="P94" s="10">
        <v>-1437000000</v>
      </c>
      <c r="Q94" s="10">
        <v>-1383000000</v>
      </c>
      <c r="R94" s="10">
        <v>-1729000000</v>
      </c>
      <c r="S94" s="10">
        <v>-1421000000</v>
      </c>
      <c r="T94" s="10">
        <v>-1852000000</v>
      </c>
      <c r="U94" s="10">
        <v>-2176000000</v>
      </c>
      <c r="V94" s="10">
        <v>-2827000000</v>
      </c>
      <c r="W94" s="10">
        <v>-2655000000</v>
      </c>
      <c r="X94" s="10">
        <v>-2738000000</v>
      </c>
      <c r="Y94" s="10">
        <v>-3404000000</v>
      </c>
      <c r="Z94" s="10">
        <v>-4190000000</v>
      </c>
      <c r="AA94" s="10">
        <v>-2946000000</v>
      </c>
      <c r="AB94" s="10">
        <v>-2873000000</v>
      </c>
      <c r="AC94" s="10">
        <v>-2510000000</v>
      </c>
      <c r="AJ94" s="23" t="s">
        <v>135</v>
      </c>
      <c r="AK94" s="37">
        <v>4.095E-2</v>
      </c>
    </row>
    <row r="95" spans="1:37" ht="20" x14ac:dyDescent="0.25">
      <c r="A95" s="5" t="s">
        <v>80</v>
      </c>
      <c r="B95" s="1">
        <v>-814000000</v>
      </c>
      <c r="C95" s="1">
        <v>-294004425</v>
      </c>
      <c r="D95" s="1">
        <v>-98024870</v>
      </c>
      <c r="E95" s="1">
        <v>-2523242232</v>
      </c>
      <c r="F95" s="1">
        <v>-1512721259</v>
      </c>
      <c r="G95" s="1">
        <v>-1038000000</v>
      </c>
      <c r="H95" s="1">
        <v>-3336000000</v>
      </c>
      <c r="I95" s="1">
        <v>-3558000000</v>
      </c>
      <c r="J95" s="1">
        <v>-4141000000</v>
      </c>
      <c r="K95" s="1">
        <v>-7579000000</v>
      </c>
      <c r="L95" s="1">
        <v>-2865000000</v>
      </c>
      <c r="M95" s="1">
        <v>-3089000000</v>
      </c>
      <c r="N95" s="1">
        <v>-3589000000</v>
      </c>
      <c r="O95" s="1">
        <v>-3589000000</v>
      </c>
      <c r="P95" s="1">
        <v>-2109000000</v>
      </c>
      <c r="Q95" s="1">
        <v>-184000000</v>
      </c>
      <c r="R95" s="1">
        <v>-1083000000</v>
      </c>
      <c r="S95" s="1">
        <v>-2001000000</v>
      </c>
      <c r="T95" s="1">
        <v>-1413000000</v>
      </c>
      <c r="U95" s="1">
        <v>-822000000</v>
      </c>
      <c r="V95" s="1">
        <v>-752000000</v>
      </c>
      <c r="W95" s="1">
        <v>-955000000</v>
      </c>
      <c r="X95" s="1">
        <v>-841000000</v>
      </c>
      <c r="Y95" s="1">
        <v>-2393000000</v>
      </c>
      <c r="Z95" s="1">
        <v>-402000000</v>
      </c>
      <c r="AA95" s="1">
        <v>-1221000000</v>
      </c>
      <c r="AB95" s="1">
        <v>-861000000</v>
      </c>
      <c r="AC95" s="1">
        <v>-383000000</v>
      </c>
      <c r="AJ95" s="38" t="s">
        <v>136</v>
      </c>
      <c r="AK95" s="39" cm="1">
        <f t="array" ref="AK95">_FV(A1,"Beta")</f>
        <v>0.66959999999999997</v>
      </c>
    </row>
    <row r="96" spans="1:37" ht="20" x14ac:dyDescent="0.25">
      <c r="A96" s="5" t="s">
        <v>81</v>
      </c>
      <c r="B96" s="1">
        <v>1033000000</v>
      </c>
      <c r="C96" s="1" t="s">
        <v>92</v>
      </c>
      <c r="D96" s="1">
        <v>4006856</v>
      </c>
      <c r="E96" s="1">
        <v>12901896</v>
      </c>
      <c r="F96" s="1">
        <v>781396072</v>
      </c>
      <c r="G96" s="1">
        <v>28000000</v>
      </c>
      <c r="H96" s="1">
        <v>61000000</v>
      </c>
      <c r="I96" s="1">
        <v>69000000</v>
      </c>
      <c r="J96" s="1">
        <v>83000000</v>
      </c>
      <c r="K96" s="1">
        <v>86000000</v>
      </c>
      <c r="L96" s="1">
        <v>115000000</v>
      </c>
      <c r="M96" s="1">
        <v>120000000</v>
      </c>
      <c r="N96" s="1">
        <v>77000000</v>
      </c>
      <c r="O96" s="1">
        <v>54000000</v>
      </c>
      <c r="P96" s="1">
        <v>73000000</v>
      </c>
      <c r="Q96" s="1">
        <v>115000000</v>
      </c>
      <c r="R96" s="1" t="s">
        <v>92</v>
      </c>
      <c r="S96" s="1" t="s">
        <v>92</v>
      </c>
      <c r="T96" s="1" t="s">
        <v>92</v>
      </c>
      <c r="U96" s="1" t="s">
        <v>92</v>
      </c>
      <c r="V96" s="1" t="s">
        <v>92</v>
      </c>
      <c r="W96" s="1" t="s">
        <v>92</v>
      </c>
      <c r="X96" s="1" t="s">
        <v>92</v>
      </c>
      <c r="Y96" s="1" t="s">
        <v>92</v>
      </c>
      <c r="Z96" s="1" t="s">
        <v>92</v>
      </c>
      <c r="AA96" s="1" t="s">
        <v>92</v>
      </c>
      <c r="AB96" s="1" t="s">
        <v>92</v>
      </c>
      <c r="AC96" s="1" t="s">
        <v>92</v>
      </c>
      <c r="AJ96" s="23" t="s">
        <v>137</v>
      </c>
      <c r="AK96" s="37">
        <v>8.4000000000000005E-2</v>
      </c>
    </row>
    <row r="97" spans="1:37" ht="20" x14ac:dyDescent="0.25">
      <c r="A97" s="5" t="s">
        <v>82</v>
      </c>
      <c r="B97" s="1">
        <v>-271000000</v>
      </c>
      <c r="C97" s="1" t="s">
        <v>92</v>
      </c>
      <c r="D97" s="1" t="s">
        <v>92</v>
      </c>
      <c r="E97" s="1" t="s">
        <v>92</v>
      </c>
      <c r="F97" s="1" t="s">
        <v>92</v>
      </c>
      <c r="G97" s="1">
        <v>-529000000</v>
      </c>
      <c r="H97" s="1" t="s">
        <v>92</v>
      </c>
      <c r="I97" s="1">
        <v>-203000000</v>
      </c>
      <c r="J97" s="1">
        <v>-656000000</v>
      </c>
      <c r="K97" s="1">
        <v>-273000000</v>
      </c>
      <c r="L97" s="1">
        <v>-1418000000</v>
      </c>
      <c r="M97" s="1">
        <v>-1483000000</v>
      </c>
      <c r="N97" s="1">
        <v>-1584000000</v>
      </c>
      <c r="O97" s="1">
        <v>-1021000000</v>
      </c>
      <c r="P97" s="1" t="s">
        <v>92</v>
      </c>
      <c r="Q97" s="1">
        <v>-913000000</v>
      </c>
      <c r="R97" s="1">
        <v>-1420000000</v>
      </c>
      <c r="S97" s="1">
        <v>-1400000000</v>
      </c>
      <c r="T97" s="1">
        <v>-1400000000</v>
      </c>
      <c r="U97" s="1">
        <v>-1505000000</v>
      </c>
      <c r="V97" s="1">
        <v>-1842000000</v>
      </c>
      <c r="W97" s="1">
        <v>-2052000000</v>
      </c>
      <c r="X97" s="1">
        <v>-2071000000</v>
      </c>
      <c r="Y97" s="1">
        <v>-2038000000</v>
      </c>
      <c r="Z97" s="1">
        <v>-1733000000</v>
      </c>
      <c r="AA97" s="1">
        <v>-393000000</v>
      </c>
      <c r="AB97" s="1">
        <v>-1608000000</v>
      </c>
      <c r="AC97" s="1">
        <v>-4814000000</v>
      </c>
      <c r="AJ97" s="35" t="s">
        <v>138</v>
      </c>
      <c r="AK97" s="36">
        <f>(AK94)+((AK95)*(AK96-AK94))</f>
        <v>6.9776279999999996E-2</v>
      </c>
    </row>
    <row r="98" spans="1:37" ht="19" x14ac:dyDescent="0.25">
      <c r="A98" s="5" t="s">
        <v>83</v>
      </c>
      <c r="B98" s="1" t="s">
        <v>92</v>
      </c>
      <c r="C98" s="1">
        <v>-67984240</v>
      </c>
      <c r="D98" s="1">
        <v>-78133692</v>
      </c>
      <c r="E98" s="1">
        <v>-98300160</v>
      </c>
      <c r="F98" s="1">
        <v>-118428528</v>
      </c>
      <c r="G98" s="1">
        <v>-136000000</v>
      </c>
      <c r="H98" s="1">
        <v>-150000000</v>
      </c>
      <c r="I98" s="1">
        <v>-170000000</v>
      </c>
      <c r="J98" s="1">
        <v>-191000000</v>
      </c>
      <c r="K98" s="1">
        <v>-222000000</v>
      </c>
      <c r="L98" s="1">
        <v>-275000000</v>
      </c>
      <c r="M98" s="1">
        <v>-340000000</v>
      </c>
      <c r="N98" s="1">
        <v>-418000000</v>
      </c>
      <c r="O98" s="1">
        <v>-436000000</v>
      </c>
      <c r="P98" s="1">
        <v>-474000000</v>
      </c>
      <c r="Q98" s="1">
        <v>-503000000</v>
      </c>
      <c r="R98" s="1">
        <v>-585000000</v>
      </c>
      <c r="S98" s="1">
        <v>-652000000</v>
      </c>
      <c r="T98" s="1">
        <v>-724000000</v>
      </c>
      <c r="U98" s="1">
        <v>-818000000</v>
      </c>
      <c r="V98" s="1">
        <v>-996000000</v>
      </c>
      <c r="W98" s="1">
        <v>-1159000000</v>
      </c>
      <c r="X98" s="1">
        <v>-1239000000</v>
      </c>
      <c r="Y98" s="1">
        <v>-1333000000</v>
      </c>
      <c r="Z98" s="1">
        <v>-1544000000</v>
      </c>
      <c r="AA98" s="1">
        <v>-1634000000</v>
      </c>
      <c r="AB98" s="1">
        <v>-1740000000</v>
      </c>
      <c r="AC98" s="1">
        <v>-2004000000</v>
      </c>
      <c r="AJ98" s="64" t="s">
        <v>139</v>
      </c>
      <c r="AK98" s="65"/>
    </row>
    <row r="99" spans="1:37" ht="20" x14ac:dyDescent="0.25">
      <c r="A99" s="5" t="s">
        <v>84</v>
      </c>
      <c r="B99" s="1">
        <v>-30000000</v>
      </c>
      <c r="C99" s="1">
        <v>212999010</v>
      </c>
      <c r="D99" s="1">
        <v>213221980</v>
      </c>
      <c r="E99" s="1">
        <v>4553447724</v>
      </c>
      <c r="F99" s="1">
        <v>457459216</v>
      </c>
      <c r="G99" s="1">
        <v>996000000</v>
      </c>
      <c r="H99" s="1">
        <v>4165000000</v>
      </c>
      <c r="I99" s="1">
        <v>3316000000</v>
      </c>
      <c r="J99" s="1">
        <v>4300000000</v>
      </c>
      <c r="K99" s="1">
        <v>8499000000</v>
      </c>
      <c r="L99" s="1">
        <v>3003000000</v>
      </c>
      <c r="M99" s="1">
        <v>3308000000</v>
      </c>
      <c r="N99" s="1">
        <v>4171000000</v>
      </c>
      <c r="O99" s="1">
        <v>4433000000</v>
      </c>
      <c r="P99" s="1">
        <v>1626000000</v>
      </c>
      <c r="Q99" s="1" t="s">
        <v>92</v>
      </c>
      <c r="R99" s="1">
        <v>1438000000</v>
      </c>
      <c r="S99" s="1">
        <v>2471000000</v>
      </c>
      <c r="T99" s="1">
        <v>1881000000</v>
      </c>
      <c r="U99" s="1">
        <v>775000000</v>
      </c>
      <c r="V99" s="1">
        <v>1367000000</v>
      </c>
      <c r="W99" s="1">
        <v>1627000000</v>
      </c>
      <c r="X99" s="1">
        <v>1256000000</v>
      </c>
      <c r="Y99" s="1">
        <v>3456000000</v>
      </c>
      <c r="Z99" s="1">
        <v>1776000000</v>
      </c>
      <c r="AA99" s="1">
        <v>541000000</v>
      </c>
      <c r="AB99" s="1">
        <v>352000000</v>
      </c>
      <c r="AC99" s="1">
        <v>2534000000</v>
      </c>
      <c r="AJ99" s="23" t="s">
        <v>140</v>
      </c>
      <c r="AK99" s="24">
        <f>AK86+AK87</f>
        <v>15770000000</v>
      </c>
    </row>
    <row r="100" spans="1:37" ht="20" x14ac:dyDescent="0.25">
      <c r="A100" s="6" t="s">
        <v>85</v>
      </c>
      <c r="B100" s="10">
        <v>-82000000</v>
      </c>
      <c r="C100" s="10">
        <v>-148989655</v>
      </c>
      <c r="D100" s="10">
        <v>41070274</v>
      </c>
      <c r="E100" s="10">
        <v>1944807228</v>
      </c>
      <c r="F100" s="10">
        <v>-392294499</v>
      </c>
      <c r="G100" s="10">
        <v>-679000000</v>
      </c>
      <c r="H100" s="10">
        <v>740000000</v>
      </c>
      <c r="I100" s="10">
        <v>-546000000</v>
      </c>
      <c r="J100" s="10">
        <v>-605000000</v>
      </c>
      <c r="K100" s="10">
        <v>511000000</v>
      </c>
      <c r="L100" s="10">
        <v>-1440000000</v>
      </c>
      <c r="M100" s="10">
        <v>-1484000000</v>
      </c>
      <c r="N100" s="10">
        <v>-1343000000</v>
      </c>
      <c r="O100" s="10">
        <v>-559000000</v>
      </c>
      <c r="P100" s="10">
        <v>-884000000</v>
      </c>
      <c r="Q100" s="10">
        <v>-1485000000</v>
      </c>
      <c r="R100" s="10">
        <v>-1650000000</v>
      </c>
      <c r="S100" s="10">
        <v>-1582000000</v>
      </c>
      <c r="T100" s="10">
        <v>-1656000000</v>
      </c>
      <c r="U100" s="10">
        <v>-2370000000</v>
      </c>
      <c r="V100" s="10">
        <v>-2223000000</v>
      </c>
      <c r="W100" s="10">
        <v>-2539000000</v>
      </c>
      <c r="X100" s="10">
        <v>-2895000000</v>
      </c>
      <c r="Y100" s="10">
        <v>-2308000000</v>
      </c>
      <c r="Z100" s="10">
        <v>-1903000000</v>
      </c>
      <c r="AA100" s="10">
        <v>-2707000000</v>
      </c>
      <c r="AB100" s="10">
        <v>-3857000000</v>
      </c>
      <c r="AC100" s="10">
        <v>-4667000000</v>
      </c>
      <c r="AJ100" s="33" t="s">
        <v>141</v>
      </c>
      <c r="AK100" s="34">
        <f>AK99/AK103</f>
        <v>0.1265086578610651</v>
      </c>
    </row>
    <row r="101" spans="1:3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v>-47373600</v>
      </c>
      <c r="O101" s="1">
        <v>31000000</v>
      </c>
      <c r="P101" s="1">
        <v>-19000000</v>
      </c>
      <c r="Q101" s="1">
        <v>7000000</v>
      </c>
      <c r="R101" s="1">
        <v>14000000</v>
      </c>
      <c r="S101" s="1">
        <v>-3000000</v>
      </c>
      <c r="T101" s="1">
        <v>19000000</v>
      </c>
      <c r="U101" s="1">
        <v>3000000</v>
      </c>
      <c r="V101" s="1">
        <v>11000000</v>
      </c>
      <c r="W101" s="1">
        <v>15000000</v>
      </c>
      <c r="X101" s="1">
        <v>-2000000</v>
      </c>
      <c r="Y101" s="1" t="s">
        <v>92</v>
      </c>
      <c r="Z101" s="1">
        <v>-1000000</v>
      </c>
      <c r="AA101" s="1" t="s">
        <v>92</v>
      </c>
      <c r="AB101" s="1" t="s">
        <v>92</v>
      </c>
      <c r="AC101" s="1">
        <v>3000000</v>
      </c>
      <c r="AJ101" s="38" t="s">
        <v>142</v>
      </c>
      <c r="AK101" s="40" cm="1">
        <f t="array" ref="AK101">_FV(A1,"Market cap",TRUE)</f>
        <v>108885500000</v>
      </c>
    </row>
    <row r="102" spans="1:37" ht="20" x14ac:dyDescent="0.25">
      <c r="A102" s="6" t="s">
        <v>87</v>
      </c>
      <c r="B102" s="10">
        <v>-136000000</v>
      </c>
      <c r="C102" s="10">
        <v>-12972420</v>
      </c>
      <c r="D102" s="10">
        <v>258961418</v>
      </c>
      <c r="E102" s="10">
        <v>-98099494</v>
      </c>
      <c r="F102" s="10">
        <v>-11030108</v>
      </c>
      <c r="G102" s="10">
        <v>-290000000</v>
      </c>
      <c r="H102" s="10">
        <v>38000000</v>
      </c>
      <c r="I102" s="10">
        <v>-28000000</v>
      </c>
      <c r="J102" s="10">
        <v>105000000</v>
      </c>
      <c r="K102" s="10">
        <v>17000000</v>
      </c>
      <c r="L102" s="10">
        <v>-85000000</v>
      </c>
      <c r="M102" s="10">
        <v>117000000</v>
      </c>
      <c r="N102" s="10">
        <v>131000000</v>
      </c>
      <c r="O102" s="10">
        <v>103000000</v>
      </c>
      <c r="P102" s="10">
        <v>-61000000</v>
      </c>
      <c r="Q102" s="10">
        <v>138000000</v>
      </c>
      <c r="R102" s="10">
        <v>-389000000</v>
      </c>
      <c r="S102" s="10">
        <v>54000000</v>
      </c>
      <c r="T102" s="10">
        <v>59000000</v>
      </c>
      <c r="U102" s="10">
        <v>-162000000</v>
      </c>
      <c r="V102" s="10">
        <v>101000000</v>
      </c>
      <c r="W102" s="10">
        <v>23000000</v>
      </c>
      <c r="X102" s="10">
        <v>-119000000</v>
      </c>
      <c r="Y102" s="10">
        <v>206000000</v>
      </c>
      <c r="Z102" s="10">
        <v>-171000000</v>
      </c>
      <c r="AA102" s="10">
        <v>512000000</v>
      </c>
      <c r="AB102" s="10">
        <v>241000000</v>
      </c>
      <c r="AC102" s="10">
        <v>-507000000</v>
      </c>
      <c r="AJ102" s="33" t="s">
        <v>143</v>
      </c>
      <c r="AK102" s="34">
        <f>AK101/AK103</f>
        <v>0.87349134213893487</v>
      </c>
    </row>
    <row r="103" spans="1:37" ht="20" x14ac:dyDescent="0.25">
      <c r="A103" s="5" t="s">
        <v>88</v>
      </c>
      <c r="B103" s="1">
        <v>255000000</v>
      </c>
      <c r="C103" s="1">
        <v>118972420</v>
      </c>
      <c r="D103" s="1">
        <v>106038582</v>
      </c>
      <c r="E103" s="1">
        <v>361099494</v>
      </c>
      <c r="F103" s="1">
        <v>316970472</v>
      </c>
      <c r="G103" s="1">
        <v>305000000</v>
      </c>
      <c r="H103" s="1">
        <v>15000000</v>
      </c>
      <c r="I103" s="1">
        <v>53000000</v>
      </c>
      <c r="J103" s="1">
        <v>25000000</v>
      </c>
      <c r="K103" s="1">
        <v>130000000</v>
      </c>
      <c r="L103" s="1">
        <v>147000000</v>
      </c>
      <c r="M103" s="1">
        <v>62000000</v>
      </c>
      <c r="N103" s="1">
        <v>179000000</v>
      </c>
      <c r="O103" s="1">
        <v>310000000</v>
      </c>
      <c r="P103" s="1">
        <v>413000000</v>
      </c>
      <c r="Q103" s="1">
        <v>352000000</v>
      </c>
      <c r="R103" s="1">
        <v>490000000</v>
      </c>
      <c r="S103" s="1">
        <v>101000000</v>
      </c>
      <c r="T103" s="1">
        <v>155000000</v>
      </c>
      <c r="U103" s="1">
        <v>214000000</v>
      </c>
      <c r="V103" s="1">
        <v>52000000</v>
      </c>
      <c r="W103" s="1">
        <v>153000000</v>
      </c>
      <c r="X103" s="1">
        <v>672000000</v>
      </c>
      <c r="Y103" s="1">
        <v>553000000</v>
      </c>
      <c r="Z103" s="1">
        <v>759000000</v>
      </c>
      <c r="AA103" s="1">
        <v>588000000</v>
      </c>
      <c r="AB103" s="1">
        <v>1100000000</v>
      </c>
      <c r="AC103" s="1">
        <v>1341000000</v>
      </c>
      <c r="AJ103" s="35" t="s">
        <v>144</v>
      </c>
      <c r="AK103" s="41">
        <f>AK99+AK101</f>
        <v>124655500000</v>
      </c>
    </row>
    <row r="104" spans="1:37" ht="20" thickBot="1" x14ac:dyDescent="0.3">
      <c r="A104" s="7" t="s">
        <v>89</v>
      </c>
      <c r="B104" s="11">
        <v>119000000</v>
      </c>
      <c r="C104" s="11">
        <v>106000000</v>
      </c>
      <c r="D104" s="11">
        <v>365000000</v>
      </c>
      <c r="E104" s="11">
        <v>263000000</v>
      </c>
      <c r="F104" s="11">
        <v>305940364</v>
      </c>
      <c r="G104" s="11">
        <v>15000000</v>
      </c>
      <c r="H104" s="11">
        <v>53000000</v>
      </c>
      <c r="I104" s="11">
        <v>25000000</v>
      </c>
      <c r="J104" s="11">
        <v>130000000</v>
      </c>
      <c r="K104" s="11">
        <v>147000000</v>
      </c>
      <c r="L104" s="11">
        <v>62000000</v>
      </c>
      <c r="M104" s="11">
        <v>179000000</v>
      </c>
      <c r="N104" s="11">
        <v>310000000</v>
      </c>
      <c r="O104" s="11">
        <v>413000000</v>
      </c>
      <c r="P104" s="11">
        <v>352000000</v>
      </c>
      <c r="Q104" s="11">
        <v>490000000</v>
      </c>
      <c r="R104" s="11">
        <v>101000000</v>
      </c>
      <c r="S104" s="11">
        <v>155000000</v>
      </c>
      <c r="T104" s="11">
        <v>214000000</v>
      </c>
      <c r="U104" s="11">
        <v>52000000</v>
      </c>
      <c r="V104" s="11">
        <v>153000000</v>
      </c>
      <c r="W104" s="11">
        <v>176000000</v>
      </c>
      <c r="X104" s="11">
        <v>553000000</v>
      </c>
      <c r="Y104" s="11">
        <v>759000000</v>
      </c>
      <c r="Z104" s="11">
        <v>588000000</v>
      </c>
      <c r="AA104" s="11">
        <v>1100000000</v>
      </c>
      <c r="AB104" s="11">
        <v>1341000000</v>
      </c>
      <c r="AC104" s="11">
        <v>834000000</v>
      </c>
      <c r="AJ104" s="64" t="s">
        <v>145</v>
      </c>
      <c r="AK104" s="65"/>
    </row>
    <row r="105" spans="1:37" ht="21" thickTop="1" x14ac:dyDescent="0.25">
      <c r="A105" s="14" t="s">
        <v>107</v>
      </c>
      <c r="B105" s="1"/>
      <c r="C105" s="15">
        <f>(C106/B106)-1</f>
        <v>-1.3697899479166666</v>
      </c>
      <c r="D105" s="15">
        <f>(D106/C106)-1</f>
        <v>-8.2933624902763681E-2</v>
      </c>
      <c r="E105" s="15">
        <f>(E106/D106)-1</f>
        <v>6.5132283266481252</v>
      </c>
      <c r="F105" s="15">
        <f>(F106/E106)-1</f>
        <v>-0.2986578226202542</v>
      </c>
      <c r="G105" s="15">
        <f>(G106/F106)-1</f>
        <v>0.59722799565735851</v>
      </c>
      <c r="H105" s="15">
        <f t="shared" ref="H105:AA105" si="14">(H106/G106)-1</f>
        <v>2.7372262773722733E-2</v>
      </c>
      <c r="I105" s="15">
        <f t="shared" si="14"/>
        <v>0.19715808170515103</v>
      </c>
      <c r="J105" s="15">
        <f t="shared" si="14"/>
        <v>0.38427299703264084</v>
      </c>
      <c r="K105" s="15">
        <f t="shared" si="14"/>
        <v>0.14362272240085749</v>
      </c>
      <c r="L105" s="15">
        <f t="shared" si="14"/>
        <v>0.42392478912839748</v>
      </c>
      <c r="M105" s="15">
        <f t="shared" si="14"/>
        <v>8.7322995318159569E-2</v>
      </c>
      <c r="N105" s="15">
        <f t="shared" si="14"/>
        <v>-0.37651331719128334</v>
      </c>
      <c r="O105" s="15">
        <f t="shared" si="14"/>
        <v>-0.41067961165048539</v>
      </c>
      <c r="P105" s="15">
        <f t="shared" si="14"/>
        <v>0.44481054365733108</v>
      </c>
      <c r="Q105" s="15">
        <f t="shared" si="14"/>
        <v>0.61117445838084383</v>
      </c>
      <c r="R105" s="15">
        <f t="shared" si="14"/>
        <v>-4.3878273177636262E-2</v>
      </c>
      <c r="S105" s="15">
        <f t="shared" si="14"/>
        <v>-1.6284233900814238E-2</v>
      </c>
      <c r="T105" s="15">
        <f t="shared" si="14"/>
        <v>0.18510158013544009</v>
      </c>
      <c r="U105" s="15">
        <f t="shared" si="14"/>
        <v>0.32317460317460323</v>
      </c>
      <c r="V105" s="15">
        <f t="shared" si="14"/>
        <v>0.16794625719769685</v>
      </c>
      <c r="W105" s="15">
        <f t="shared" si="14"/>
        <v>2.9991783073130662E-2</v>
      </c>
      <c r="X105" s="15">
        <f t="shared" si="14"/>
        <v>0.1340247307538891</v>
      </c>
      <c r="Y105" s="15">
        <f t="shared" si="14"/>
        <v>-0.16039395005276114</v>
      </c>
      <c r="Z105" s="15">
        <f t="shared" si="14"/>
        <v>-0.1378299120234604</v>
      </c>
      <c r="AA105" s="15">
        <f t="shared" si="14"/>
        <v>0.60447035957240036</v>
      </c>
      <c r="AB105" s="15">
        <f t="shared" ref="AB105" si="15">(AB106/AA106)-1</f>
        <v>0.23561477892186544</v>
      </c>
      <c r="AC105" s="15">
        <f t="shared" ref="AC105" si="16">(AC106/AB106)-1</f>
        <v>-3.9950980392156832E-2</v>
      </c>
      <c r="AD105" s="15"/>
      <c r="AE105" s="15"/>
      <c r="AF105" s="15"/>
      <c r="AG105" s="15"/>
      <c r="AH105" s="15"/>
      <c r="AI105" s="15"/>
      <c r="AJ105" s="25" t="s">
        <v>108</v>
      </c>
      <c r="AK105" s="26">
        <f>(AK100*AK92)+(AK102*AK97)</f>
        <v>6.4275801858687545E-2</v>
      </c>
    </row>
    <row r="106" spans="1:37" ht="19" x14ac:dyDescent="0.25">
      <c r="A106" s="5" t="s">
        <v>90</v>
      </c>
      <c r="B106" s="1">
        <v>-192000000</v>
      </c>
      <c r="C106" s="1">
        <v>70999670</v>
      </c>
      <c r="D106" s="1">
        <v>65111410</v>
      </c>
      <c r="E106" s="1">
        <v>489196890</v>
      </c>
      <c r="F106" s="1">
        <v>343094412</v>
      </c>
      <c r="G106" s="1">
        <v>548000000</v>
      </c>
      <c r="H106" s="1">
        <v>563000000</v>
      </c>
      <c r="I106" s="1">
        <v>674000000</v>
      </c>
      <c r="J106" s="1">
        <v>933000000</v>
      </c>
      <c r="K106" s="1">
        <v>1067000000</v>
      </c>
      <c r="L106" s="1">
        <v>1519327750</v>
      </c>
      <c r="M106" s="1">
        <v>1652000000</v>
      </c>
      <c r="N106" s="1">
        <v>1030000000</v>
      </c>
      <c r="O106" s="1">
        <v>607000000</v>
      </c>
      <c r="P106" s="1">
        <v>877000000</v>
      </c>
      <c r="Q106" s="1">
        <v>1413000000</v>
      </c>
      <c r="R106" s="1">
        <v>1351000000</v>
      </c>
      <c r="S106" s="1">
        <v>1329000000</v>
      </c>
      <c r="T106" s="1">
        <v>1575000000</v>
      </c>
      <c r="U106" s="1">
        <v>2084000000</v>
      </c>
      <c r="V106" s="1">
        <v>2434000000</v>
      </c>
      <c r="W106" s="1">
        <v>2507000000</v>
      </c>
      <c r="X106" s="1">
        <v>2843000000</v>
      </c>
      <c r="Y106" s="1">
        <v>2387000000</v>
      </c>
      <c r="Z106" s="1">
        <v>2058000000</v>
      </c>
      <c r="AA106" s="1">
        <v>3302000000</v>
      </c>
      <c r="AB106" s="1">
        <v>4080000000</v>
      </c>
      <c r="AC106" s="1">
        <v>3917000000</v>
      </c>
      <c r="AD106" s="42">
        <f>AC106*(1+$AK$106)</f>
        <v>4078658777.1317382</v>
      </c>
      <c r="AE106" s="42">
        <f t="shared" ref="AE106:AH106" si="17">AD106*(1+$AK$106)</f>
        <v>4246989384.8031058</v>
      </c>
      <c r="AF106" s="42">
        <f t="shared" si="17"/>
        <v>4422267176.5924196</v>
      </c>
      <c r="AG106" s="42">
        <f t="shared" si="17"/>
        <v>4604778870.2145166</v>
      </c>
      <c r="AH106" s="42">
        <f t="shared" si="17"/>
        <v>4794823016.5308161</v>
      </c>
      <c r="AI106" s="43" t="s">
        <v>146</v>
      </c>
      <c r="AJ106" s="44" t="s">
        <v>147</v>
      </c>
      <c r="AK106" s="45">
        <f>(SUM(AD4:AH4)/5)</f>
        <v>4.1271068963936085E-2</v>
      </c>
    </row>
    <row r="107" spans="1:3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43"/>
      <c r="AE107" s="43"/>
      <c r="AF107" s="43"/>
      <c r="AG107" s="43"/>
      <c r="AH107" s="46">
        <f>AH106*(1+AK107)/(AK108-AK107)</f>
        <v>125132864495.72484</v>
      </c>
      <c r="AI107" s="47" t="s">
        <v>148</v>
      </c>
      <c r="AJ107" s="48" t="s">
        <v>149</v>
      </c>
      <c r="AK107" s="49">
        <v>2.5000000000000001E-2</v>
      </c>
    </row>
    <row r="108" spans="1:37" ht="19" x14ac:dyDescent="0.25">
      <c r="AD108" s="46">
        <f t="shared" ref="AD108:AF108" si="18">AD107+AD106</f>
        <v>4078658777.1317382</v>
      </c>
      <c r="AE108" s="46">
        <f t="shared" si="18"/>
        <v>4246989384.8031058</v>
      </c>
      <c r="AF108" s="46">
        <f t="shared" si="18"/>
        <v>4422267176.5924196</v>
      </c>
      <c r="AG108" s="46">
        <f>AG107+AG106</f>
        <v>4604778870.2145166</v>
      </c>
      <c r="AH108" s="46">
        <f>AH107+AH106</f>
        <v>129927687512.25566</v>
      </c>
      <c r="AI108" s="47" t="s">
        <v>144</v>
      </c>
      <c r="AJ108" s="50" t="s">
        <v>150</v>
      </c>
      <c r="AK108" s="51">
        <f>AK105</f>
        <v>6.4275801858687545E-2</v>
      </c>
    </row>
    <row r="109" spans="1:37" ht="19" x14ac:dyDescent="0.25">
      <c r="AD109" s="60" t="s">
        <v>151</v>
      </c>
      <c r="AE109" s="61"/>
    </row>
    <row r="110" spans="1:37" ht="20" x14ac:dyDescent="0.25">
      <c r="AD110" s="52" t="s">
        <v>152</v>
      </c>
      <c r="AE110" s="40">
        <f>NPV(AK108,AD108,AE108,AF108,AG108,AH108)</f>
        <v>109994244664.55554</v>
      </c>
    </row>
    <row r="111" spans="1:37" ht="20" x14ac:dyDescent="0.25">
      <c r="AD111" s="52" t="s">
        <v>153</v>
      </c>
      <c r="AE111" s="40">
        <f>AC40</f>
        <v>328000000</v>
      </c>
    </row>
    <row r="112" spans="1:37" ht="20" x14ac:dyDescent="0.25">
      <c r="AD112" s="52" t="s">
        <v>140</v>
      </c>
      <c r="AE112" s="40">
        <f>AK99</f>
        <v>15770000000</v>
      </c>
    </row>
    <row r="113" spans="30:31" ht="20" x14ac:dyDescent="0.25">
      <c r="AD113" s="52" t="s">
        <v>154</v>
      </c>
      <c r="AE113" s="40">
        <f>AE110+AE111-AE112</f>
        <v>94552244664.555542</v>
      </c>
    </row>
    <row r="114" spans="30:31" ht="20" x14ac:dyDescent="0.25">
      <c r="AD114" s="52" t="s">
        <v>155</v>
      </c>
      <c r="AE114" s="53">
        <f>AC34*(1+(5*AI16))</f>
        <v>623355276.3920722</v>
      </c>
    </row>
    <row r="115" spans="30:31" ht="20" x14ac:dyDescent="0.25">
      <c r="AD115" s="54" t="s">
        <v>158</v>
      </c>
      <c r="AE115" s="55">
        <f>AE113/AE114</f>
        <v>151.68275339195966</v>
      </c>
    </row>
    <row r="116" spans="30:31" ht="20" x14ac:dyDescent="0.25">
      <c r="AD116" s="52" t="s">
        <v>159</v>
      </c>
      <c r="AE116" s="56" cm="1">
        <f t="array" ref="AE116">_FV(A1,"Price")</f>
        <v>161.38999999999999</v>
      </c>
    </row>
    <row r="117" spans="30:31" ht="20" x14ac:dyDescent="0.25">
      <c r="AD117" s="57" t="s">
        <v>156</v>
      </c>
      <c r="AE117" s="58">
        <f>AE115/AE116-1</f>
        <v>-6.0147757655618861E-2</v>
      </c>
    </row>
    <row r="118" spans="30:31" ht="20" x14ac:dyDescent="0.25">
      <c r="AD118" s="57" t="s">
        <v>157</v>
      </c>
      <c r="AE118" s="59" t="str">
        <f>IF(AE115&gt;AE116,"BUY","SELL")</f>
        <v>SELL</v>
      </c>
    </row>
  </sheetData>
  <mergeCells count="6">
    <mergeCell ref="AD109:AE109"/>
    <mergeCell ref="AJ83:AK83"/>
    <mergeCell ref="AJ84:AK84"/>
    <mergeCell ref="AJ93:AK93"/>
    <mergeCell ref="AJ98:AK98"/>
    <mergeCell ref="AJ104:AK104"/>
  </mergeCells>
  <hyperlinks>
    <hyperlink ref="A1" r:id="rId1" tooltip="https://roic.ai/company/CNI" display="ROIC.AI | CN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6868/000095010304000651/apr2904_40f.htm" xr:uid="{00000000-0004-0000-0000-000019000000}"/>
    <hyperlink ref="J74" r:id="rId19" tooltip="https://www.sec.gov/Archives/edgar/data/16868/000095010304000651/apr2904_40f.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16868/000095010309000227/0000950103-09-000227-index.html" xr:uid="{00000000-0004-0000-0000-000028000000}"/>
    <hyperlink ref="O74" r:id="rId29" tooltip="https://www.sec.gov/Archives/edgar/data/16868/000095010309000227/0000950103-09-000227-index.html" xr:uid="{00000000-0004-0000-0000-000029000000}"/>
    <hyperlink ref="P36" r:id="rId30" tooltip="https://www.sec.gov/Archives/edgar/data/16868/000095010310000290/0000950103-10-000290-index.html" xr:uid="{00000000-0004-0000-0000-00002B000000}"/>
    <hyperlink ref="P74" r:id="rId31" tooltip="https://www.sec.gov/Archives/edgar/data/16868/000095010310000290/0000950103-10-000290-index.html" xr:uid="{00000000-0004-0000-0000-00002C000000}"/>
    <hyperlink ref="Q36" r:id="rId32" tooltip="https://sec.gov" xr:uid="{00000000-0004-0000-0000-00002E000000}"/>
    <hyperlink ref="Q74" r:id="rId33" tooltip="https://sec.gov" xr:uid="{00000000-0004-0000-0000-00002F000000}"/>
    <hyperlink ref="R36" r:id="rId34" tooltip="https://www.sec.gov/Archives/edgar/data/16868/000095010312000558/0000950103-12-000558-index.html" xr:uid="{00000000-0004-0000-0000-000031000000}"/>
    <hyperlink ref="R74" r:id="rId35" tooltip="https://www.sec.gov/Archives/edgar/data/16868/000095010312000558/0000950103-12-000558-index.html" xr:uid="{00000000-0004-0000-0000-000032000000}"/>
    <hyperlink ref="S36" r:id="rId36" tooltip="https://www.sec.gov/Archives/edgar/data/16868/000095010313000767/0000950103-13-000767-index.html" xr:uid="{00000000-0004-0000-0000-000034000000}"/>
    <hyperlink ref="S74" r:id="rId37" tooltip="https://www.sec.gov/Archives/edgar/data/16868/000095010313000767/0000950103-13-000767-index.html"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16868/000095010316010713/0000950103-16-010713-index.html" xr:uid="{00000000-0004-0000-0000-00003D000000}"/>
    <hyperlink ref="V74" r:id="rId43" tooltip="https://www.sec.gov/Archives/edgar/data/16868/000095010316010713/0000950103-16-010713-index.html" xr:uid="{00000000-0004-0000-0000-00003E000000}"/>
    <hyperlink ref="W36" r:id="rId44" tooltip="https://www.sec.gov/Archives/edgar/data/16868/000110465917005816/0001104659-17-005816-index.html" xr:uid="{00000000-0004-0000-0000-000040000000}"/>
    <hyperlink ref="W74" r:id="rId45" tooltip="https://www.sec.gov/Archives/edgar/data/16868/000110465917005816/0001104659-17-005816-index.html" xr:uid="{00000000-0004-0000-0000-000041000000}"/>
    <hyperlink ref="X36" r:id="rId46" tooltip="https://www.sec.gov/Archives/edgar/data/16868/000110465918005597/0001104659-18-005597-index.html" xr:uid="{00000000-0004-0000-0000-000043000000}"/>
    <hyperlink ref="X74" r:id="rId47" tooltip="https://www.sec.gov/Archives/edgar/data/16868/000110465918005597/0001104659-18-005597-index.html" xr:uid="{00000000-0004-0000-0000-000044000000}"/>
    <hyperlink ref="Y36" r:id="rId48" tooltip="https://www.sec.gov/Archives/edgar/data/16868/000110465919005119/0001104659-19-005119-index.html" xr:uid="{00000000-0004-0000-0000-000046000000}"/>
    <hyperlink ref="Y74" r:id="rId49" tooltip="https://www.sec.gov/Archives/edgar/data/16868/000110465919005119/0001104659-19-005119-index.html" xr:uid="{00000000-0004-0000-0000-000047000000}"/>
    <hyperlink ref="Z36" r:id="rId50" tooltip="https://www.sec.gov/Archives/edgar/data/16868/000110465920009382/0001104659-20-009382-index.html" xr:uid="{00000000-0004-0000-0000-000049000000}"/>
    <hyperlink ref="Z74" r:id="rId51" tooltip="https://www.sec.gov/Archives/edgar/data/16868/000110465920009382/0001104659-20-009382-index.html"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1" r:id="rId58" display="https://finbox.com/NYSE:CNI/explorer/revenue_proj" xr:uid="{DC15F460-758D-5D4A-BBF4-898225EEFA53}"/>
  </hyperlinks>
  <pageMargins left="0.7" right="0.7" top="0.75" bottom="0.75" header="0.3" footer="0.3"/>
  <drawing r:id="rId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2023-03-14T02:37:48Z</dcterms:created>
  <dcterms:modified xsi:type="dcterms:W3CDTF">2023-05-22T23:47:07Z</dcterms:modified>
</cp:coreProperties>
</file>