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184E2665-C79A-2E44-8E35-646BCB15A9A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a="1"/>
  <c r="AO114" i="1" s="1"/>
  <c r="AO116" i="1" l="1" a="1"/>
  <c r="AO116" i="1" s="1"/>
  <c r="AO111" i="1"/>
  <c r="AU101" i="1" a="1"/>
  <c r="AU101" i="1" s="1"/>
  <c r="AU95" i="1" a="1"/>
  <c r="AU95" i="1" s="1"/>
  <c r="AU97" i="1" s="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U106" i="1" s="1"/>
  <c r="AN106" i="1" s="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O106" i="1" l="1"/>
  <c r="AN108" i="1"/>
  <c r="AU16" i="1"/>
  <c r="AV16" i="1"/>
  <c r="AT16" i="1"/>
  <c r="AU103" i="1"/>
  <c r="AU100" i="1" s="1"/>
  <c r="AO112" i="1"/>
  <c r="AU92" i="1"/>
  <c r="AU102" i="1" l="1"/>
  <c r="AU105" i="1" s="1"/>
  <c r="AU108" i="1" s="1"/>
  <c r="AP106" i="1"/>
  <c r="AO108" i="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<sst xmlns="http://schemas.openxmlformats.org/spreadsheetml/2006/main" count="1452" uniqueCount="160">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</sst>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RTX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0353382713828022"/>
          <c:w val="0.85432343234323427"/>
          <c:h val="0.762320220639490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14991700000</c:v>
                </c:pt>
                <c:pt idx="1">
                  <c:v>15669200000</c:v>
                </c:pt>
                <c:pt idx="2">
                  <c:v>17170200000</c:v>
                </c:pt>
                <c:pt idx="3">
                  <c:v>18000100000</c:v>
                </c:pt>
                <c:pt idx="4">
                  <c:v>19532100000</c:v>
                </c:pt>
                <c:pt idx="5">
                  <c:v>21783200000</c:v>
                </c:pt>
                <c:pt idx="6">
                  <c:v>21262000000</c:v>
                </c:pt>
                <c:pt idx="7">
                  <c:v>22032000000</c:v>
                </c:pt>
                <c:pt idx="8">
                  <c:v>20736000000</c:v>
                </c:pt>
                <c:pt idx="9">
                  <c:v>20801000000</c:v>
                </c:pt>
                <c:pt idx="10">
                  <c:v>22624000000</c:v>
                </c:pt>
                <c:pt idx="11">
                  <c:v>23273000000</c:v>
                </c:pt>
                <c:pt idx="12">
                  <c:v>24495000000</c:v>
                </c:pt>
                <c:pt idx="13">
                  <c:v>25687000000</c:v>
                </c:pt>
                <c:pt idx="14">
                  <c:v>23844000000</c:v>
                </c:pt>
                <c:pt idx="15">
                  <c:v>26206000000</c:v>
                </c:pt>
                <c:pt idx="16">
                  <c:v>27897000000</c:v>
                </c:pt>
                <c:pt idx="17">
                  <c:v>28212000000</c:v>
                </c:pt>
                <c:pt idx="18">
                  <c:v>31034000000</c:v>
                </c:pt>
                <c:pt idx="19">
                  <c:v>37445000000</c:v>
                </c:pt>
                <c:pt idx="20">
                  <c:v>42725000000</c:v>
                </c:pt>
                <c:pt idx="21">
                  <c:v>47829000000</c:v>
                </c:pt>
                <c:pt idx="22">
                  <c:v>54759000000</c:v>
                </c:pt>
                <c:pt idx="23">
                  <c:v>58681000000</c:v>
                </c:pt>
                <c:pt idx="24">
                  <c:v>52920000000</c:v>
                </c:pt>
                <c:pt idx="25">
                  <c:v>54326000000</c:v>
                </c:pt>
                <c:pt idx="26">
                  <c:v>58190000000</c:v>
                </c:pt>
                <c:pt idx="27">
                  <c:v>57708000000</c:v>
                </c:pt>
                <c:pt idx="28">
                  <c:v>62626000000</c:v>
                </c:pt>
                <c:pt idx="29">
                  <c:v>65100000000</c:v>
                </c:pt>
                <c:pt idx="30">
                  <c:v>56098000000</c:v>
                </c:pt>
                <c:pt idx="31">
                  <c:v>57244000000</c:v>
                </c:pt>
                <c:pt idx="32">
                  <c:v>59837000000</c:v>
                </c:pt>
                <c:pt idx="33">
                  <c:v>66501000000</c:v>
                </c:pt>
                <c:pt idx="34">
                  <c:v>77046000000</c:v>
                </c:pt>
                <c:pt idx="35">
                  <c:v>56587000000</c:v>
                </c:pt>
                <c:pt idx="36">
                  <c:v>64388000000</c:v>
                </c:pt>
                <c:pt idx="37">
                  <c:v>67074000000</c:v>
                </c:pt>
              </c:numCache>
            </c:numRef>
          </c:val>
          <c:extLst>
            <c:ext xmlns:c16="http://schemas.microsoft.com/office/drawing/2014/chart" uri="{C3380CC4-5D6E-409C-BE32-E72D297353CC}">
              <c16:uniqueId val="{00000000-2FFD-8E4B-903B-BBB98C2C5A12}"/>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735000000</c:v>
                </c:pt>
                <c:pt idx="1">
                  <c:v>124100000</c:v>
                </c:pt>
                <c:pt idx="2">
                  <c:v>1032200000</c:v>
                </c:pt>
                <c:pt idx="3">
                  <c:v>1119200000</c:v>
                </c:pt>
                <c:pt idx="4">
                  <c:v>1820100000</c:v>
                </c:pt>
                <c:pt idx="5">
                  <c:v>1904700000</c:v>
                </c:pt>
                <c:pt idx="6">
                  <c:v>-211000000</c:v>
                </c:pt>
                <c:pt idx="7">
                  <c:v>642000000</c:v>
                </c:pt>
                <c:pt idx="8">
                  <c:v>1638000000</c:v>
                </c:pt>
                <c:pt idx="9">
                  <c:v>1809000000</c:v>
                </c:pt>
                <c:pt idx="10">
                  <c:v>2058000000</c:v>
                </c:pt>
                <c:pt idx="11">
                  <c:v>2282000000</c:v>
                </c:pt>
                <c:pt idx="12">
                  <c:v>2493000000</c:v>
                </c:pt>
                <c:pt idx="13">
                  <c:v>2732000000</c:v>
                </c:pt>
                <c:pt idx="14">
                  <c:v>2700000000</c:v>
                </c:pt>
                <c:pt idx="15">
                  <c:v>3520000000</c:v>
                </c:pt>
                <c:pt idx="16">
                  <c:v>4024000000</c:v>
                </c:pt>
                <c:pt idx="17">
                  <c:v>4231000000</c:v>
                </c:pt>
                <c:pt idx="18">
                  <c:v>4476000000</c:v>
                </c:pt>
                <c:pt idx="19">
                  <c:v>5214000000</c:v>
                </c:pt>
                <c:pt idx="20">
                  <c:v>5804000000</c:v>
                </c:pt>
                <c:pt idx="21">
                  <c:v>6865000000</c:v>
                </c:pt>
                <c:pt idx="22">
                  <c:v>7899000000</c:v>
                </c:pt>
                <c:pt idx="23">
                  <c:v>8582000000</c:v>
                </c:pt>
                <c:pt idx="24">
                  <c:v>7373000000</c:v>
                </c:pt>
                <c:pt idx="25">
                  <c:v>8306000000</c:v>
                </c:pt>
                <c:pt idx="26">
                  <c:v>9230000000</c:v>
                </c:pt>
                <c:pt idx="27">
                  <c:v>9258000000</c:v>
                </c:pt>
                <c:pt idx="28">
                  <c:v>10814000000</c:v>
                </c:pt>
                <c:pt idx="29">
                  <c:v>11491000000</c:v>
                </c:pt>
                <c:pt idx="30">
                  <c:v>12527000000</c:v>
                </c:pt>
                <c:pt idx="31">
                  <c:v>9875000000</c:v>
                </c:pt>
                <c:pt idx="32">
                  <c:v>10552000000</c:v>
                </c:pt>
                <c:pt idx="33">
                  <c:v>11553000000</c:v>
                </c:pt>
                <c:pt idx="34">
                  <c:v>13388000000</c:v>
                </c:pt>
                <c:pt idx="35">
                  <c:v>2620000000</c:v>
                </c:pt>
                <c:pt idx="36">
                  <c:v>10529000000</c:v>
                </c:pt>
                <c:pt idx="37">
                  <c:v>11305000000</c:v>
                </c:pt>
              </c:numCache>
            </c:numRef>
          </c:val>
          <c:extLst>
            <c:ext xmlns:c16="http://schemas.microsoft.com/office/drawing/2014/chart" uri="{C3380CC4-5D6E-409C-BE32-E72D297353CC}">
              <c16:uniqueId val="{00000001-2FFD-8E4B-903B-BBB98C2C5A12}"/>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-235600000</c:v>
                </c:pt>
                <c:pt idx="5">
                  <c:v>-49100000</c:v>
                </c:pt>
                <c:pt idx="6">
                  <c:v>842000000</c:v>
                </c:pt>
                <c:pt idx="7">
                  <c:v>283000000</c:v>
                </c:pt>
                <c:pt idx="8">
                  <c:v>662000000</c:v>
                </c:pt>
                <c:pt idx="9">
                  <c:v>598000000</c:v>
                </c:pt>
                <c:pt idx="10">
                  <c:v>1060000000</c:v>
                </c:pt>
                <c:pt idx="11">
                  <c:v>1301000000</c:v>
                </c:pt>
                <c:pt idx="12">
                  <c:v>704000000</c:v>
                </c:pt>
                <c:pt idx="13">
                  <c:v>402000000</c:v>
                </c:pt>
                <c:pt idx="14">
                  <c:v>160000000</c:v>
                </c:pt>
                <c:pt idx="15">
                  <c:v>1566000000</c:v>
                </c:pt>
                <c:pt idx="16">
                  <c:v>2092000000</c:v>
                </c:pt>
                <c:pt idx="17">
                  <c:v>2267000000</c:v>
                </c:pt>
                <c:pt idx="18">
                  <c:v>2345000000</c:v>
                </c:pt>
                <c:pt idx="19">
                  <c:v>2904000000</c:v>
                </c:pt>
                <c:pt idx="20">
                  <c:v>3405000000</c:v>
                </c:pt>
                <c:pt idx="21">
                  <c:v>3849000000</c:v>
                </c:pt>
                <c:pt idx="22">
                  <c:v>4177000000</c:v>
                </c:pt>
                <c:pt idx="23">
                  <c:v>4945000000</c:v>
                </c:pt>
                <c:pt idx="24">
                  <c:v>4527000000</c:v>
                </c:pt>
                <c:pt idx="25">
                  <c:v>5041000000</c:v>
                </c:pt>
                <c:pt idx="26">
                  <c:v>5607000000</c:v>
                </c:pt>
                <c:pt idx="27">
                  <c:v>3714000000</c:v>
                </c:pt>
                <c:pt idx="28">
                  <c:v>4467000000</c:v>
                </c:pt>
                <c:pt idx="29">
                  <c:v>5032000000</c:v>
                </c:pt>
                <c:pt idx="30">
                  <c:v>4237000000</c:v>
                </c:pt>
                <c:pt idx="31">
                  <c:v>1793000000</c:v>
                </c:pt>
                <c:pt idx="32">
                  <c:v>3237000000</c:v>
                </c:pt>
                <c:pt idx="33">
                  <c:v>4020000000</c:v>
                </c:pt>
                <c:pt idx="34">
                  <c:v>6276000000</c:v>
                </c:pt>
                <c:pt idx="35">
                  <c:v>1639000000</c:v>
                </c:pt>
                <c:pt idx="36">
                  <c:v>4749000000</c:v>
                </c:pt>
                <c:pt idx="37">
                  <c:v>4393000000</c:v>
                </c:pt>
              </c:numCache>
            </c:numRef>
          </c:val>
          <c:extLst>
            <c:ext xmlns:c16="http://schemas.microsoft.com/office/drawing/2014/chart" uri="{C3380CC4-5D6E-409C-BE32-E72D297353CC}">
              <c16:uniqueId val="{00000002-2FFD-8E4B-903B-BBB98C2C5A12}"/>
            </c:ext>
          </c:extLst>
        </c:ser>
        <c:dLbls>
          <c:showLegendKey val="0"/>
          <c:showVal val="0"/>
          <c:showCatName val="0"/>
          <c:showSerName val="0"/>
          <c:showPercent val="0"/>
          <c:showBubbleSize val="0"/>
        </c:dLbls>
        <c:gapWidth val="100"/>
        <c:overlap val="-24"/>
        <c:axId val="309704655"/>
        <c:axId val="309706927"/>
      </c:barChart>
      <c:catAx>
        <c:axId val="309704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09706927"/>
        <c:crosses val="autoZero"/>
        <c:auto val="1"/>
        <c:lblAlgn val="ctr"/>
        <c:lblOffset val="100"/>
        <c:noMultiLvlLbl val="0"/>
      </c:catAx>
      <c:valAx>
        <c:axId val="30970692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09704655"/>
        <c:crosses val="autoZero"/>
        <c:crossBetween val="between"/>
      </c:valAx>
      <c:spPr>
        <a:noFill/>
        <a:ln>
          <a:noFill/>
        </a:ln>
        <a:effectLst/>
      </c:spPr>
    </c:plotArea>
    <c:legend>
      <c:legendPos val="b"/>
      <c:layout>
        <c:manualLayout>
          <c:xMode val="edge"/>
          <c:yMode val="edge"/>
          <c:x val="0.34740303006678619"/>
          <c:y val="0.93174375085479277"/>
          <c:w val="0.30255367584002496"/>
          <c:h val="4.33830843449709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47625</xdr:rowOff>
    </xdr:from>
    <xdr:to>
      <xdr:col>47</xdr:col>
      <xdr:colOff>15875</xdr:colOff>
      <xdr:row>135</xdr:row>
      <xdr:rowOff>15874</xdr:rowOff>
    </xdr:to>
    <xdr:graphicFrame macro="">
      <xdr:nvGraphicFramePr>
        <xdr:cNvPr id="2" name="Chart 1">
          <a:extLst>
            <a:ext uri="{FF2B5EF4-FFF2-40B4-BE49-F238E27FC236}">
              <a16:creationId xmlns:a16="http://schemas.microsoft.com/office/drawing/2014/main" id="{07021FAD-5C4D-E233-D13F-9559A55312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https://www.bing.com/financeapi/forcetrigger?t=a25552&amp;q=XNYS%3aRTX&amp;form=skydnc</v>
    <v>Learn more on Bing</v>
  </rv>
  <rv s="1">
    <v>0</v>
    <v>RAYTHEON TECHNOLOGIES CORPORATION (XNYS:RTX)</v>
    <v>2</v>
    <v>3</v>
    <v>Finance</v>
    <v>4</v>
    <v>en-US</v>
    <v>a25552</v>
    <v>268435456</v>
    <v>1</v>
    <v>Powered by Refinitiv</v>
    <v>104.91</v>
    <v>80.27</v>
    <v>1.0587</v>
    <v>-0.76</v>
    <v>-7.8919999999999997E-3</v>
    <v>0</v>
    <v>0</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96.18</v>
    <v>Aerospace &amp; Defense</v>
    <v>Stock</v>
    <v>45057.996134003908</v>
    <v>0</v>
    <v>94.92</v>
    <v>139597506680</v>
    <v>RAYTHEON TECHNOLOGIES CORPORATION</v>
    <v>RAYTHEON TECHNOLOGIES CORPORATION</v>
    <v>95.66</v>
    <v>25.7271</v>
    <v>96.3</v>
    <v>95.54</v>
    <v>95.54</v>
    <v>1461142000</v>
    <v>RTX</v>
    <v>RAYTHEON TECHNOLOGIES CORPORATION (XNYS:RTX)</v>
    <v>3327099</v>
    <v>3873963</v>
    <v>1934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1829/000119312506024473/0001193125-06-024473-index.htm" TargetMode="External"/><Relationship Id="rId47" Type="http://schemas.openxmlformats.org/officeDocument/2006/relationships/hyperlink" Target="https://www.sec.gov/Archives/edgar/data/101829/000119312508022346/0001193125-08-022346-index.htm" TargetMode="External"/><Relationship Id="rId63" Type="http://schemas.openxmlformats.org/officeDocument/2006/relationships/hyperlink" Target="https://www.sec.gov/Archives/edgar/data/101829/000010182916000050/0000101829-16-000050-index.htm" TargetMode="External"/><Relationship Id="rId68" Type="http://schemas.openxmlformats.org/officeDocument/2006/relationships/hyperlink" Target="https://www.sec.gov/Archives/edgar/data/101829/000010182919000007/0000101829-19-00000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1829/000010182901000002/0000101829-01-000002-index.htm" TargetMode="External"/><Relationship Id="rId37" Type="http://schemas.openxmlformats.org/officeDocument/2006/relationships/hyperlink" Target="https://www.sec.gov/Archives/edgar/data/101829/000010182903000069/0000101829-03-000069-index.htm" TargetMode="External"/><Relationship Id="rId40" Type="http://schemas.openxmlformats.org/officeDocument/2006/relationships/hyperlink" Target="https://www.sec.gov/Archives/edgar/data/101829/000119312505025271/0001193125-05-025271-index.htm" TargetMode="External"/><Relationship Id="rId45" Type="http://schemas.openxmlformats.org/officeDocument/2006/relationships/hyperlink" Target="https://www.sec.gov/Archives/edgar/data/101829/000119312507024306/0001193125-07-024306-index.htm" TargetMode="External"/><Relationship Id="rId53" Type="http://schemas.openxmlformats.org/officeDocument/2006/relationships/hyperlink" Target="https://www.sec.gov/Archives/edgar/data/101829/000119312511029695/0001193125-11-029695-index.htm" TargetMode="External"/><Relationship Id="rId58" Type="http://schemas.openxmlformats.org/officeDocument/2006/relationships/hyperlink" Target="https://www.sec.gov/Archives/edgar/data/101829/000010182914000006/0000101829-14-000006-index.htm" TargetMode="External"/><Relationship Id="rId66" Type="http://schemas.openxmlformats.org/officeDocument/2006/relationships/hyperlink" Target="https://www.sec.gov/Archives/edgar/data/101829/000010182918000005/0000101829-18-000005-index.htm" TargetMode="External"/><Relationship Id="rId74" Type="http://schemas.openxmlformats.org/officeDocument/2006/relationships/hyperlink" Target="https://www.sec.gov/Archives/edgar/data/101829/000010182922000005/0000101829-22-00000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101829/000010182915000005/0000101829-15-00000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1829/000010182902000006/0000101829-02-000006-index.htm" TargetMode="External"/><Relationship Id="rId43" Type="http://schemas.openxmlformats.org/officeDocument/2006/relationships/hyperlink" Target="https://www.sec.gov/Archives/edgar/data/101829/000119312506024473/0001193125-06-024473-index.htm" TargetMode="External"/><Relationship Id="rId48" Type="http://schemas.openxmlformats.org/officeDocument/2006/relationships/hyperlink" Target="https://www.sec.gov/Archives/edgar/data/101829/000119312509024624/0001193125-09-024624-index.htm" TargetMode="External"/><Relationship Id="rId56" Type="http://schemas.openxmlformats.org/officeDocument/2006/relationships/hyperlink" Target="https://www.sec.gov/Archives/edgar/data/101829/000119312513042195/0001193125-13-042195-index.htm" TargetMode="External"/><Relationship Id="rId64" Type="http://schemas.openxmlformats.org/officeDocument/2006/relationships/hyperlink" Target="https://www.sec.gov/Archives/edgar/data/101829/000010182917000007/0000101829-17-000007-index.htm" TargetMode="External"/><Relationship Id="rId69" Type="http://schemas.openxmlformats.org/officeDocument/2006/relationships/hyperlink" Target="https://www.sec.gov/Archives/edgar/data/101829/000010182919000007/0000101829-19-000007-index.htm" TargetMode="External"/><Relationship Id="rId77" Type="http://schemas.openxmlformats.org/officeDocument/2006/relationships/hyperlink" Target="https://www.sec.gov/Archives/edgar/data/101829/000010182923000009/0000101829-23-000009-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1829/000119312510027861/0001193125-10-027861-index.htm" TargetMode="External"/><Relationship Id="rId72" Type="http://schemas.openxmlformats.org/officeDocument/2006/relationships/hyperlink" Target="https://www.sec.gov/Archives/edgar/data/101829/000010182921000008/0000101829-21-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1829/000010182901000002/0000101829-01-000002-index.htm" TargetMode="External"/><Relationship Id="rId38" Type="http://schemas.openxmlformats.org/officeDocument/2006/relationships/hyperlink" Target="https://www.sec.gov/Archives/edgar/data/101829/000119312504015495/0001193125-04-015495-index.htm" TargetMode="External"/><Relationship Id="rId46" Type="http://schemas.openxmlformats.org/officeDocument/2006/relationships/hyperlink" Target="https://www.sec.gov/Archives/edgar/data/101829/000119312508022346/0001193125-08-022346-index.htm" TargetMode="External"/><Relationship Id="rId59" Type="http://schemas.openxmlformats.org/officeDocument/2006/relationships/hyperlink" Target="https://www.sec.gov/Archives/edgar/data/101829/000010182914000006/0000101829-14-000006-index.htm" TargetMode="External"/><Relationship Id="rId67" Type="http://schemas.openxmlformats.org/officeDocument/2006/relationships/hyperlink" Target="https://www.sec.gov/Archives/edgar/data/101829/000010182918000005/0000101829-18-000005-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1829/000119312505025271/0001193125-05-025271-index.htm" TargetMode="External"/><Relationship Id="rId54" Type="http://schemas.openxmlformats.org/officeDocument/2006/relationships/hyperlink" Target="https://www.sec.gov/Archives/edgar/data/101829/000119312512047752/0001193125-12-047752-index.htm" TargetMode="External"/><Relationship Id="rId62" Type="http://schemas.openxmlformats.org/officeDocument/2006/relationships/hyperlink" Target="https://www.sec.gov/Archives/edgar/data/101829/000010182916000050/0000101829-16-000050-index.htm" TargetMode="External"/><Relationship Id="rId70" Type="http://schemas.openxmlformats.org/officeDocument/2006/relationships/hyperlink" Target="https://www.sec.gov/Archives/edgar/data/101829/000010182920000013/0000101829-20-000013-index.htm" TargetMode="External"/><Relationship Id="rId75" Type="http://schemas.openxmlformats.org/officeDocument/2006/relationships/hyperlink" Target="https://www.sec.gov/Archives/edgar/data/101829/000010182922000005/0000101829-22-000005-index.htm" TargetMode="External"/><Relationship Id="rId1" Type="http://schemas.openxmlformats.org/officeDocument/2006/relationships/hyperlink" Target="https://roic.ai/company/RT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1829/000010182903000069/0000101829-03-000069-index.htm" TargetMode="External"/><Relationship Id="rId49" Type="http://schemas.openxmlformats.org/officeDocument/2006/relationships/hyperlink" Target="https://www.sec.gov/Archives/edgar/data/101829/000119312509024624/0001193125-09-024624-index.htm" TargetMode="External"/><Relationship Id="rId57" Type="http://schemas.openxmlformats.org/officeDocument/2006/relationships/hyperlink" Target="https://www.sec.gov/Archives/edgar/data/101829/000119312513042195/0001193125-13-04219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1829/000119312507024306/0001193125-07-024306-index.htm" TargetMode="External"/><Relationship Id="rId52" Type="http://schemas.openxmlformats.org/officeDocument/2006/relationships/hyperlink" Target="https://www.sec.gov/Archives/edgar/data/101829/000119312511029695/0001193125-11-029695-index.htm" TargetMode="External"/><Relationship Id="rId60" Type="http://schemas.openxmlformats.org/officeDocument/2006/relationships/hyperlink" Target="https://www.sec.gov/Archives/edgar/data/101829/000010182915000005/0000101829-15-000005-index.htm" TargetMode="External"/><Relationship Id="rId65" Type="http://schemas.openxmlformats.org/officeDocument/2006/relationships/hyperlink" Target="https://www.sec.gov/Archives/edgar/data/101829/000010182917000007/0000101829-17-000007-index.htm" TargetMode="External"/><Relationship Id="rId73" Type="http://schemas.openxmlformats.org/officeDocument/2006/relationships/hyperlink" Target="https://www.sec.gov/Archives/edgar/data/101829/000010182921000008/0000101829-21-000008-index.htm" TargetMode="External"/><Relationship Id="rId78" Type="http://schemas.openxmlformats.org/officeDocument/2006/relationships/hyperlink" Target="https://finbox.com/NYSE:RTX/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1829/000119312504015495/0001193125-04-015495-index.htm" TargetMode="External"/><Relationship Id="rId34" Type="http://schemas.openxmlformats.org/officeDocument/2006/relationships/hyperlink" Target="https://www.sec.gov/Archives/edgar/data/101829/000010182902000006/0000101829-02-000006-index.htm" TargetMode="External"/><Relationship Id="rId50" Type="http://schemas.openxmlformats.org/officeDocument/2006/relationships/hyperlink" Target="https://www.sec.gov/Archives/edgar/data/101829/000119312510027861/0001193125-10-027861-index.htm" TargetMode="External"/><Relationship Id="rId55" Type="http://schemas.openxmlformats.org/officeDocument/2006/relationships/hyperlink" Target="https://www.sec.gov/Archives/edgar/data/101829/000119312512047752/0001193125-12-047752-index.htm" TargetMode="External"/><Relationship Id="rId76" Type="http://schemas.openxmlformats.org/officeDocument/2006/relationships/hyperlink" Target="https://www.sec.gov/Archives/edgar/data/101829/000010182923000009/0000101829-23-000009-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1829/000010182920000013/0000101829-20-000013-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76" activePane="bottomRight" state="frozen"/>
      <selection pane="topRight"/>
      <selection pane="bottomLeft"/>
      <selection pane="bottomRight" activeCell="AP88" sqref="AP8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14991700000</v>
      </c>
      <c r="C3" s="1">
        <v>15669200000</v>
      </c>
      <c r="D3" s="1">
        <v>17170200000</v>
      </c>
      <c r="E3" s="1">
        <v>18000100000</v>
      </c>
      <c r="F3" s="1">
        <v>19532100000</v>
      </c>
      <c r="G3" s="1">
        <v>21783200000</v>
      </c>
      <c r="H3" s="1">
        <v>21262000000</v>
      </c>
      <c r="I3" s="1">
        <v>22032000000</v>
      </c>
      <c r="J3" s="1">
        <v>20736000000</v>
      </c>
      <c r="K3" s="1">
        <v>20801000000</v>
      </c>
      <c r="L3" s="1">
        <v>22624000000</v>
      </c>
      <c r="M3" s="1">
        <v>23273000000</v>
      </c>
      <c r="N3" s="1">
        <v>24495000000</v>
      </c>
      <c r="O3" s="1">
        <v>25687000000</v>
      </c>
      <c r="P3" s="1">
        <v>23844000000</v>
      </c>
      <c r="Q3" s="1">
        <v>26206000000</v>
      </c>
      <c r="R3" s="1">
        <v>27897000000</v>
      </c>
      <c r="S3" s="1">
        <v>28212000000</v>
      </c>
      <c r="T3" s="1">
        <v>31034000000</v>
      </c>
      <c r="U3" s="1">
        <v>37445000000</v>
      </c>
      <c r="V3" s="1">
        <v>42725000000</v>
      </c>
      <c r="W3" s="1">
        <v>47829000000</v>
      </c>
      <c r="X3" s="1">
        <v>54759000000</v>
      </c>
      <c r="Y3" s="1">
        <v>58681000000</v>
      </c>
      <c r="Z3" s="1">
        <v>52920000000</v>
      </c>
      <c r="AA3" s="1">
        <v>54326000000</v>
      </c>
      <c r="AB3" s="1">
        <v>58190000000</v>
      </c>
      <c r="AC3" s="1">
        <v>57708000000</v>
      </c>
      <c r="AD3" s="1">
        <v>62626000000</v>
      </c>
      <c r="AE3" s="1">
        <v>65100000000</v>
      </c>
      <c r="AF3" s="1">
        <v>56098000000</v>
      </c>
      <c r="AG3" s="1">
        <v>57244000000</v>
      </c>
      <c r="AH3" s="1">
        <v>59837000000</v>
      </c>
      <c r="AI3" s="1">
        <v>66501000000</v>
      </c>
      <c r="AJ3" s="1">
        <v>77046000000</v>
      </c>
      <c r="AK3" s="1">
        <v>56587000000</v>
      </c>
      <c r="AL3" s="1">
        <v>64388000000</v>
      </c>
      <c r="AM3" s="1">
        <v>67074000000</v>
      </c>
      <c r="AN3" s="28">
        <v>72415000000</v>
      </c>
      <c r="AO3" s="28">
        <v>78217000000</v>
      </c>
      <c r="AP3" s="28">
        <v>83815000000</v>
      </c>
      <c r="AQ3" s="28">
        <v>89987000000</v>
      </c>
      <c r="AR3" s="28">
        <v>94144000000</v>
      </c>
      <c r="AS3" s="18" t="s">
        <v>109</v>
      </c>
      <c r="AT3" s="19" t="s">
        <v>110</v>
      </c>
      <c r="AU3" s="19" t="s">
        <v>111</v>
      </c>
      <c r="AV3" s="19" t="s">
        <v>112</v>
      </c>
    </row>
    <row r="4" spans="1:48" ht="19" x14ac:dyDescent="0.25">
      <c r="A4" s="14" t="s">
        <v>94</v>
      </c>
      <c r="B4" s="1"/>
      <c r="C4" s="15">
        <f>(C3/B3)-1</f>
        <v>4.5191672725574783E-2</v>
      </c>
      <c r="D4" s="15">
        <f>(D3/C3)-1</f>
        <v>9.5793020703035303E-2</v>
      </c>
      <c r="E4" s="15">
        <f>(E3/D3)-1</f>
        <v>4.8333741016412191E-2</v>
      </c>
      <c r="F4" s="15">
        <f t="shared" ref="F4:AR4" si="0">(F3/E3)-1</f>
        <v>8.5110638274231709E-2</v>
      </c>
      <c r="G4" s="15">
        <f t="shared" si="0"/>
        <v>0.11525130426323837</v>
      </c>
      <c r="H4" s="16">
        <f t="shared" si="0"/>
        <v>-2.3926695802269693E-2</v>
      </c>
      <c r="I4" s="16">
        <f t="shared" si="0"/>
        <v>3.6214843382560424E-2</v>
      </c>
      <c r="J4" s="16">
        <f t="shared" si="0"/>
        <v>-5.8823529411764719E-2</v>
      </c>
      <c r="K4" s="16">
        <f t="shared" si="0"/>
        <v>3.1346450617284471E-3</v>
      </c>
      <c r="L4" s="16">
        <f t="shared" si="0"/>
        <v>8.7640017306860329E-2</v>
      </c>
      <c r="M4" s="16">
        <f t="shared" si="0"/>
        <v>2.868635077793491E-2</v>
      </c>
      <c r="N4" s="16">
        <f t="shared" si="0"/>
        <v>5.2507197181282939E-2</v>
      </c>
      <c r="O4" s="16">
        <f t="shared" si="0"/>
        <v>4.8662992447438214E-2</v>
      </c>
      <c r="P4" s="16">
        <f t="shared" si="0"/>
        <v>-7.1748355199127922E-2</v>
      </c>
      <c r="Q4" s="16">
        <f t="shared" si="0"/>
        <v>9.906056030867294E-2</v>
      </c>
      <c r="R4" s="16">
        <f t="shared" si="0"/>
        <v>6.4527207509730511E-2</v>
      </c>
      <c r="S4" s="16">
        <f t="shared" si="0"/>
        <v>1.1291536724378881E-2</v>
      </c>
      <c r="T4" s="16">
        <f t="shared" si="0"/>
        <v>0.10002835672763366</v>
      </c>
      <c r="U4" s="16">
        <f t="shared" si="0"/>
        <v>0.20657988013146866</v>
      </c>
      <c r="V4" s="16">
        <f t="shared" si="0"/>
        <v>0.14100680998798243</v>
      </c>
      <c r="W4" s="16">
        <f t="shared" si="0"/>
        <v>0.11946167349327097</v>
      </c>
      <c r="X4" s="16">
        <f t="shared" si="0"/>
        <v>0.14489117481026148</v>
      </c>
      <c r="Y4" s="16">
        <f t="shared" si="0"/>
        <v>7.1622929564089999E-2</v>
      </c>
      <c r="Z4" s="16">
        <f t="shared" si="0"/>
        <v>-9.8174877728736676E-2</v>
      </c>
      <c r="AA4" s="16">
        <f t="shared" si="0"/>
        <v>2.6568405139833606E-2</v>
      </c>
      <c r="AB4" s="16">
        <f t="shared" si="0"/>
        <v>7.1126164267569791E-2</v>
      </c>
      <c r="AC4" s="16">
        <f t="shared" si="0"/>
        <v>-8.2832101735693664E-3</v>
      </c>
      <c r="AD4" s="16">
        <f t="shared" si="0"/>
        <v>8.5222152907742377E-2</v>
      </c>
      <c r="AE4" s="16">
        <f t="shared" si="0"/>
        <v>3.9504359211828932E-2</v>
      </c>
      <c r="AF4" s="16">
        <f t="shared" si="0"/>
        <v>-0.13827956989247314</v>
      </c>
      <c r="AG4" s="16">
        <f t="shared" si="0"/>
        <v>2.0428535776676471E-2</v>
      </c>
      <c r="AH4" s="16">
        <f t="shared" si="0"/>
        <v>4.5297323736985584E-2</v>
      </c>
      <c r="AI4" s="16">
        <f t="shared" si="0"/>
        <v>0.11136921971355518</v>
      </c>
      <c r="AJ4" s="16">
        <f t="shared" si="0"/>
        <v>0.1585690440745251</v>
      </c>
      <c r="AK4" s="16">
        <f t="shared" si="0"/>
        <v>-0.26554266282480599</v>
      </c>
      <c r="AL4" s="16">
        <f t="shared" si="0"/>
        <v>0.1378585187410537</v>
      </c>
      <c r="AM4" s="16">
        <f t="shared" si="0"/>
        <v>4.1715847673479578E-2</v>
      </c>
      <c r="AN4" s="16">
        <f t="shared" si="0"/>
        <v>7.9628470048006772E-2</v>
      </c>
      <c r="AO4" s="16">
        <f t="shared" si="0"/>
        <v>8.0121521784160654E-2</v>
      </c>
      <c r="AP4" s="16">
        <f t="shared" si="0"/>
        <v>7.1570119027832835E-2</v>
      </c>
      <c r="AQ4" s="16">
        <f t="shared" si="0"/>
        <v>7.3638370220127758E-2</v>
      </c>
      <c r="AR4" s="16">
        <f t="shared" si="0"/>
        <v>4.6195561581117373E-2</v>
      </c>
      <c r="AS4" s="17">
        <f>(AM4+AL4+AK4)/3</f>
        <v>-2.8656098803424235E-2</v>
      </c>
      <c r="AT4" s="17">
        <f>(AM20+AL20+AK20)/3</f>
        <v>0.76270037864869333</v>
      </c>
      <c r="AU4" s="17">
        <f>(AM29+AL29+AK29)/3</f>
        <v>-1.1295342107601025</v>
      </c>
      <c r="AV4" s="17">
        <f>(AM105+AL105+AK105)/3</f>
        <v>0.36122964185418988</v>
      </c>
    </row>
    <row r="5" spans="1:48" ht="19" x14ac:dyDescent="0.25">
      <c r="A5" s="5" t="s">
        <v>2</v>
      </c>
      <c r="B5" s="1">
        <v>10472300000</v>
      </c>
      <c r="C5" s="1">
        <v>11892000000</v>
      </c>
      <c r="D5" s="1">
        <v>12132600000</v>
      </c>
      <c r="E5" s="1">
        <v>12949600000</v>
      </c>
      <c r="F5" s="1">
        <v>13762000000</v>
      </c>
      <c r="G5" s="1">
        <v>15340200000</v>
      </c>
      <c r="H5" s="1">
        <v>15652000000</v>
      </c>
      <c r="I5" s="1">
        <v>16063000000</v>
      </c>
      <c r="J5" s="1">
        <v>15422000000</v>
      </c>
      <c r="K5" s="1">
        <v>15492000000</v>
      </c>
      <c r="L5" s="1">
        <v>16756000000</v>
      </c>
      <c r="M5" s="1">
        <v>16884000000</v>
      </c>
      <c r="N5" s="1">
        <v>17804000000</v>
      </c>
      <c r="O5" s="1">
        <v>18422000000</v>
      </c>
      <c r="P5" s="1">
        <v>17341000000</v>
      </c>
      <c r="Q5" s="1">
        <v>18111000000</v>
      </c>
      <c r="R5" s="1">
        <v>20087000000</v>
      </c>
      <c r="S5" s="1">
        <v>20161000000</v>
      </c>
      <c r="T5" s="1">
        <v>22508000000</v>
      </c>
      <c r="U5" s="1">
        <v>27221000000</v>
      </c>
      <c r="V5" s="1">
        <v>30935000000</v>
      </c>
      <c r="W5" s="1">
        <v>34740000000</v>
      </c>
      <c r="X5" s="1">
        <v>39922000000</v>
      </c>
      <c r="Y5" s="1">
        <v>42561000000</v>
      </c>
      <c r="Z5" s="1">
        <v>38861000000</v>
      </c>
      <c r="AA5" s="1">
        <v>39414000000</v>
      </c>
      <c r="AB5" s="1">
        <v>42153000000</v>
      </c>
      <c r="AC5" s="1">
        <v>42153000000</v>
      </c>
      <c r="AD5" s="1">
        <v>45321000000</v>
      </c>
      <c r="AE5" s="1">
        <v>47447000000</v>
      </c>
      <c r="AF5" s="1">
        <v>40431000000</v>
      </c>
      <c r="AG5" s="1">
        <v>41460000000</v>
      </c>
      <c r="AH5" s="1">
        <v>43953000000</v>
      </c>
      <c r="AI5" s="1">
        <v>49985000000</v>
      </c>
      <c r="AJ5" s="1">
        <v>57065000000</v>
      </c>
      <c r="AK5" s="1">
        <v>48056000000</v>
      </c>
      <c r="AL5" s="1">
        <v>51897000000</v>
      </c>
      <c r="AM5" s="1">
        <v>53406000000</v>
      </c>
    </row>
    <row r="6" spans="1:48" ht="20" x14ac:dyDescent="0.25">
      <c r="A6" s="6" t="s">
        <v>3</v>
      </c>
      <c r="B6" s="10">
        <v>4519400000</v>
      </c>
      <c r="C6" s="10">
        <v>3777200000</v>
      </c>
      <c r="D6" s="10">
        <v>5037600000</v>
      </c>
      <c r="E6" s="10">
        <v>5050500000</v>
      </c>
      <c r="F6" s="10">
        <v>5770100000</v>
      </c>
      <c r="G6" s="10">
        <v>6443000000</v>
      </c>
      <c r="H6" s="10">
        <v>5610000000</v>
      </c>
      <c r="I6" s="10">
        <v>5969000000</v>
      </c>
      <c r="J6" s="10">
        <v>5314000000</v>
      </c>
      <c r="K6" s="10">
        <v>5309000000</v>
      </c>
      <c r="L6" s="10">
        <v>5868000000</v>
      </c>
      <c r="M6" s="10">
        <v>6389000000</v>
      </c>
      <c r="N6" s="10">
        <v>6691000000</v>
      </c>
      <c r="O6" s="10">
        <v>7265000000</v>
      </c>
      <c r="P6" s="10">
        <v>6503000000</v>
      </c>
      <c r="Q6" s="10">
        <v>8095000000</v>
      </c>
      <c r="R6" s="10">
        <v>7810000000</v>
      </c>
      <c r="S6" s="10">
        <v>8051000000</v>
      </c>
      <c r="T6" s="10">
        <v>8526000000</v>
      </c>
      <c r="U6" s="10">
        <v>10224000000</v>
      </c>
      <c r="V6" s="10">
        <v>11790000000</v>
      </c>
      <c r="W6" s="10">
        <v>13089000000</v>
      </c>
      <c r="X6" s="10">
        <v>14837000000</v>
      </c>
      <c r="Y6" s="10">
        <v>16120000000</v>
      </c>
      <c r="Z6" s="10">
        <v>14059000000</v>
      </c>
      <c r="AA6" s="10">
        <v>14912000000</v>
      </c>
      <c r="AB6" s="10">
        <v>16037000000</v>
      </c>
      <c r="AC6" s="10">
        <v>15555000000</v>
      </c>
      <c r="AD6" s="10">
        <v>17305000000</v>
      </c>
      <c r="AE6" s="10">
        <v>17653000000</v>
      </c>
      <c r="AF6" s="10">
        <v>15667000000</v>
      </c>
      <c r="AG6" s="10">
        <v>15784000000</v>
      </c>
      <c r="AH6" s="10">
        <v>15884000000</v>
      </c>
      <c r="AI6" s="10">
        <v>16516000000</v>
      </c>
      <c r="AJ6" s="10">
        <v>19981000000</v>
      </c>
      <c r="AK6" s="10">
        <v>8531000000</v>
      </c>
      <c r="AL6" s="10">
        <v>12491000000</v>
      </c>
      <c r="AM6" s="10">
        <v>13668000000</v>
      </c>
      <c r="AS6" s="18" t="s">
        <v>113</v>
      </c>
      <c r="AT6" s="19" t="s">
        <v>114</v>
      </c>
      <c r="AU6" s="19" t="s">
        <v>115</v>
      </c>
      <c r="AV6" s="19" t="s">
        <v>116</v>
      </c>
    </row>
    <row r="7" spans="1:48" ht="19" x14ac:dyDescent="0.25">
      <c r="A7" s="5" t="s">
        <v>4</v>
      </c>
      <c r="B7" s="2">
        <v>0.30149999999999999</v>
      </c>
      <c r="C7" s="2">
        <v>0.24110000000000001</v>
      </c>
      <c r="D7" s="2">
        <v>0.29339999999999999</v>
      </c>
      <c r="E7" s="2">
        <v>0.28060000000000002</v>
      </c>
      <c r="F7" s="2">
        <v>0.2954</v>
      </c>
      <c r="G7" s="2">
        <v>0.29580000000000001</v>
      </c>
      <c r="H7" s="2">
        <v>0.26390000000000002</v>
      </c>
      <c r="I7" s="2">
        <v>0.27089999999999997</v>
      </c>
      <c r="J7" s="2">
        <v>0.25629999999999997</v>
      </c>
      <c r="K7" s="2">
        <v>0.25519999999999998</v>
      </c>
      <c r="L7" s="2">
        <v>0.25940000000000002</v>
      </c>
      <c r="M7" s="2">
        <v>0.27450000000000002</v>
      </c>
      <c r="N7" s="2">
        <v>0.2732</v>
      </c>
      <c r="O7" s="2">
        <v>0.2828</v>
      </c>
      <c r="P7" s="2">
        <v>0.2727</v>
      </c>
      <c r="Q7" s="2">
        <v>0.30890000000000001</v>
      </c>
      <c r="R7" s="2">
        <v>0.28000000000000003</v>
      </c>
      <c r="S7" s="2">
        <v>0.28539999999999999</v>
      </c>
      <c r="T7" s="2">
        <v>0.2747</v>
      </c>
      <c r="U7" s="2">
        <v>0.27300000000000002</v>
      </c>
      <c r="V7" s="2">
        <v>0.27600000000000002</v>
      </c>
      <c r="W7" s="2">
        <v>0.2737</v>
      </c>
      <c r="X7" s="2">
        <v>0.27100000000000002</v>
      </c>
      <c r="Y7" s="2">
        <v>0.2747</v>
      </c>
      <c r="Z7" s="2">
        <v>0.26569999999999999</v>
      </c>
      <c r="AA7" s="2">
        <v>0.27450000000000002</v>
      </c>
      <c r="AB7" s="2">
        <v>0.27560000000000001</v>
      </c>
      <c r="AC7" s="2">
        <v>0.26950000000000002</v>
      </c>
      <c r="AD7" s="2">
        <v>0.27629999999999999</v>
      </c>
      <c r="AE7" s="2">
        <v>0.2712</v>
      </c>
      <c r="AF7" s="2">
        <v>0.27929999999999999</v>
      </c>
      <c r="AG7" s="2">
        <v>0.2757</v>
      </c>
      <c r="AH7" s="2">
        <v>0.26550000000000001</v>
      </c>
      <c r="AI7" s="2">
        <v>0.24840000000000001</v>
      </c>
      <c r="AJ7" s="2">
        <v>0.25929999999999997</v>
      </c>
      <c r="AK7" s="2">
        <v>0.15079999999999999</v>
      </c>
      <c r="AL7" s="2">
        <v>0.19400000000000001</v>
      </c>
      <c r="AM7" s="2">
        <v>0.20380000000000001</v>
      </c>
      <c r="AS7" s="17">
        <f>AM7</f>
        <v>0.20380000000000001</v>
      </c>
      <c r="AT7" s="20">
        <f>AM21</f>
        <v>0.16850000000000001</v>
      </c>
      <c r="AU7" s="20">
        <f>AM30</f>
        <v>7.7499999999999999E-2</v>
      </c>
      <c r="AV7" s="20">
        <f>AM106/AM3</f>
        <v>6.5494826609416468E-2</v>
      </c>
    </row>
    <row r="8" spans="1:48" ht="19" x14ac:dyDescent="0.25">
      <c r="A8" s="5" t="s">
        <v>5</v>
      </c>
      <c r="B8" s="1" t="s">
        <v>92</v>
      </c>
      <c r="C8" s="1" t="s">
        <v>92</v>
      </c>
      <c r="D8" s="1" t="s">
        <v>92</v>
      </c>
      <c r="E8" s="1" t="s">
        <v>92</v>
      </c>
      <c r="F8" s="1" t="s">
        <v>92</v>
      </c>
      <c r="G8" s="1" t="s">
        <v>92</v>
      </c>
      <c r="H8" s="1" t="s">
        <v>92</v>
      </c>
      <c r="I8" s="1" t="s">
        <v>92</v>
      </c>
      <c r="J8" s="1">
        <v>1137000000</v>
      </c>
      <c r="K8" s="1">
        <v>978000000</v>
      </c>
      <c r="L8" s="1">
        <v>963000000</v>
      </c>
      <c r="M8" s="1">
        <v>1122000000</v>
      </c>
      <c r="N8" s="1">
        <v>1187000000</v>
      </c>
      <c r="O8" s="1">
        <v>1315000000</v>
      </c>
      <c r="P8" s="1">
        <v>1292000000</v>
      </c>
      <c r="Q8" s="1">
        <v>1302000000</v>
      </c>
      <c r="R8" s="1">
        <v>1254000000</v>
      </c>
      <c r="S8" s="1">
        <v>1191000000</v>
      </c>
      <c r="T8" s="1">
        <v>1027000000</v>
      </c>
      <c r="U8" s="1">
        <v>1256000000</v>
      </c>
      <c r="V8" s="1">
        <v>1367000000</v>
      </c>
      <c r="W8" s="1">
        <v>1529000000</v>
      </c>
      <c r="X8" s="1">
        <v>1678000000</v>
      </c>
      <c r="Y8" s="1">
        <v>1771000000</v>
      </c>
      <c r="Z8" s="1">
        <v>1558000000</v>
      </c>
      <c r="AA8" s="1">
        <v>1746000000</v>
      </c>
      <c r="AB8" s="1">
        <v>2058000000</v>
      </c>
      <c r="AC8" s="1">
        <v>2371000000</v>
      </c>
      <c r="AD8" s="1">
        <v>2529000000</v>
      </c>
      <c r="AE8" s="1">
        <v>2635000000</v>
      </c>
      <c r="AF8" s="1">
        <v>2279000000</v>
      </c>
      <c r="AG8" s="1">
        <v>2337000000</v>
      </c>
      <c r="AH8" s="1">
        <v>2387000000</v>
      </c>
      <c r="AI8" s="1">
        <v>2462000000</v>
      </c>
      <c r="AJ8" s="1">
        <v>3015000000</v>
      </c>
      <c r="AK8" s="1">
        <v>2582000000</v>
      </c>
      <c r="AL8" s="1">
        <v>2732000000</v>
      </c>
      <c r="AM8" s="1">
        <v>2711000000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f t="shared" si="1"/>
        <v>5.4832175925925923E-2</v>
      </c>
      <c r="K9" s="15">
        <f t="shared" si="1"/>
        <v>4.7016970337964523E-2</v>
      </c>
      <c r="L9" s="15">
        <f t="shared" si="1"/>
        <v>4.2565417256011318E-2</v>
      </c>
      <c r="M9" s="15">
        <f t="shared" si="1"/>
        <v>4.8210372534696858E-2</v>
      </c>
      <c r="N9" s="15">
        <f t="shared" si="1"/>
        <v>4.8458869156970813E-2</v>
      </c>
      <c r="O9" s="15">
        <f t="shared" si="1"/>
        <v>5.1193210573441818E-2</v>
      </c>
      <c r="P9" s="15">
        <f t="shared" si="1"/>
        <v>5.4185539339037074E-2</v>
      </c>
      <c r="Q9" s="15">
        <f t="shared" si="1"/>
        <v>4.9683278638479739E-2</v>
      </c>
      <c r="R9" s="15">
        <f t="shared" si="1"/>
        <v>4.4951070007527689E-2</v>
      </c>
      <c r="S9" s="15">
        <f t="shared" si="1"/>
        <v>4.2216078264568267E-2</v>
      </c>
      <c r="T9" s="15">
        <f t="shared" si="1"/>
        <v>3.3092736998131082E-2</v>
      </c>
      <c r="U9" s="15">
        <f t="shared" si="1"/>
        <v>3.354252904259581E-2</v>
      </c>
      <c r="V9" s="15">
        <f t="shared" si="1"/>
        <v>3.1995318899941484E-2</v>
      </c>
      <c r="W9" s="15">
        <f t="shared" si="1"/>
        <v>3.1968052854962473E-2</v>
      </c>
      <c r="X9" s="15">
        <f t="shared" si="1"/>
        <v>3.0643364561076719E-2</v>
      </c>
      <c r="Y9" s="15">
        <f t="shared" si="1"/>
        <v>3.0180126446379577E-2</v>
      </c>
      <c r="Z9" s="15">
        <f t="shared" si="1"/>
        <v>2.9440665154950869E-2</v>
      </c>
      <c r="AA9" s="15">
        <f t="shared" si="1"/>
        <v>3.2139307145749731E-2</v>
      </c>
      <c r="AB9" s="15">
        <f t="shared" si="1"/>
        <v>3.5366901529472416E-2</v>
      </c>
      <c r="AC9" s="15">
        <f t="shared" si="1"/>
        <v>4.1086157898384976E-2</v>
      </c>
      <c r="AD9" s="15">
        <f t="shared" si="1"/>
        <v>4.0382588701178425E-2</v>
      </c>
      <c r="AE9" s="15">
        <f t="shared" si="1"/>
        <v>4.0476190476190478E-2</v>
      </c>
      <c r="AF9" s="15">
        <f t="shared" si="1"/>
        <v>4.0625334236514668E-2</v>
      </c>
      <c r="AG9" s="15">
        <f t="shared" si="1"/>
        <v>4.0825239326392287E-2</v>
      </c>
      <c r="AH9" s="15">
        <f t="shared" si="1"/>
        <v>3.989170580075873E-2</v>
      </c>
      <c r="AI9" s="15">
        <f t="shared" si="1"/>
        <v>3.7021999669177907E-2</v>
      </c>
      <c r="AJ9" s="15">
        <f t="shared" si="1"/>
        <v>3.9132466318822522E-2</v>
      </c>
      <c r="AK9" s="15">
        <f t="shared" si="1"/>
        <v>4.5628854683938007E-2</v>
      </c>
      <c r="AL9" s="15">
        <f t="shared" si="1"/>
        <v>4.2430266509287447E-2</v>
      </c>
      <c r="AM9" s="15">
        <f t="shared" si="1"/>
        <v>4.0418045740525391E-2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v>3323000000</v>
      </c>
      <c r="S10" s="1">
        <v>3203000000</v>
      </c>
      <c r="T10" s="1">
        <v>3654000000</v>
      </c>
      <c r="U10" s="1">
        <v>4498000000</v>
      </c>
      <c r="V10" s="1">
        <v>5241000000</v>
      </c>
      <c r="W10" s="1">
        <v>5462000000</v>
      </c>
      <c r="X10" s="1">
        <v>6109000000</v>
      </c>
      <c r="Y10" s="1">
        <v>6724000000</v>
      </c>
      <c r="Z10" s="1">
        <v>6036000000</v>
      </c>
      <c r="AA10" s="1">
        <v>6024000000</v>
      </c>
      <c r="AB10" s="1">
        <v>6464000000</v>
      </c>
      <c r="AC10" s="1">
        <v>6452000000</v>
      </c>
      <c r="AD10" s="1">
        <v>6718000000</v>
      </c>
      <c r="AE10" s="1">
        <v>6500000000</v>
      </c>
      <c r="AF10" s="1">
        <v>5886000000</v>
      </c>
      <c r="AG10" s="1">
        <v>6060000000</v>
      </c>
      <c r="AH10" s="1">
        <v>6183000000</v>
      </c>
      <c r="AI10" s="1">
        <v>7066000000</v>
      </c>
      <c r="AJ10" s="1">
        <v>8521000000</v>
      </c>
      <c r="AK10" s="1" t="s">
        <v>92</v>
      </c>
      <c r="AL10" s="1" t="s">
        <v>92</v>
      </c>
      <c r="AM10" s="1" t="s">
        <v>92</v>
      </c>
      <c r="AS10" s="17">
        <f>AM9</f>
        <v>4.0418045740525391E-2</v>
      </c>
      <c r="AT10" s="20">
        <f>AM13</f>
        <v>8.4429137967021492E-2</v>
      </c>
      <c r="AU10" s="20">
        <f>AM80</f>
        <v>6.2617407639323731E-3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2919400000</v>
      </c>
      <c r="C12" s="1">
        <v>3140100000</v>
      </c>
      <c r="D12" s="1">
        <v>3338700000</v>
      </c>
      <c r="E12" s="1">
        <v>3554900000</v>
      </c>
      <c r="F12" s="1">
        <v>3767400000</v>
      </c>
      <c r="G12" s="1">
        <v>4115200000</v>
      </c>
      <c r="H12" s="1">
        <v>4152000000</v>
      </c>
      <c r="I12" s="1">
        <v>4550000000</v>
      </c>
      <c r="J12" s="1">
        <v>2547000000</v>
      </c>
      <c r="K12" s="1">
        <v>2536000000</v>
      </c>
      <c r="L12" s="1">
        <v>2651000000</v>
      </c>
      <c r="M12" s="1">
        <v>2872000000</v>
      </c>
      <c r="N12" s="1">
        <v>2915000000</v>
      </c>
      <c r="O12" s="1">
        <v>2957000000</v>
      </c>
      <c r="P12" s="1">
        <v>3133000000</v>
      </c>
      <c r="Q12" s="1">
        <v>3171000000</v>
      </c>
      <c r="R12" s="1">
        <v>3323000000</v>
      </c>
      <c r="S12" s="1">
        <v>3203000000</v>
      </c>
      <c r="T12" s="1">
        <v>3654000000</v>
      </c>
      <c r="U12" s="1">
        <v>4498000000</v>
      </c>
      <c r="V12" s="1">
        <v>5241000000</v>
      </c>
      <c r="W12" s="1">
        <v>5462000000</v>
      </c>
      <c r="X12" s="1">
        <v>6109000000</v>
      </c>
      <c r="Y12" s="1">
        <v>6724000000</v>
      </c>
      <c r="Z12" s="1">
        <v>6036000000</v>
      </c>
      <c r="AA12" s="1">
        <v>6024000000</v>
      </c>
      <c r="AB12" s="1">
        <v>6464000000</v>
      </c>
      <c r="AC12" s="1">
        <v>6452000000</v>
      </c>
      <c r="AD12" s="1">
        <v>6718000000</v>
      </c>
      <c r="AE12" s="1">
        <v>6500000000</v>
      </c>
      <c r="AF12" s="1">
        <v>5886000000</v>
      </c>
      <c r="AG12" s="1">
        <v>6060000000</v>
      </c>
      <c r="AH12" s="1">
        <v>6183000000</v>
      </c>
      <c r="AI12" s="1">
        <v>7066000000</v>
      </c>
      <c r="AJ12" s="1">
        <v>8521000000</v>
      </c>
      <c r="AK12" s="1">
        <v>5540000000</v>
      </c>
      <c r="AL12" s="1">
        <v>5224000000</v>
      </c>
      <c r="AM12" s="1">
        <v>5663000000</v>
      </c>
      <c r="AS12" s="18" t="s">
        <v>117</v>
      </c>
      <c r="AT12" s="19" t="s">
        <v>118</v>
      </c>
      <c r="AU12" s="19" t="s">
        <v>119</v>
      </c>
      <c r="AV12" s="19" t="s">
        <v>120</v>
      </c>
    </row>
    <row r="13" spans="1:48" ht="19" x14ac:dyDescent="0.25">
      <c r="A13" s="14" t="s">
        <v>100</v>
      </c>
      <c r="B13" s="15">
        <f>B12/B3</f>
        <v>0.19473441971224079</v>
      </c>
      <c r="C13" s="15">
        <f t="shared" ref="C13:AM13" si="2">C12/C3</f>
        <v>0.20039950986648966</v>
      </c>
      <c r="D13" s="15">
        <f t="shared" si="2"/>
        <v>0.19444735646643604</v>
      </c>
      <c r="E13" s="15">
        <f t="shared" si="2"/>
        <v>0.19749334725918188</v>
      </c>
      <c r="F13" s="15">
        <f t="shared" si="2"/>
        <v>0.19288248575421998</v>
      </c>
      <c r="G13" s="15">
        <f t="shared" si="2"/>
        <v>0.18891622902052957</v>
      </c>
      <c r="H13" s="15">
        <f t="shared" si="2"/>
        <v>0.19527796068102718</v>
      </c>
      <c r="I13" s="15">
        <f t="shared" si="2"/>
        <v>0.20651779230210604</v>
      </c>
      <c r="J13" s="15">
        <f t="shared" si="2"/>
        <v>0.1228298611111111</v>
      </c>
      <c r="K13" s="15">
        <f t="shared" si="2"/>
        <v>0.1219172155184847</v>
      </c>
      <c r="L13" s="15">
        <f t="shared" si="2"/>
        <v>0.11717644978783592</v>
      </c>
      <c r="M13" s="15">
        <f t="shared" si="2"/>
        <v>0.12340480384995488</v>
      </c>
      <c r="N13" s="15">
        <f t="shared" si="2"/>
        <v>0.11900387834251888</v>
      </c>
      <c r="O13" s="15">
        <f t="shared" si="2"/>
        <v>0.11511659594347336</v>
      </c>
      <c r="P13" s="15">
        <f t="shared" si="2"/>
        <v>0.13139573896997148</v>
      </c>
      <c r="Q13" s="15">
        <f t="shared" si="2"/>
        <v>0.12100282378081355</v>
      </c>
      <c r="R13" s="15">
        <f t="shared" si="2"/>
        <v>0.11911675090511524</v>
      </c>
      <c r="S13" s="15">
        <f t="shared" si="2"/>
        <v>0.11353324826315044</v>
      </c>
      <c r="T13" s="15">
        <f t="shared" si="2"/>
        <v>0.11774183153960173</v>
      </c>
      <c r="U13" s="15">
        <f t="shared" si="2"/>
        <v>0.12012284684203499</v>
      </c>
      <c r="V13" s="15">
        <f t="shared" si="2"/>
        <v>0.12266822703335284</v>
      </c>
      <c r="W13" s="15">
        <f t="shared" si="2"/>
        <v>0.11419849881870832</v>
      </c>
      <c r="X13" s="15">
        <f t="shared" si="2"/>
        <v>0.11156156978761482</v>
      </c>
      <c r="Y13" s="15">
        <f t="shared" si="2"/>
        <v>0.11458564100816278</v>
      </c>
      <c r="Z13" s="15">
        <f t="shared" si="2"/>
        <v>0.11405895691609977</v>
      </c>
      <c r="AA13" s="15">
        <f t="shared" si="2"/>
        <v>0.11088613187055922</v>
      </c>
      <c r="AB13" s="15">
        <f t="shared" si="2"/>
        <v>0.11108437875923698</v>
      </c>
      <c r="AC13" s="15">
        <f t="shared" si="2"/>
        <v>0.1118042559090594</v>
      </c>
      <c r="AD13" s="15">
        <f t="shared" si="2"/>
        <v>0.10727174017181362</v>
      </c>
      <c r="AE13" s="15">
        <f t="shared" si="2"/>
        <v>9.9846390168970817E-2</v>
      </c>
      <c r="AF13" s="15">
        <f t="shared" si="2"/>
        <v>0.10492352668544333</v>
      </c>
      <c r="AG13" s="15">
        <f t="shared" si="2"/>
        <v>0.10586262315701209</v>
      </c>
      <c r="AH13" s="15">
        <f t="shared" si="2"/>
        <v>0.10333071510938048</v>
      </c>
      <c r="AI13" s="15">
        <f t="shared" si="2"/>
        <v>0.10625404129261214</v>
      </c>
      <c r="AJ13" s="15">
        <f t="shared" si="2"/>
        <v>0.11059626716507022</v>
      </c>
      <c r="AK13" s="15">
        <f t="shared" si="2"/>
        <v>9.7902345061586585E-2</v>
      </c>
      <c r="AL13" s="15">
        <f t="shared" si="2"/>
        <v>8.1133130396968373E-2</v>
      </c>
      <c r="AM13" s="15">
        <f t="shared" si="2"/>
        <v>8.4429137967021492E-2</v>
      </c>
      <c r="AS13" s="17">
        <f>AM28/AM72</f>
        <v>7.1552483753717366E-2</v>
      </c>
      <c r="AT13" s="20">
        <f>AM28/AM54</f>
        <v>3.2713515963339712E-2</v>
      </c>
      <c r="AU13" s="20">
        <f>AM22/(AM72+AM56+AM61)</f>
        <v>5.1011947386273696E-2</v>
      </c>
      <c r="AV13" s="21">
        <f>AM67/AM72</f>
        <v>1.1654642581782135</v>
      </c>
    </row>
    <row r="14" spans="1:48" ht="19" x14ac:dyDescent="0.25">
      <c r="A14" s="5" t="s">
        <v>9</v>
      </c>
      <c r="B14" s="1">
        <v>421500000</v>
      </c>
      <c r="C14" s="1">
        <v>481200000</v>
      </c>
      <c r="D14" s="1">
        <v>529400000</v>
      </c>
      <c r="E14" s="1">
        <v>536400000</v>
      </c>
      <c r="F14" s="1">
        <v>620200000</v>
      </c>
      <c r="G14" s="1">
        <v>675000000</v>
      </c>
      <c r="H14" s="1">
        <v>735000000</v>
      </c>
      <c r="I14" s="1">
        <v>852000000</v>
      </c>
      <c r="J14" s="1">
        <v>815000000</v>
      </c>
      <c r="K14" s="1">
        <v>840000000</v>
      </c>
      <c r="L14" s="1">
        <v>844000000</v>
      </c>
      <c r="M14" s="1">
        <v>853000000</v>
      </c>
      <c r="N14" s="1">
        <v>848000000</v>
      </c>
      <c r="O14" s="1">
        <v>854000000</v>
      </c>
      <c r="P14" s="1">
        <v>844000000</v>
      </c>
      <c r="Q14" s="1">
        <v>859000000</v>
      </c>
      <c r="R14" s="1" t="s">
        <v>92</v>
      </c>
      <c r="S14" s="1" t="s">
        <v>92</v>
      </c>
      <c r="T14" s="1" t="s">
        <v>92</v>
      </c>
      <c r="U14" s="1" t="s">
        <v>92</v>
      </c>
      <c r="V14" s="1" t="s">
        <v>92</v>
      </c>
      <c r="W14" s="1" t="s">
        <v>92</v>
      </c>
      <c r="X14" s="1" t="s">
        <v>92</v>
      </c>
      <c r="Y14" s="1" t="s">
        <v>92</v>
      </c>
      <c r="Z14" s="1" t="s">
        <v>92</v>
      </c>
      <c r="AA14" s="1">
        <v>-44000000</v>
      </c>
      <c r="AB14" s="1">
        <v>-584000000</v>
      </c>
      <c r="AC14" s="1">
        <v>-952000000</v>
      </c>
      <c r="AD14" s="1">
        <v>-1151000000</v>
      </c>
      <c r="AE14" s="1">
        <v>-1251000000</v>
      </c>
      <c r="AF14" s="1">
        <v>211000000</v>
      </c>
      <c r="AG14" s="1">
        <v>-785000000</v>
      </c>
      <c r="AH14" s="1">
        <v>-1358000000</v>
      </c>
      <c r="AI14" s="1">
        <v>-1565000000</v>
      </c>
      <c r="AJ14" s="1">
        <v>-521000000</v>
      </c>
      <c r="AK14" s="1">
        <v>-885000000</v>
      </c>
      <c r="AL14" s="1">
        <v>-423000000</v>
      </c>
      <c r="AM14" s="1">
        <v>-120000000</v>
      </c>
    </row>
    <row r="15" spans="1:48" ht="20" x14ac:dyDescent="0.25">
      <c r="A15" s="5" t="s">
        <v>10</v>
      </c>
      <c r="B15" s="1">
        <v>3340900000</v>
      </c>
      <c r="C15" s="1">
        <v>3621300000</v>
      </c>
      <c r="D15" s="1">
        <v>3868100000</v>
      </c>
      <c r="E15" s="1">
        <v>4091300000</v>
      </c>
      <c r="F15" s="1">
        <v>4387600000</v>
      </c>
      <c r="G15" s="1">
        <v>4790200000</v>
      </c>
      <c r="H15" s="1">
        <v>4887000000</v>
      </c>
      <c r="I15" s="1">
        <v>5402000000</v>
      </c>
      <c r="J15" s="1">
        <v>4499000000</v>
      </c>
      <c r="K15" s="1">
        <v>4354000000</v>
      </c>
      <c r="L15" s="1">
        <v>4458000000</v>
      </c>
      <c r="M15" s="1">
        <v>4847000000</v>
      </c>
      <c r="N15" s="1">
        <v>4950000000</v>
      </c>
      <c r="O15" s="1">
        <v>5126000000</v>
      </c>
      <c r="P15" s="1">
        <v>5269000000</v>
      </c>
      <c r="Q15" s="1">
        <v>5332000000</v>
      </c>
      <c r="R15" s="1">
        <v>4577000000</v>
      </c>
      <c r="S15" s="1">
        <v>4394000000</v>
      </c>
      <c r="T15" s="1">
        <v>4681000000</v>
      </c>
      <c r="U15" s="1">
        <v>5754000000</v>
      </c>
      <c r="V15" s="1">
        <v>6608000000</v>
      </c>
      <c r="W15" s="1">
        <v>6991000000</v>
      </c>
      <c r="X15" s="1">
        <v>7787000000</v>
      </c>
      <c r="Y15" s="1">
        <v>8495000000</v>
      </c>
      <c r="Z15" s="1">
        <v>7594000000</v>
      </c>
      <c r="AA15" s="1">
        <v>7726000000</v>
      </c>
      <c r="AB15" s="1">
        <v>7938000000</v>
      </c>
      <c r="AC15" s="1">
        <v>7871000000</v>
      </c>
      <c r="AD15" s="1">
        <v>8096000000</v>
      </c>
      <c r="AE15" s="1">
        <v>7884000000</v>
      </c>
      <c r="AF15" s="1">
        <v>8376000000</v>
      </c>
      <c r="AG15" s="1">
        <v>7612000000</v>
      </c>
      <c r="AH15" s="1">
        <v>7212000000</v>
      </c>
      <c r="AI15" s="1">
        <v>7963000000</v>
      </c>
      <c r="AJ15" s="1">
        <v>11015000000</v>
      </c>
      <c r="AK15" s="1">
        <v>7237000000</v>
      </c>
      <c r="AL15" s="1">
        <v>7533000000</v>
      </c>
      <c r="AM15" s="1">
        <v>8254000000</v>
      </c>
      <c r="AS15" s="18" t="s">
        <v>121</v>
      </c>
      <c r="AT15" s="19" t="s">
        <v>122</v>
      </c>
      <c r="AU15" s="19" t="s">
        <v>123</v>
      </c>
      <c r="AV15" s="19" t="s">
        <v>124</v>
      </c>
    </row>
    <row r="16" spans="1:48" ht="19" x14ac:dyDescent="0.25">
      <c r="A16" s="5" t="s">
        <v>11</v>
      </c>
      <c r="B16" s="1">
        <v>13813200000</v>
      </c>
      <c r="C16" s="1">
        <v>15513300000</v>
      </c>
      <c r="D16" s="1">
        <v>16000700000</v>
      </c>
      <c r="E16" s="1">
        <v>17040900000</v>
      </c>
      <c r="F16" s="1">
        <v>18149600000</v>
      </c>
      <c r="G16" s="1">
        <v>20130400000</v>
      </c>
      <c r="H16" s="1">
        <v>20539000000</v>
      </c>
      <c r="I16" s="1">
        <v>21465000000</v>
      </c>
      <c r="J16" s="1">
        <v>19921000000</v>
      </c>
      <c r="K16" s="1">
        <v>19846000000</v>
      </c>
      <c r="L16" s="1">
        <v>21214000000</v>
      </c>
      <c r="M16" s="1">
        <v>21731000000</v>
      </c>
      <c r="N16" s="1">
        <v>22754000000</v>
      </c>
      <c r="O16" s="1">
        <v>23548000000</v>
      </c>
      <c r="P16" s="1">
        <v>22610000000</v>
      </c>
      <c r="Q16" s="1">
        <v>23443000000</v>
      </c>
      <c r="R16" s="1">
        <v>24664000000</v>
      </c>
      <c r="S16" s="1">
        <v>24555000000</v>
      </c>
      <c r="T16" s="1">
        <v>27189000000</v>
      </c>
      <c r="U16" s="1">
        <v>32975000000</v>
      </c>
      <c r="V16" s="1">
        <v>37543000000</v>
      </c>
      <c r="W16" s="1">
        <v>41731000000</v>
      </c>
      <c r="X16" s="1">
        <v>47709000000</v>
      </c>
      <c r="Y16" s="1">
        <v>51056000000</v>
      </c>
      <c r="Z16" s="1">
        <v>46455000000</v>
      </c>
      <c r="AA16" s="1">
        <v>47140000000</v>
      </c>
      <c r="AB16" s="1">
        <v>50091000000</v>
      </c>
      <c r="AC16" s="1">
        <v>50024000000</v>
      </c>
      <c r="AD16" s="1">
        <v>53417000000</v>
      </c>
      <c r="AE16" s="1">
        <v>55331000000</v>
      </c>
      <c r="AF16" s="1">
        <v>48807000000</v>
      </c>
      <c r="AG16" s="1">
        <v>49072000000</v>
      </c>
      <c r="AH16" s="1">
        <v>51165000000</v>
      </c>
      <c r="AI16" s="1">
        <v>57948000000</v>
      </c>
      <c r="AJ16" s="1">
        <v>68080000000</v>
      </c>
      <c r="AK16" s="1">
        <v>55293000000</v>
      </c>
      <c r="AL16" s="1">
        <v>59430000000</v>
      </c>
      <c r="AM16" s="1">
        <v>61660000000</v>
      </c>
      <c r="AS16" s="29">
        <f>(AM35+AL35+AK35+AJ35+AI35)/5</f>
        <v>0.14946102500320169</v>
      </c>
      <c r="AT16" s="30">
        <f>AU101/AM3</f>
        <v>2.0812461860035185</v>
      </c>
      <c r="AU16" s="30">
        <f>AU101/AM28</f>
        <v>26.861171191071772</v>
      </c>
      <c r="AV16" s="31">
        <f>AU101/AM106</f>
        <v>31.777260796722057</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v>426000000</v>
      </c>
      <c r="S17" s="1">
        <v>381000000</v>
      </c>
      <c r="T17" s="1">
        <v>375000000</v>
      </c>
      <c r="U17" s="1">
        <v>363000000</v>
      </c>
      <c r="V17" s="1">
        <v>498000000</v>
      </c>
      <c r="W17" s="1">
        <v>606000000</v>
      </c>
      <c r="X17" s="1">
        <v>666000000</v>
      </c>
      <c r="Y17" s="1">
        <v>689000000</v>
      </c>
      <c r="Z17" s="1">
        <v>705000000</v>
      </c>
      <c r="AA17" s="1">
        <v>750000000</v>
      </c>
      <c r="AB17" s="1">
        <v>673000000</v>
      </c>
      <c r="AC17" s="1">
        <v>893000000</v>
      </c>
      <c r="AD17" s="1">
        <v>1034000000</v>
      </c>
      <c r="AE17" s="1">
        <v>1100000000</v>
      </c>
      <c r="AF17" s="1">
        <v>945000000</v>
      </c>
      <c r="AG17" s="1">
        <v>1161000000</v>
      </c>
      <c r="AH17" s="1">
        <v>1017000000</v>
      </c>
      <c r="AI17" s="1">
        <v>1225000000</v>
      </c>
      <c r="AJ17" s="1">
        <v>1773000000</v>
      </c>
      <c r="AK17" s="1">
        <v>1408000000</v>
      </c>
      <c r="AL17" s="1">
        <v>1322000000</v>
      </c>
      <c r="AM17" s="1">
        <v>1300000000</v>
      </c>
    </row>
    <row r="18" spans="1:45" ht="20" x14ac:dyDescent="0.25">
      <c r="A18" s="5" t="s">
        <v>13</v>
      </c>
      <c r="B18" s="1" t="s">
        <v>92</v>
      </c>
      <c r="C18" s="1" t="s">
        <v>92</v>
      </c>
      <c r="D18" s="1" t="s">
        <v>92</v>
      </c>
      <c r="E18" s="1" t="s">
        <v>92</v>
      </c>
      <c r="F18" s="1">
        <v>620200000</v>
      </c>
      <c r="G18" s="1">
        <v>675000000</v>
      </c>
      <c r="H18" s="1">
        <v>735000000</v>
      </c>
      <c r="I18" s="1">
        <v>852000000</v>
      </c>
      <c r="J18" s="1">
        <v>815000000</v>
      </c>
      <c r="K18" s="1">
        <v>840000000</v>
      </c>
      <c r="L18" s="1">
        <v>844000000</v>
      </c>
      <c r="M18" s="1">
        <v>853000000</v>
      </c>
      <c r="N18" s="1">
        <v>848000000</v>
      </c>
      <c r="O18" s="1">
        <v>854000000</v>
      </c>
      <c r="P18" s="1">
        <v>844000000</v>
      </c>
      <c r="Q18" s="1">
        <v>859000000</v>
      </c>
      <c r="R18" s="1">
        <v>905000000</v>
      </c>
      <c r="S18" s="1">
        <v>727000000</v>
      </c>
      <c r="T18" s="1">
        <v>799000000</v>
      </c>
      <c r="U18" s="1">
        <v>978000000</v>
      </c>
      <c r="V18" s="1">
        <v>984000000</v>
      </c>
      <c r="W18" s="1">
        <v>1033000000</v>
      </c>
      <c r="X18" s="1">
        <v>1173000000</v>
      </c>
      <c r="Y18" s="1">
        <v>1321000000</v>
      </c>
      <c r="Z18" s="1">
        <v>1258000000</v>
      </c>
      <c r="AA18" s="1">
        <v>1356000000</v>
      </c>
      <c r="AB18" s="1">
        <v>1347000000</v>
      </c>
      <c r="AC18" s="1">
        <v>1524000000</v>
      </c>
      <c r="AD18" s="1">
        <v>1821000000</v>
      </c>
      <c r="AE18" s="1">
        <v>1907000000</v>
      </c>
      <c r="AF18" s="1">
        <v>1863000000</v>
      </c>
      <c r="AG18" s="1">
        <v>1962000000</v>
      </c>
      <c r="AH18" s="1">
        <v>2140000000</v>
      </c>
      <c r="AI18" s="1">
        <v>2433000000</v>
      </c>
      <c r="AJ18" s="1">
        <v>3783000000</v>
      </c>
      <c r="AK18" s="1">
        <v>4156000000</v>
      </c>
      <c r="AL18" s="1">
        <v>4557000000</v>
      </c>
      <c r="AM18" s="1">
        <v>4108000000</v>
      </c>
      <c r="AS18" s="18" t="s">
        <v>125</v>
      </c>
    </row>
    <row r="19" spans="1:45" ht="19" x14ac:dyDescent="0.25">
      <c r="A19" s="6" t="s">
        <v>14</v>
      </c>
      <c r="B19" s="10">
        <v>735000000</v>
      </c>
      <c r="C19" s="10">
        <v>124100000</v>
      </c>
      <c r="D19" s="10">
        <v>1032200000</v>
      </c>
      <c r="E19" s="10">
        <v>1119200000</v>
      </c>
      <c r="F19" s="10">
        <v>1820100000</v>
      </c>
      <c r="G19" s="10">
        <v>1904700000</v>
      </c>
      <c r="H19" s="10">
        <v>-211000000</v>
      </c>
      <c r="I19" s="10">
        <v>642000000</v>
      </c>
      <c r="J19" s="10">
        <v>1638000000</v>
      </c>
      <c r="K19" s="10">
        <v>1809000000</v>
      </c>
      <c r="L19" s="10">
        <v>2058000000</v>
      </c>
      <c r="M19" s="10">
        <v>2282000000</v>
      </c>
      <c r="N19" s="10">
        <v>2493000000</v>
      </c>
      <c r="O19" s="10">
        <v>2732000000</v>
      </c>
      <c r="P19" s="10">
        <v>2700000000</v>
      </c>
      <c r="Q19" s="10">
        <v>3520000000</v>
      </c>
      <c r="R19" s="10">
        <v>4024000000</v>
      </c>
      <c r="S19" s="10">
        <v>4231000000</v>
      </c>
      <c r="T19" s="10">
        <v>4476000000</v>
      </c>
      <c r="U19" s="10">
        <v>5214000000</v>
      </c>
      <c r="V19" s="10">
        <v>5804000000</v>
      </c>
      <c r="W19" s="10">
        <v>6865000000</v>
      </c>
      <c r="X19" s="10">
        <v>7899000000</v>
      </c>
      <c r="Y19" s="10">
        <v>8582000000</v>
      </c>
      <c r="Z19" s="10">
        <v>7373000000</v>
      </c>
      <c r="AA19" s="10">
        <v>8306000000</v>
      </c>
      <c r="AB19" s="10">
        <v>9230000000</v>
      </c>
      <c r="AC19" s="10">
        <v>9258000000</v>
      </c>
      <c r="AD19" s="10">
        <v>10814000000</v>
      </c>
      <c r="AE19" s="10">
        <v>11491000000</v>
      </c>
      <c r="AF19" s="10">
        <v>12527000000</v>
      </c>
      <c r="AG19" s="10">
        <v>9875000000</v>
      </c>
      <c r="AH19" s="10">
        <v>10552000000</v>
      </c>
      <c r="AI19" s="10">
        <v>11553000000</v>
      </c>
      <c r="AJ19" s="10">
        <v>13388000000</v>
      </c>
      <c r="AK19" s="10">
        <v>2620000000</v>
      </c>
      <c r="AL19" s="10">
        <v>10529000000</v>
      </c>
      <c r="AM19" s="10">
        <v>11305000000</v>
      </c>
      <c r="AS19" s="32">
        <f>AM40-AM56-AM61</f>
        <v>-27280000000</v>
      </c>
    </row>
    <row r="20" spans="1:45" ht="19" customHeight="1" x14ac:dyDescent="0.25">
      <c r="A20" s="14" t="s">
        <v>101</v>
      </c>
      <c r="B20" s="1"/>
      <c r="C20" s="15">
        <f>(C19/B19)-1</f>
        <v>-0.83115646258503406</v>
      </c>
      <c r="D20" s="15">
        <f>(D19/C19)-1</f>
        <v>7.317485898468977</v>
      </c>
      <c r="E20" s="15">
        <f>(E19/D19)-1</f>
        <v>8.4285991086998635E-2</v>
      </c>
      <c r="F20" s="15">
        <f t="shared" ref="F20:AM20" si="3">(F19/E19)-1</f>
        <v>0.6262508934953539</v>
      </c>
      <c r="G20" s="15">
        <f t="shared" si="3"/>
        <v>4.6480962584473318E-2</v>
      </c>
      <c r="H20" s="15">
        <f t="shared" si="3"/>
        <v>-1.1107786003045099</v>
      </c>
      <c r="I20" s="15">
        <f t="shared" si="3"/>
        <v>-4.0426540284360186</v>
      </c>
      <c r="J20" s="15">
        <f t="shared" si="3"/>
        <v>1.5514018691588785</v>
      </c>
      <c r="K20" s="15">
        <f t="shared" si="3"/>
        <v>0.10439560439560447</v>
      </c>
      <c r="L20" s="15">
        <f t="shared" si="3"/>
        <v>0.13764510779436145</v>
      </c>
      <c r="M20" s="15">
        <f t="shared" si="3"/>
        <v>0.10884353741496589</v>
      </c>
      <c r="N20" s="15">
        <f t="shared" si="3"/>
        <v>9.2462751971954527E-2</v>
      </c>
      <c r="O20" s="15">
        <f t="shared" si="3"/>
        <v>9.586843160850389E-2</v>
      </c>
      <c r="P20" s="15">
        <f t="shared" si="3"/>
        <v>-1.171303074670571E-2</v>
      </c>
      <c r="Q20" s="15">
        <f t="shared" si="3"/>
        <v>0.30370370370370381</v>
      </c>
      <c r="R20" s="15">
        <f t="shared" si="3"/>
        <v>0.14318181818181808</v>
      </c>
      <c r="S20" s="15">
        <f t="shared" si="3"/>
        <v>5.1441351888668052E-2</v>
      </c>
      <c r="T20" s="15">
        <f t="shared" si="3"/>
        <v>5.7905932403687022E-2</v>
      </c>
      <c r="U20" s="15">
        <f t="shared" si="3"/>
        <v>0.16487935656836461</v>
      </c>
      <c r="V20" s="15">
        <f t="shared" si="3"/>
        <v>0.11315688530878409</v>
      </c>
      <c r="W20" s="15">
        <f t="shared" si="3"/>
        <v>0.18280496209510688</v>
      </c>
      <c r="X20" s="15">
        <f t="shared" si="3"/>
        <v>0.15061908230152943</v>
      </c>
      <c r="Y20" s="15">
        <f t="shared" si="3"/>
        <v>8.6466641347005879E-2</v>
      </c>
      <c r="Z20" s="15">
        <f t="shared" si="3"/>
        <v>-0.14087625262176651</v>
      </c>
      <c r="AA20" s="15">
        <f t="shared" si="3"/>
        <v>0.126542791265428</v>
      </c>
      <c r="AB20" s="15">
        <f t="shared" si="3"/>
        <v>0.1112448832169517</v>
      </c>
      <c r="AC20" s="15">
        <f t="shared" si="3"/>
        <v>3.0335861321777458E-3</v>
      </c>
      <c r="AD20" s="15">
        <f t="shared" si="3"/>
        <v>0.16807085763663854</v>
      </c>
      <c r="AE20" s="15">
        <f t="shared" si="3"/>
        <v>6.2604031810615801E-2</v>
      </c>
      <c r="AF20" s="15">
        <f t="shared" si="3"/>
        <v>9.0157514576625131E-2</v>
      </c>
      <c r="AG20" s="15">
        <f t="shared" si="3"/>
        <v>-0.21170272212022034</v>
      </c>
      <c r="AH20" s="15">
        <f t="shared" si="3"/>
        <v>6.8556962025316359E-2</v>
      </c>
      <c r="AI20" s="15">
        <f t="shared" si="3"/>
        <v>9.4863532979529985E-2</v>
      </c>
      <c r="AJ20" s="15">
        <f t="shared" si="3"/>
        <v>0.15883320349692731</v>
      </c>
      <c r="AK20" s="15">
        <f t="shared" si="3"/>
        <v>-0.80430236032267699</v>
      </c>
      <c r="AL20" s="15">
        <f t="shared" si="3"/>
        <v>3.0187022900763356</v>
      </c>
      <c r="AM20" s="15">
        <f t="shared" si="3"/>
        <v>7.3701206192420932E-2</v>
      </c>
    </row>
    <row r="21" spans="1:45" ht="19" x14ac:dyDescent="0.25">
      <c r="A21" s="5" t="s">
        <v>15</v>
      </c>
      <c r="B21" s="2">
        <v>4.9000000000000002E-2</v>
      </c>
      <c r="C21" s="2">
        <v>7.9000000000000008E-3</v>
      </c>
      <c r="D21" s="2">
        <v>6.0100000000000001E-2</v>
      </c>
      <c r="E21" s="2">
        <v>6.2199999999999998E-2</v>
      </c>
      <c r="F21" s="2">
        <v>9.3200000000000005E-2</v>
      </c>
      <c r="G21" s="2">
        <v>8.7400000000000005E-2</v>
      </c>
      <c r="H21" s="2">
        <v>-9.9000000000000008E-3</v>
      </c>
      <c r="I21" s="2">
        <v>2.9100000000000001E-2</v>
      </c>
      <c r="J21" s="2">
        <v>7.9000000000000001E-2</v>
      </c>
      <c r="K21" s="2">
        <v>8.6999999999999994E-2</v>
      </c>
      <c r="L21" s="2">
        <v>9.0999999999999998E-2</v>
      </c>
      <c r="M21" s="2">
        <v>9.8100000000000007E-2</v>
      </c>
      <c r="N21" s="2">
        <v>0.1018</v>
      </c>
      <c r="O21" s="2">
        <v>0.10639999999999999</v>
      </c>
      <c r="P21" s="2">
        <v>0.1132</v>
      </c>
      <c r="Q21" s="2">
        <v>0.1343</v>
      </c>
      <c r="R21" s="2">
        <v>0.14419999999999999</v>
      </c>
      <c r="S21" s="2">
        <v>0.15</v>
      </c>
      <c r="T21" s="2">
        <v>0.14419999999999999</v>
      </c>
      <c r="U21" s="2">
        <v>0.13919999999999999</v>
      </c>
      <c r="V21" s="2">
        <v>0.1358</v>
      </c>
      <c r="W21" s="2">
        <v>0.14349999999999999</v>
      </c>
      <c r="X21" s="2">
        <v>0.14430000000000001</v>
      </c>
      <c r="Y21" s="2">
        <v>0.1462</v>
      </c>
      <c r="Z21" s="2">
        <v>0.13930000000000001</v>
      </c>
      <c r="AA21" s="2">
        <v>0.15290000000000001</v>
      </c>
      <c r="AB21" s="2">
        <v>0.15859999999999999</v>
      </c>
      <c r="AC21" s="2">
        <v>0.16039999999999999</v>
      </c>
      <c r="AD21" s="2">
        <v>0.17269999999999999</v>
      </c>
      <c r="AE21" s="2">
        <v>0.17649999999999999</v>
      </c>
      <c r="AF21" s="2">
        <v>0.2233</v>
      </c>
      <c r="AG21" s="2">
        <v>0.17249999999999999</v>
      </c>
      <c r="AH21" s="2">
        <v>0.17630000000000001</v>
      </c>
      <c r="AI21" s="2">
        <v>0.17369999999999999</v>
      </c>
      <c r="AJ21" s="2">
        <v>0.17380000000000001</v>
      </c>
      <c r="AK21" s="2">
        <v>4.6300000000000001E-2</v>
      </c>
      <c r="AL21" s="2">
        <v>0.16350000000000001</v>
      </c>
      <c r="AM21" s="2">
        <v>0.16850000000000001</v>
      </c>
    </row>
    <row r="22" spans="1:45" ht="19" x14ac:dyDescent="0.25">
      <c r="A22" s="6" t="s">
        <v>16</v>
      </c>
      <c r="B22" s="10">
        <v>1178500000</v>
      </c>
      <c r="C22" s="10">
        <v>155900000</v>
      </c>
      <c r="D22" s="10">
        <v>1169500000</v>
      </c>
      <c r="E22" s="10">
        <v>959200000</v>
      </c>
      <c r="F22" s="10">
        <v>1382500000</v>
      </c>
      <c r="G22" s="10">
        <v>1652800000</v>
      </c>
      <c r="H22" s="10">
        <v>723000000</v>
      </c>
      <c r="I22" s="10">
        <v>567000000</v>
      </c>
      <c r="J22" s="10">
        <v>815000000</v>
      </c>
      <c r="K22" s="10">
        <v>955000000</v>
      </c>
      <c r="L22" s="10">
        <v>1410000000</v>
      </c>
      <c r="M22" s="10">
        <v>1542000000</v>
      </c>
      <c r="N22" s="10">
        <v>1741000000</v>
      </c>
      <c r="O22" s="10">
        <v>2139000000</v>
      </c>
      <c r="P22" s="10">
        <v>1234000000</v>
      </c>
      <c r="Q22" s="10">
        <v>2763000000</v>
      </c>
      <c r="R22" s="10">
        <v>3233000000</v>
      </c>
      <c r="S22" s="10">
        <v>3657000000</v>
      </c>
      <c r="T22" s="10">
        <v>3845000000</v>
      </c>
      <c r="U22" s="10">
        <v>4470000000</v>
      </c>
      <c r="V22" s="10">
        <v>5182000000</v>
      </c>
      <c r="W22" s="10">
        <v>6098000000</v>
      </c>
      <c r="X22" s="10">
        <v>7050000000</v>
      </c>
      <c r="Y22" s="10">
        <v>7625000000</v>
      </c>
      <c r="Z22" s="10">
        <v>6465000000</v>
      </c>
      <c r="AA22" s="10">
        <v>7186000000</v>
      </c>
      <c r="AB22" s="10">
        <v>8099000000</v>
      </c>
      <c r="AC22" s="10">
        <v>7684000000</v>
      </c>
      <c r="AD22" s="10">
        <v>9209000000</v>
      </c>
      <c r="AE22" s="10">
        <v>9769000000</v>
      </c>
      <c r="AF22" s="10">
        <v>7291000000</v>
      </c>
      <c r="AG22" s="10">
        <v>8172000000</v>
      </c>
      <c r="AH22" s="10">
        <v>8672000000</v>
      </c>
      <c r="AI22" s="10">
        <v>8553000000</v>
      </c>
      <c r="AJ22" s="10">
        <v>8966000000</v>
      </c>
      <c r="AK22" s="10">
        <v>-1889000000</v>
      </c>
      <c r="AL22" s="10">
        <v>4958000000</v>
      </c>
      <c r="AM22" s="10">
        <v>5414000000</v>
      </c>
    </row>
    <row r="23" spans="1:45" ht="19" x14ac:dyDescent="0.25">
      <c r="A23" s="5" t="s">
        <v>17</v>
      </c>
      <c r="B23" s="2">
        <v>7.8600000000000003E-2</v>
      </c>
      <c r="C23" s="2">
        <v>9.9000000000000008E-3</v>
      </c>
      <c r="D23" s="2">
        <v>6.8099999999999994E-2</v>
      </c>
      <c r="E23" s="2">
        <v>5.33E-2</v>
      </c>
      <c r="F23" s="2">
        <v>7.0800000000000002E-2</v>
      </c>
      <c r="G23" s="2">
        <v>7.5899999999999995E-2</v>
      </c>
      <c r="H23" s="2">
        <v>3.4000000000000002E-2</v>
      </c>
      <c r="I23" s="2">
        <v>2.5700000000000001E-2</v>
      </c>
      <c r="J23" s="2">
        <v>3.9300000000000002E-2</v>
      </c>
      <c r="K23" s="2">
        <v>4.5900000000000003E-2</v>
      </c>
      <c r="L23" s="2">
        <v>6.2300000000000001E-2</v>
      </c>
      <c r="M23" s="2">
        <v>6.6299999999999998E-2</v>
      </c>
      <c r="N23" s="2">
        <v>7.1099999999999997E-2</v>
      </c>
      <c r="O23" s="2">
        <v>8.3299999999999999E-2</v>
      </c>
      <c r="P23" s="2">
        <v>5.1799999999999999E-2</v>
      </c>
      <c r="Q23" s="2">
        <v>0.10539999999999999</v>
      </c>
      <c r="R23" s="2">
        <v>0.1159</v>
      </c>
      <c r="S23" s="2">
        <v>0.12959999999999999</v>
      </c>
      <c r="T23" s="2">
        <v>0.1239</v>
      </c>
      <c r="U23" s="2">
        <v>0.11940000000000001</v>
      </c>
      <c r="V23" s="2">
        <v>0.12130000000000001</v>
      </c>
      <c r="W23" s="2">
        <v>0.1275</v>
      </c>
      <c r="X23" s="2">
        <v>0.12870000000000001</v>
      </c>
      <c r="Y23" s="2">
        <v>0.12989999999999999</v>
      </c>
      <c r="Z23" s="2">
        <v>0.1222</v>
      </c>
      <c r="AA23" s="2">
        <v>0.1323</v>
      </c>
      <c r="AB23" s="2">
        <v>0.13919999999999999</v>
      </c>
      <c r="AC23" s="2">
        <v>0.13320000000000001</v>
      </c>
      <c r="AD23" s="2">
        <v>0.14699999999999999</v>
      </c>
      <c r="AE23" s="2">
        <v>0.15010000000000001</v>
      </c>
      <c r="AF23" s="2">
        <v>0.13</v>
      </c>
      <c r="AG23" s="2">
        <v>0.14280000000000001</v>
      </c>
      <c r="AH23" s="2">
        <v>0.1449</v>
      </c>
      <c r="AI23" s="2">
        <v>0.12859999999999999</v>
      </c>
      <c r="AJ23" s="2">
        <v>0.1164</v>
      </c>
      <c r="AK23" s="2">
        <v>-3.3399999999999999E-2</v>
      </c>
      <c r="AL23" s="2">
        <v>7.6999999999999999E-2</v>
      </c>
      <c r="AM23" s="2">
        <v>8.0699999999999994E-2</v>
      </c>
    </row>
    <row r="24" spans="1:45" ht="19" x14ac:dyDescent="0.25">
      <c r="A24" s="5" t="s">
        <v>18</v>
      </c>
      <c r="B24" s="1">
        <v>-119800000</v>
      </c>
      <c r="C24" s="1">
        <v>-56400000</v>
      </c>
      <c r="D24" s="1">
        <v>-137300000</v>
      </c>
      <c r="E24" s="1">
        <v>160000000</v>
      </c>
      <c r="F24" s="1">
        <v>-182600000</v>
      </c>
      <c r="G24" s="1">
        <v>-423100000</v>
      </c>
      <c r="H24" s="1">
        <v>-1669000000</v>
      </c>
      <c r="I24" s="1">
        <v>-455000000</v>
      </c>
      <c r="J24" s="1">
        <v>8000000</v>
      </c>
      <c r="K24" s="1">
        <v>14000000</v>
      </c>
      <c r="L24" s="1">
        <v>-196000000</v>
      </c>
      <c r="M24" s="1">
        <v>-113000000</v>
      </c>
      <c r="N24" s="1">
        <v>-96000000</v>
      </c>
      <c r="O24" s="1">
        <v>-261000000</v>
      </c>
      <c r="P24" s="1">
        <v>-68000000</v>
      </c>
      <c r="Q24" s="1">
        <v>-102000000</v>
      </c>
      <c r="R24" s="1">
        <v>-426000000</v>
      </c>
      <c r="S24" s="1">
        <v>-381000000</v>
      </c>
      <c r="T24" s="1">
        <v>-375000000</v>
      </c>
      <c r="U24" s="1">
        <v>-363000000</v>
      </c>
      <c r="V24" s="1">
        <v>-498000000</v>
      </c>
      <c r="W24" s="1">
        <v>-606000000</v>
      </c>
      <c r="X24" s="1">
        <v>-666000000</v>
      </c>
      <c r="Y24" s="1">
        <v>-689000000</v>
      </c>
      <c r="Z24" s="1">
        <v>-705000000</v>
      </c>
      <c r="AA24" s="1">
        <v>-648000000</v>
      </c>
      <c r="AB24" s="1">
        <v>-494000000</v>
      </c>
      <c r="AC24" s="1">
        <v>-773000000</v>
      </c>
      <c r="AD24" s="1">
        <v>-897000000</v>
      </c>
      <c r="AE24" s="1">
        <v>-882000000</v>
      </c>
      <c r="AF24" s="1">
        <v>-824000000</v>
      </c>
      <c r="AG24" s="1">
        <v>-1039000000</v>
      </c>
      <c r="AH24" s="1">
        <v>-909000000</v>
      </c>
      <c r="AI24" s="1">
        <v>-273000000</v>
      </c>
      <c r="AJ24" s="1">
        <v>-723000000</v>
      </c>
      <c r="AK24" s="1">
        <v>-464000000</v>
      </c>
      <c r="AL24" s="1">
        <v>-27000000</v>
      </c>
      <c r="AM24" s="1">
        <v>613000000</v>
      </c>
    </row>
    <row r="25" spans="1:45" ht="19" x14ac:dyDescent="0.25">
      <c r="A25" s="6" t="s">
        <v>19</v>
      </c>
      <c r="B25" s="10">
        <v>1058700000</v>
      </c>
      <c r="C25" s="10">
        <v>99500000</v>
      </c>
      <c r="D25" s="10">
        <v>1032200000</v>
      </c>
      <c r="E25" s="10">
        <v>1119200000</v>
      </c>
      <c r="F25" s="10">
        <v>1199900000</v>
      </c>
      <c r="G25" s="10">
        <v>1229700000</v>
      </c>
      <c r="H25" s="10">
        <v>-946000000</v>
      </c>
      <c r="I25" s="10">
        <v>112000000</v>
      </c>
      <c r="J25" s="10">
        <v>823000000</v>
      </c>
      <c r="K25" s="10">
        <v>969000000</v>
      </c>
      <c r="L25" s="10">
        <v>1214000000</v>
      </c>
      <c r="M25" s="10">
        <v>1429000000</v>
      </c>
      <c r="N25" s="10">
        <v>1645000000</v>
      </c>
      <c r="O25" s="10">
        <v>1878000000</v>
      </c>
      <c r="P25" s="10">
        <v>1166000000</v>
      </c>
      <c r="Q25" s="10">
        <v>2661000000</v>
      </c>
      <c r="R25" s="10">
        <v>2807000000</v>
      </c>
      <c r="S25" s="10">
        <v>3276000000</v>
      </c>
      <c r="T25" s="10">
        <v>3470000000</v>
      </c>
      <c r="U25" s="10">
        <v>4107000000</v>
      </c>
      <c r="V25" s="10">
        <v>4684000000</v>
      </c>
      <c r="W25" s="10">
        <v>5492000000</v>
      </c>
      <c r="X25" s="10">
        <v>6384000000</v>
      </c>
      <c r="Y25" s="10">
        <v>6936000000</v>
      </c>
      <c r="Z25" s="10">
        <v>5760000000</v>
      </c>
      <c r="AA25" s="10">
        <v>6538000000</v>
      </c>
      <c r="AB25" s="10">
        <v>7605000000</v>
      </c>
      <c r="AC25" s="10">
        <v>6911000000</v>
      </c>
      <c r="AD25" s="10">
        <v>8312000000</v>
      </c>
      <c r="AE25" s="10">
        <v>8887000000</v>
      </c>
      <c r="AF25" s="10">
        <v>6467000000</v>
      </c>
      <c r="AG25" s="10">
        <v>7133000000</v>
      </c>
      <c r="AH25" s="10">
        <v>7763000000</v>
      </c>
      <c r="AI25" s="10">
        <v>8280000000</v>
      </c>
      <c r="AJ25" s="10">
        <v>8243000000</v>
      </c>
      <c r="AK25" s="10">
        <v>-2353000000</v>
      </c>
      <c r="AL25" s="10">
        <v>4931000000</v>
      </c>
      <c r="AM25" s="10">
        <v>6027000000</v>
      </c>
    </row>
    <row r="26" spans="1:45" ht="19" x14ac:dyDescent="0.25">
      <c r="A26" s="5" t="s">
        <v>20</v>
      </c>
      <c r="B26" s="2">
        <v>7.0599999999999996E-2</v>
      </c>
      <c r="C26" s="2">
        <v>6.4000000000000003E-3</v>
      </c>
      <c r="D26" s="2">
        <v>6.0100000000000001E-2</v>
      </c>
      <c r="E26" s="2">
        <v>6.2199999999999998E-2</v>
      </c>
      <c r="F26" s="2">
        <v>6.1400000000000003E-2</v>
      </c>
      <c r="G26" s="2">
        <v>5.6500000000000002E-2</v>
      </c>
      <c r="H26" s="2">
        <v>-4.4499999999999998E-2</v>
      </c>
      <c r="I26" s="2">
        <v>5.1000000000000004E-3</v>
      </c>
      <c r="J26" s="2">
        <v>3.9699999999999999E-2</v>
      </c>
      <c r="K26" s="2">
        <v>4.6600000000000003E-2</v>
      </c>
      <c r="L26" s="2">
        <v>5.3699999999999998E-2</v>
      </c>
      <c r="M26" s="2">
        <v>6.1400000000000003E-2</v>
      </c>
      <c r="N26" s="2">
        <v>6.7199999999999996E-2</v>
      </c>
      <c r="O26" s="2">
        <v>7.3099999999999998E-2</v>
      </c>
      <c r="P26" s="2">
        <v>4.8899999999999999E-2</v>
      </c>
      <c r="Q26" s="2">
        <v>0.10150000000000001</v>
      </c>
      <c r="R26" s="2">
        <v>0.10059999999999999</v>
      </c>
      <c r="S26" s="2">
        <v>0.11609999999999999</v>
      </c>
      <c r="T26" s="2">
        <v>0.1118</v>
      </c>
      <c r="U26" s="2">
        <v>0.10970000000000001</v>
      </c>
      <c r="V26" s="2">
        <v>0.1096</v>
      </c>
      <c r="W26" s="2">
        <v>0.1148</v>
      </c>
      <c r="X26" s="2">
        <v>0.1166</v>
      </c>
      <c r="Y26" s="2">
        <v>0.1182</v>
      </c>
      <c r="Z26" s="2">
        <v>0.10879999999999999</v>
      </c>
      <c r="AA26" s="2">
        <v>0.1203</v>
      </c>
      <c r="AB26" s="2">
        <v>0.13070000000000001</v>
      </c>
      <c r="AC26" s="2">
        <v>0.1198</v>
      </c>
      <c r="AD26" s="2">
        <v>0.13270000000000001</v>
      </c>
      <c r="AE26" s="2">
        <v>0.13650000000000001</v>
      </c>
      <c r="AF26" s="2">
        <v>0.1153</v>
      </c>
      <c r="AG26" s="2">
        <v>0.1246</v>
      </c>
      <c r="AH26" s="2">
        <v>0.12970000000000001</v>
      </c>
      <c r="AI26" s="2">
        <v>0.1245</v>
      </c>
      <c r="AJ26" s="2">
        <v>0.107</v>
      </c>
      <c r="AK26" s="2">
        <v>-4.1599999999999998E-2</v>
      </c>
      <c r="AL26" s="2">
        <v>7.6600000000000001E-2</v>
      </c>
      <c r="AM26" s="2">
        <v>8.9899999999999994E-2</v>
      </c>
    </row>
    <row r="27" spans="1:45" ht="19" x14ac:dyDescent="0.25">
      <c r="A27" s="5" t="s">
        <v>21</v>
      </c>
      <c r="B27" s="1">
        <v>422300000</v>
      </c>
      <c r="C27" s="1">
        <v>51400000</v>
      </c>
      <c r="D27" s="1">
        <v>440500000</v>
      </c>
      <c r="E27" s="1">
        <v>460100000</v>
      </c>
      <c r="F27" s="1">
        <v>497800000</v>
      </c>
      <c r="G27" s="1">
        <v>479100000</v>
      </c>
      <c r="H27" s="1">
        <v>75000000</v>
      </c>
      <c r="I27" s="1">
        <v>77000000</v>
      </c>
      <c r="J27" s="1">
        <v>336000000</v>
      </c>
      <c r="K27" s="1">
        <v>384000000</v>
      </c>
      <c r="L27" s="1">
        <v>464000000</v>
      </c>
      <c r="M27" s="1">
        <v>523000000</v>
      </c>
      <c r="N27" s="1">
        <v>573000000</v>
      </c>
      <c r="O27" s="1">
        <v>623000000</v>
      </c>
      <c r="P27" s="1">
        <v>325000000</v>
      </c>
      <c r="Q27" s="1">
        <v>853000000</v>
      </c>
      <c r="R27" s="1">
        <v>755000000</v>
      </c>
      <c r="S27" s="1">
        <v>887000000</v>
      </c>
      <c r="T27" s="1">
        <v>941000000</v>
      </c>
      <c r="U27" s="1">
        <v>1085000000</v>
      </c>
      <c r="V27" s="1">
        <v>1253000000</v>
      </c>
      <c r="W27" s="1">
        <v>1494000000</v>
      </c>
      <c r="X27" s="1">
        <v>1836000000</v>
      </c>
      <c r="Y27" s="1">
        <v>1883000000</v>
      </c>
      <c r="Z27" s="1">
        <v>1581000000</v>
      </c>
      <c r="AA27" s="1">
        <v>1827000000</v>
      </c>
      <c r="AB27" s="1">
        <v>2231000000</v>
      </c>
      <c r="AC27" s="1">
        <v>1711000000</v>
      </c>
      <c r="AD27" s="1">
        <v>2238000000</v>
      </c>
      <c r="AE27" s="1">
        <v>2264000000</v>
      </c>
      <c r="AF27" s="1">
        <v>2111000000</v>
      </c>
      <c r="AG27" s="1">
        <v>1697000000</v>
      </c>
      <c r="AH27" s="1">
        <v>2843000000</v>
      </c>
      <c r="AI27" s="1">
        <v>2626000000</v>
      </c>
      <c r="AJ27" s="1">
        <v>2295000000</v>
      </c>
      <c r="AK27" s="1">
        <v>575000000</v>
      </c>
      <c r="AL27" s="1">
        <v>786000000</v>
      </c>
      <c r="AM27" s="1">
        <v>700000000</v>
      </c>
    </row>
    <row r="28" spans="1:45" ht="20" thickBot="1" x14ac:dyDescent="0.3">
      <c r="A28" s="7" t="s">
        <v>22</v>
      </c>
      <c r="B28" s="11">
        <v>312700000</v>
      </c>
      <c r="C28" s="11">
        <v>72700000</v>
      </c>
      <c r="D28" s="11">
        <v>591700000</v>
      </c>
      <c r="E28" s="11">
        <v>659100000</v>
      </c>
      <c r="F28" s="11">
        <v>702100000</v>
      </c>
      <c r="G28" s="11">
        <v>750600000</v>
      </c>
      <c r="H28" s="11">
        <v>-1021000000</v>
      </c>
      <c r="I28" s="11">
        <v>-287000000</v>
      </c>
      <c r="J28" s="11">
        <v>487000000</v>
      </c>
      <c r="K28" s="11">
        <v>585000000</v>
      </c>
      <c r="L28" s="11">
        <v>750000000</v>
      </c>
      <c r="M28" s="11">
        <v>906000000</v>
      </c>
      <c r="N28" s="11">
        <v>1072000000</v>
      </c>
      <c r="O28" s="11">
        <v>1255000000</v>
      </c>
      <c r="P28" s="11">
        <v>1531000000</v>
      </c>
      <c r="Q28" s="11">
        <v>1808000000</v>
      </c>
      <c r="R28" s="11">
        <v>1938000000</v>
      </c>
      <c r="S28" s="11">
        <v>2236000000</v>
      </c>
      <c r="T28" s="11">
        <v>2361000000</v>
      </c>
      <c r="U28" s="11">
        <v>2788000000</v>
      </c>
      <c r="V28" s="11">
        <v>3069000000</v>
      </c>
      <c r="W28" s="11">
        <v>3732000000</v>
      </c>
      <c r="X28" s="11">
        <v>4224000000</v>
      </c>
      <c r="Y28" s="11">
        <v>4689000000</v>
      </c>
      <c r="Z28" s="11">
        <v>3829000000</v>
      </c>
      <c r="AA28" s="11">
        <v>4373000000</v>
      </c>
      <c r="AB28" s="11">
        <v>4979000000</v>
      </c>
      <c r="AC28" s="11">
        <v>5130000000</v>
      </c>
      <c r="AD28" s="11">
        <v>5721000000</v>
      </c>
      <c r="AE28" s="11">
        <v>6220000000</v>
      </c>
      <c r="AF28" s="11">
        <v>7608000000</v>
      </c>
      <c r="AG28" s="11">
        <v>5055000000</v>
      </c>
      <c r="AH28" s="11">
        <v>4552000000</v>
      </c>
      <c r="AI28" s="11">
        <v>5269000000</v>
      </c>
      <c r="AJ28" s="11">
        <v>5537000000</v>
      </c>
      <c r="AK28" s="11">
        <v>-3519000000</v>
      </c>
      <c r="AL28" s="11">
        <v>3864000000</v>
      </c>
      <c r="AM28" s="11">
        <v>5197000000</v>
      </c>
    </row>
    <row r="29" spans="1:45" ht="20" customHeight="1" thickTop="1" x14ac:dyDescent="0.25">
      <c r="A29" s="14" t="s">
        <v>102</v>
      </c>
      <c r="B29" s="1"/>
      <c r="C29" s="15">
        <f>(C28/B28)-1</f>
        <v>-0.76750879437160213</v>
      </c>
      <c r="D29" s="15">
        <f>(D28/C28)-1</f>
        <v>7.1389270976616235</v>
      </c>
      <c r="E29" s="15">
        <f>(E28/D28)-1</f>
        <v>0.11390907554503982</v>
      </c>
      <c r="F29" s="15">
        <f t="shared" ref="F29:AM29" si="4">(F28/E28)-1</f>
        <v>6.524047944166278E-2</v>
      </c>
      <c r="G29" s="15">
        <f t="shared" si="4"/>
        <v>6.9078478849166736E-2</v>
      </c>
      <c r="H29" s="15">
        <f t="shared" si="4"/>
        <v>-2.3602451372235542</v>
      </c>
      <c r="I29" s="15">
        <f t="shared" si="4"/>
        <v>-0.71890303623898144</v>
      </c>
      <c r="J29" s="15">
        <f t="shared" si="4"/>
        <v>-2.6968641114982579</v>
      </c>
      <c r="K29" s="15">
        <f t="shared" si="4"/>
        <v>0.20123203285420943</v>
      </c>
      <c r="L29" s="15">
        <f t="shared" si="4"/>
        <v>0.28205128205128216</v>
      </c>
      <c r="M29" s="15">
        <f t="shared" si="4"/>
        <v>0.20799999999999996</v>
      </c>
      <c r="N29" s="15">
        <f t="shared" si="4"/>
        <v>0.18322295805739519</v>
      </c>
      <c r="O29" s="15">
        <f t="shared" si="4"/>
        <v>0.17070895522388052</v>
      </c>
      <c r="P29" s="15">
        <f t="shared" si="4"/>
        <v>0.21992031872509954</v>
      </c>
      <c r="Q29" s="15">
        <f t="shared" si="4"/>
        <v>0.18092749836708033</v>
      </c>
      <c r="R29" s="15">
        <f t="shared" si="4"/>
        <v>7.1902654867256555E-2</v>
      </c>
      <c r="S29" s="15">
        <f t="shared" si="4"/>
        <v>0.15376676986584115</v>
      </c>
      <c r="T29" s="15">
        <f t="shared" si="4"/>
        <v>5.5903398926654635E-2</v>
      </c>
      <c r="U29" s="15">
        <f t="shared" si="4"/>
        <v>0.18085556967386696</v>
      </c>
      <c r="V29" s="15">
        <f t="shared" si="4"/>
        <v>0.10078909612625542</v>
      </c>
      <c r="W29" s="15">
        <f t="shared" si="4"/>
        <v>0.21603128054740961</v>
      </c>
      <c r="X29" s="15">
        <f t="shared" si="4"/>
        <v>0.13183279742765275</v>
      </c>
      <c r="Y29" s="15">
        <f t="shared" si="4"/>
        <v>0.11008522727272729</v>
      </c>
      <c r="Z29" s="15">
        <f t="shared" si="4"/>
        <v>-0.18340797611431003</v>
      </c>
      <c r="AA29" s="15">
        <f t="shared" si="4"/>
        <v>0.14207364847218584</v>
      </c>
      <c r="AB29" s="15">
        <f t="shared" si="4"/>
        <v>0.13857763549050994</v>
      </c>
      <c r="AC29" s="15">
        <f t="shared" si="4"/>
        <v>3.0327374974894461E-2</v>
      </c>
      <c r="AD29" s="15">
        <f t="shared" si="4"/>
        <v>0.11520467836257309</v>
      </c>
      <c r="AE29" s="15">
        <f t="shared" si="4"/>
        <v>8.7222513546582725E-2</v>
      </c>
      <c r="AF29" s="15">
        <f t="shared" si="4"/>
        <v>0.22315112540192916</v>
      </c>
      <c r="AG29" s="15">
        <f t="shared" si="4"/>
        <v>-0.3355678233438486</v>
      </c>
      <c r="AH29" s="15">
        <f t="shared" si="4"/>
        <v>-9.9505440158259129E-2</v>
      </c>
      <c r="AI29" s="15">
        <f t="shared" si="4"/>
        <v>0.1575131810193322</v>
      </c>
      <c r="AJ29" s="15">
        <f t="shared" si="4"/>
        <v>5.0863541468969542E-2</v>
      </c>
      <c r="AK29" s="15">
        <f t="shared" si="4"/>
        <v>-1.6355427126602855</v>
      </c>
      <c r="AL29" s="15">
        <f t="shared" si="4"/>
        <v>-2.0980392156862746</v>
      </c>
      <c r="AM29" s="15">
        <f t="shared" si="4"/>
        <v>0.34497929606625255</v>
      </c>
    </row>
    <row r="30" spans="1:45" ht="19" x14ac:dyDescent="0.25">
      <c r="A30" s="5" t="s">
        <v>23</v>
      </c>
      <c r="B30" s="2">
        <v>2.0899999999999998E-2</v>
      </c>
      <c r="C30" s="2">
        <v>4.5999999999999999E-3</v>
      </c>
      <c r="D30" s="2">
        <v>3.4500000000000003E-2</v>
      </c>
      <c r="E30" s="2">
        <v>3.6600000000000001E-2</v>
      </c>
      <c r="F30" s="2">
        <v>3.5900000000000001E-2</v>
      </c>
      <c r="G30" s="2">
        <v>3.4500000000000003E-2</v>
      </c>
      <c r="H30" s="2">
        <v>-4.8000000000000001E-2</v>
      </c>
      <c r="I30" s="2">
        <v>-1.2999999999999999E-2</v>
      </c>
      <c r="J30" s="2">
        <v>2.35E-2</v>
      </c>
      <c r="K30" s="2">
        <v>2.81E-2</v>
      </c>
      <c r="L30" s="2">
        <v>3.32E-2</v>
      </c>
      <c r="M30" s="2">
        <v>3.8899999999999997E-2</v>
      </c>
      <c r="N30" s="2">
        <v>4.3799999999999999E-2</v>
      </c>
      <c r="O30" s="2">
        <v>4.8899999999999999E-2</v>
      </c>
      <c r="P30" s="2">
        <v>6.4199999999999993E-2</v>
      </c>
      <c r="Q30" s="2">
        <v>6.9000000000000006E-2</v>
      </c>
      <c r="R30" s="2">
        <v>6.9500000000000006E-2</v>
      </c>
      <c r="S30" s="2">
        <v>7.9299999999999995E-2</v>
      </c>
      <c r="T30" s="2">
        <v>7.6100000000000001E-2</v>
      </c>
      <c r="U30" s="2">
        <v>7.4499999999999997E-2</v>
      </c>
      <c r="V30" s="2">
        <v>7.1800000000000003E-2</v>
      </c>
      <c r="W30" s="2">
        <v>7.8E-2</v>
      </c>
      <c r="X30" s="2">
        <v>7.7100000000000002E-2</v>
      </c>
      <c r="Y30" s="2">
        <v>7.9899999999999999E-2</v>
      </c>
      <c r="Z30" s="2">
        <v>7.2400000000000006E-2</v>
      </c>
      <c r="AA30" s="2">
        <v>8.0500000000000002E-2</v>
      </c>
      <c r="AB30" s="2">
        <v>8.5599999999999996E-2</v>
      </c>
      <c r="AC30" s="2">
        <v>8.8900000000000007E-2</v>
      </c>
      <c r="AD30" s="2">
        <v>9.1399999999999995E-2</v>
      </c>
      <c r="AE30" s="2">
        <v>9.5500000000000002E-2</v>
      </c>
      <c r="AF30" s="2">
        <v>0.1356</v>
      </c>
      <c r="AG30" s="2">
        <v>8.8300000000000003E-2</v>
      </c>
      <c r="AH30" s="2">
        <v>7.6100000000000001E-2</v>
      </c>
      <c r="AI30" s="2">
        <v>7.9200000000000007E-2</v>
      </c>
      <c r="AJ30" s="2">
        <v>7.1900000000000006E-2</v>
      </c>
      <c r="AK30" s="2">
        <v>-6.2199999999999998E-2</v>
      </c>
      <c r="AL30" s="2">
        <v>0.06</v>
      </c>
      <c r="AM30" s="2">
        <v>7.7499999999999999E-2</v>
      </c>
    </row>
    <row r="31" spans="1:45" ht="19" x14ac:dyDescent="0.25">
      <c r="A31" s="5" t="s">
        <v>24</v>
      </c>
      <c r="B31" s="12">
        <v>0.03</v>
      </c>
      <c r="C31" s="12" t="s">
        <v>91</v>
      </c>
      <c r="D31" s="12">
        <v>7.0000000000000007E-2</v>
      </c>
      <c r="E31" s="12">
        <v>0.08</v>
      </c>
      <c r="F31" s="12">
        <v>0.08</v>
      </c>
      <c r="G31" s="12">
        <v>0.09</v>
      </c>
      <c r="H31" s="12">
        <v>-0.14000000000000001</v>
      </c>
      <c r="I31" s="12">
        <v>-0.04</v>
      </c>
      <c r="J31" s="12">
        <v>0.06</v>
      </c>
      <c r="K31" s="12">
        <v>0.55000000000000004</v>
      </c>
      <c r="L31" s="12">
        <v>0.71</v>
      </c>
      <c r="M31" s="12">
        <v>0.86</v>
      </c>
      <c r="N31" s="12">
        <v>1.1100000000000001</v>
      </c>
      <c r="O31" s="12">
        <v>1.34</v>
      </c>
      <c r="P31" s="12">
        <v>1.61</v>
      </c>
      <c r="Q31" s="12">
        <v>1.89</v>
      </c>
      <c r="R31" s="12">
        <v>2.0299999999999998</v>
      </c>
      <c r="S31" s="12">
        <v>2.33</v>
      </c>
      <c r="T31" s="12">
        <v>2.46</v>
      </c>
      <c r="U31" s="12">
        <v>2.84</v>
      </c>
      <c r="V31" s="12">
        <v>3.1</v>
      </c>
      <c r="W31" s="12">
        <v>3.81</v>
      </c>
      <c r="X31" s="12">
        <v>4.38</v>
      </c>
      <c r="Y31" s="12">
        <v>5</v>
      </c>
      <c r="Z31" s="12">
        <v>4.17</v>
      </c>
      <c r="AA31" s="12">
        <v>4.82</v>
      </c>
      <c r="AB31" s="12">
        <v>5.58</v>
      </c>
      <c r="AC31" s="12">
        <v>5.73</v>
      </c>
      <c r="AD31" s="12">
        <v>6.35</v>
      </c>
      <c r="AE31" s="12">
        <v>6.92</v>
      </c>
      <c r="AF31" s="12">
        <v>8.7200000000000006</v>
      </c>
      <c r="AG31" s="12">
        <v>6.18</v>
      </c>
      <c r="AH31" s="12">
        <v>5.76</v>
      </c>
      <c r="AI31" s="12">
        <v>6.58</v>
      </c>
      <c r="AJ31" s="12">
        <v>6.48</v>
      </c>
      <c r="AK31" s="12">
        <v>-2.59</v>
      </c>
      <c r="AL31" s="12">
        <v>2.78</v>
      </c>
      <c r="AM31" s="12">
        <v>3.52</v>
      </c>
    </row>
    <row r="32" spans="1:45" ht="19" x14ac:dyDescent="0.25">
      <c r="A32" s="5" t="s">
        <v>25</v>
      </c>
      <c r="B32" s="12">
        <v>0.03</v>
      </c>
      <c r="C32" s="12" t="s">
        <v>91</v>
      </c>
      <c r="D32" s="12">
        <v>7.0000000000000007E-2</v>
      </c>
      <c r="E32" s="12">
        <v>0.08</v>
      </c>
      <c r="F32" s="12">
        <v>0.08</v>
      </c>
      <c r="G32" s="12">
        <v>0.09</v>
      </c>
      <c r="H32" s="12">
        <v>-0.14000000000000001</v>
      </c>
      <c r="I32" s="12">
        <v>-0.04</v>
      </c>
      <c r="J32" s="12">
        <v>0.05</v>
      </c>
      <c r="K32" s="12">
        <v>0.55000000000000004</v>
      </c>
      <c r="L32" s="12">
        <v>0.71</v>
      </c>
      <c r="M32" s="12">
        <v>0.86</v>
      </c>
      <c r="N32" s="12">
        <v>1.05</v>
      </c>
      <c r="O32" s="12">
        <v>1.26</v>
      </c>
      <c r="P32" s="12">
        <v>1.5</v>
      </c>
      <c r="Q32" s="12">
        <v>1.77</v>
      </c>
      <c r="R32" s="12">
        <v>1.92</v>
      </c>
      <c r="S32" s="12">
        <v>2.21</v>
      </c>
      <c r="T32" s="12">
        <v>2.35</v>
      </c>
      <c r="U32" s="12">
        <v>2.77</v>
      </c>
      <c r="V32" s="12">
        <v>3.03</v>
      </c>
      <c r="W32" s="12">
        <v>3.71</v>
      </c>
      <c r="X32" s="12">
        <v>4.2699999999999996</v>
      </c>
      <c r="Y32" s="12">
        <v>4.9000000000000004</v>
      </c>
      <c r="Z32" s="12">
        <v>4.12</v>
      </c>
      <c r="AA32" s="12">
        <v>4.74</v>
      </c>
      <c r="AB32" s="12">
        <v>5.49</v>
      </c>
      <c r="AC32" s="12">
        <v>5.66</v>
      </c>
      <c r="AD32" s="12">
        <v>6.25</v>
      </c>
      <c r="AE32" s="12">
        <v>6.82</v>
      </c>
      <c r="AF32" s="12">
        <v>8.6199999999999992</v>
      </c>
      <c r="AG32" s="12">
        <v>6.12</v>
      </c>
      <c r="AH32" s="12">
        <v>5.7</v>
      </c>
      <c r="AI32" s="12">
        <v>6.5</v>
      </c>
      <c r="AJ32" s="12">
        <v>6.41</v>
      </c>
      <c r="AK32" s="12">
        <v>-2.59</v>
      </c>
      <c r="AL32" s="12">
        <v>2.76</v>
      </c>
      <c r="AM32" s="12">
        <v>3.5</v>
      </c>
    </row>
    <row r="33" spans="1:39" ht="19" x14ac:dyDescent="0.25">
      <c r="A33" s="5" t="s">
        <v>26</v>
      </c>
      <c r="B33" s="1">
        <v>983160000</v>
      </c>
      <c r="C33" s="1">
        <v>1043592000</v>
      </c>
      <c r="D33" s="1">
        <v>1043304000</v>
      </c>
      <c r="E33" s="1">
        <v>1046112000</v>
      </c>
      <c r="F33" s="1">
        <v>968736000</v>
      </c>
      <c r="G33" s="1">
        <v>969248000</v>
      </c>
      <c r="H33" s="1">
        <v>975184000</v>
      </c>
      <c r="I33" s="1">
        <v>990200000</v>
      </c>
      <c r="J33" s="1">
        <v>8063808000</v>
      </c>
      <c r="K33" s="1">
        <v>1005454545</v>
      </c>
      <c r="L33" s="1">
        <v>1023157895</v>
      </c>
      <c r="M33" s="1">
        <v>1050434783</v>
      </c>
      <c r="N33" s="1">
        <v>965765766</v>
      </c>
      <c r="O33" s="1">
        <v>936567164</v>
      </c>
      <c r="P33" s="1">
        <v>930434783</v>
      </c>
      <c r="Q33" s="1">
        <v>939682540</v>
      </c>
      <c r="R33" s="1">
        <v>940400000</v>
      </c>
      <c r="S33" s="1">
        <v>944800000</v>
      </c>
      <c r="T33" s="1">
        <v>947600000</v>
      </c>
      <c r="U33" s="1">
        <v>980000000</v>
      </c>
      <c r="V33" s="1">
        <v>991000000</v>
      </c>
      <c r="W33" s="1">
        <v>980000000</v>
      </c>
      <c r="X33" s="1">
        <v>964000000</v>
      </c>
      <c r="Y33" s="1">
        <v>938000000</v>
      </c>
      <c r="Z33" s="1">
        <v>917000000</v>
      </c>
      <c r="AA33" s="1">
        <v>908000000</v>
      </c>
      <c r="AB33" s="1">
        <v>892000000</v>
      </c>
      <c r="AC33" s="1">
        <v>895287958</v>
      </c>
      <c r="AD33" s="1">
        <v>901000000</v>
      </c>
      <c r="AE33" s="1">
        <v>898000000</v>
      </c>
      <c r="AF33" s="1">
        <v>873000000</v>
      </c>
      <c r="AG33" s="1">
        <v>818000000</v>
      </c>
      <c r="AH33" s="1">
        <v>790000000</v>
      </c>
      <c r="AI33" s="1">
        <v>800000000</v>
      </c>
      <c r="AJ33" s="1">
        <v>855000000</v>
      </c>
      <c r="AK33" s="1">
        <v>1357800000</v>
      </c>
      <c r="AL33" s="1">
        <v>1490500000</v>
      </c>
      <c r="AM33" s="1">
        <v>1475500000</v>
      </c>
    </row>
    <row r="34" spans="1:39" ht="19" x14ac:dyDescent="0.25">
      <c r="A34" s="5" t="s">
        <v>27</v>
      </c>
      <c r="B34" s="1">
        <v>983160000</v>
      </c>
      <c r="C34" s="1">
        <v>1043592000</v>
      </c>
      <c r="D34" s="1">
        <v>1043304000</v>
      </c>
      <c r="E34" s="1">
        <v>1046112000</v>
      </c>
      <c r="F34" s="1">
        <v>968736000</v>
      </c>
      <c r="G34" s="1">
        <v>969248000</v>
      </c>
      <c r="H34" s="1">
        <v>975184000</v>
      </c>
      <c r="I34" s="1">
        <v>990200000</v>
      </c>
      <c r="J34" s="1">
        <v>8935296000</v>
      </c>
      <c r="K34" s="1">
        <v>1005454545</v>
      </c>
      <c r="L34" s="1">
        <v>1023157895</v>
      </c>
      <c r="M34" s="1">
        <v>1050434783</v>
      </c>
      <c r="N34" s="1">
        <v>1018527316</v>
      </c>
      <c r="O34" s="1">
        <v>994059406</v>
      </c>
      <c r="P34" s="1">
        <v>995348837</v>
      </c>
      <c r="Q34" s="1">
        <v>1000563380</v>
      </c>
      <c r="R34" s="1">
        <v>1010800000</v>
      </c>
      <c r="S34" s="1">
        <v>1011200000</v>
      </c>
      <c r="T34" s="1">
        <v>1005800000</v>
      </c>
      <c r="U34" s="1">
        <v>1006000000</v>
      </c>
      <c r="V34" s="1">
        <v>1014000000</v>
      </c>
      <c r="W34" s="1">
        <v>1006000000</v>
      </c>
      <c r="X34" s="1">
        <v>989000000</v>
      </c>
      <c r="Y34" s="1">
        <v>956000000</v>
      </c>
      <c r="Z34" s="1">
        <v>929000000</v>
      </c>
      <c r="AA34" s="1">
        <v>923000000</v>
      </c>
      <c r="AB34" s="1">
        <v>907000000</v>
      </c>
      <c r="AC34" s="1">
        <v>906360424</v>
      </c>
      <c r="AD34" s="1">
        <v>915000000</v>
      </c>
      <c r="AE34" s="1">
        <v>912000000</v>
      </c>
      <c r="AF34" s="1">
        <v>883000000</v>
      </c>
      <c r="AG34" s="1">
        <v>826000000</v>
      </c>
      <c r="AH34" s="1">
        <v>799000000</v>
      </c>
      <c r="AI34" s="1">
        <v>810000000</v>
      </c>
      <c r="AJ34" s="1">
        <v>864000000</v>
      </c>
      <c r="AK34" s="1">
        <v>1357800000</v>
      </c>
      <c r="AL34" s="1">
        <v>1500200000</v>
      </c>
      <c r="AM34" s="1">
        <v>1485900000</v>
      </c>
    </row>
    <row r="35" spans="1:39" ht="20" customHeight="1" x14ac:dyDescent="0.25">
      <c r="A35" s="14" t="s">
        <v>103</v>
      </c>
      <c r="B35" s="1"/>
      <c r="C35" s="22">
        <f>(C34-B34)/B34</f>
        <v>6.1467106066154034E-2</v>
      </c>
      <c r="D35" s="22">
        <f t="shared" ref="D35:AM35" si="5">(D34-C34)/C34</f>
        <v>-2.7596991927879863E-4</v>
      </c>
      <c r="E35" s="22">
        <f t="shared" si="5"/>
        <v>2.6914494720618343E-3</v>
      </c>
      <c r="F35" s="22">
        <f t="shared" si="5"/>
        <v>-7.3965311553638613E-2</v>
      </c>
      <c r="G35" s="22">
        <f t="shared" si="5"/>
        <v>5.2852376705314966E-4</v>
      </c>
      <c r="H35" s="22">
        <f t="shared" si="5"/>
        <v>6.1243355673676909E-3</v>
      </c>
      <c r="I35" s="22">
        <f t="shared" si="5"/>
        <v>1.5398119739454298E-2</v>
      </c>
      <c r="J35" s="22">
        <f t="shared" si="5"/>
        <v>8.0237285396889515</v>
      </c>
      <c r="K35" s="22">
        <f t="shared" si="5"/>
        <v>-0.88747384026225884</v>
      </c>
      <c r="L35" s="22">
        <f t="shared" si="5"/>
        <v>1.7607310134542184E-2</v>
      </c>
      <c r="M35" s="22">
        <f t="shared" si="5"/>
        <v>2.6659509869686342E-2</v>
      </c>
      <c r="N35" s="22">
        <f t="shared" si="5"/>
        <v>-3.0375485957227676E-2</v>
      </c>
      <c r="O35" s="22">
        <f t="shared" si="5"/>
        <v>-2.4022831411229427E-2</v>
      </c>
      <c r="P35" s="22">
        <f t="shared" si="5"/>
        <v>1.2971367628706891E-3</v>
      </c>
      <c r="Q35" s="22">
        <f t="shared" si="5"/>
        <v>5.2389100244661256E-3</v>
      </c>
      <c r="R35" s="22">
        <f t="shared" si="5"/>
        <v>1.0230856140267697E-2</v>
      </c>
      <c r="S35" s="22">
        <f t="shared" si="5"/>
        <v>3.9572615749901069E-4</v>
      </c>
      <c r="T35" s="22">
        <f t="shared" si="5"/>
        <v>-5.3401898734177214E-3</v>
      </c>
      <c r="U35" s="22">
        <f t="shared" si="5"/>
        <v>1.9884668920262477E-4</v>
      </c>
      <c r="V35" s="22">
        <f t="shared" si="5"/>
        <v>7.9522862823061622E-3</v>
      </c>
      <c r="W35" s="22">
        <f t="shared" si="5"/>
        <v>-7.889546351084813E-3</v>
      </c>
      <c r="X35" s="22">
        <f t="shared" si="5"/>
        <v>-1.6898608349900597E-2</v>
      </c>
      <c r="Y35" s="22">
        <f t="shared" si="5"/>
        <v>-3.3367037411526794E-2</v>
      </c>
      <c r="Z35" s="22">
        <f t="shared" si="5"/>
        <v>-2.8242677824267783E-2</v>
      </c>
      <c r="AA35" s="22">
        <f t="shared" si="5"/>
        <v>-6.4585575888051671E-3</v>
      </c>
      <c r="AB35" s="22">
        <f t="shared" si="5"/>
        <v>-1.7334777898158179E-2</v>
      </c>
      <c r="AC35" s="22">
        <f t="shared" si="5"/>
        <v>-7.051554575523704E-4</v>
      </c>
      <c r="AD35" s="22">
        <f t="shared" si="5"/>
        <v>9.5321637741764415E-3</v>
      </c>
      <c r="AE35" s="22">
        <f t="shared" si="5"/>
        <v>-3.2786885245901639E-3</v>
      </c>
      <c r="AF35" s="22">
        <f t="shared" si="5"/>
        <v>-3.1798245614035089E-2</v>
      </c>
      <c r="AG35" s="22">
        <f t="shared" si="5"/>
        <v>-6.4552661381653456E-2</v>
      </c>
      <c r="AH35" s="22">
        <f t="shared" si="5"/>
        <v>-3.2687651331719129E-2</v>
      </c>
      <c r="AI35" s="22">
        <f t="shared" si="5"/>
        <v>1.3767209011264081E-2</v>
      </c>
      <c r="AJ35" s="22">
        <f t="shared" si="5"/>
        <v>6.6666666666666666E-2</v>
      </c>
      <c r="AK35" s="22">
        <f t="shared" si="5"/>
        <v>0.57152777777777775</v>
      </c>
      <c r="AL35" s="22">
        <f t="shared" si="5"/>
        <v>0.10487553395198114</v>
      </c>
      <c r="AM35" s="22">
        <f t="shared" si="5"/>
        <v>-9.5320623916811086E-3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t="s">
        <v>92</v>
      </c>
      <c r="M38" s="1" t="s">
        <v>92</v>
      </c>
      <c r="N38" s="1" t="s">
        <v>92</v>
      </c>
      <c r="O38" s="1" t="s">
        <v>92</v>
      </c>
      <c r="P38" s="1" t="s">
        <v>92</v>
      </c>
      <c r="Q38" s="1">
        <v>1558000000</v>
      </c>
      <c r="R38" s="1">
        <v>2080000000</v>
      </c>
      <c r="S38" s="1">
        <v>1623000000</v>
      </c>
      <c r="T38" s="1">
        <v>2265000000</v>
      </c>
      <c r="U38" s="1">
        <v>2247000000</v>
      </c>
      <c r="V38" s="1">
        <v>2546000000</v>
      </c>
      <c r="W38" s="1">
        <v>2904000000</v>
      </c>
      <c r="X38" s="1">
        <v>4327000000</v>
      </c>
      <c r="Y38" s="1">
        <v>4449000000</v>
      </c>
      <c r="Z38" s="1">
        <v>4083000000</v>
      </c>
      <c r="AA38" s="1">
        <v>5960000000</v>
      </c>
      <c r="AB38" s="1">
        <v>4819000000</v>
      </c>
      <c r="AC38" s="1">
        <v>4619000000</v>
      </c>
      <c r="AD38" s="1">
        <v>5235000000</v>
      </c>
      <c r="AE38" s="1">
        <v>7075000000</v>
      </c>
      <c r="AF38" s="1">
        <v>7157000000</v>
      </c>
      <c r="AG38" s="1">
        <v>8985000000</v>
      </c>
      <c r="AH38" s="1">
        <v>6152000000</v>
      </c>
      <c r="AI38" s="1">
        <v>7378000000</v>
      </c>
      <c r="AJ38" s="1">
        <v>8802000000</v>
      </c>
      <c r="AK38" s="1">
        <v>7832000000</v>
      </c>
      <c r="AL38" s="1">
        <v>5381000000</v>
      </c>
      <c r="AM38" s="1">
        <v>6220000000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t="s">
        <v>92</v>
      </c>
      <c r="L40" s="1" t="s">
        <v>92</v>
      </c>
      <c r="M40" s="1" t="s">
        <v>92</v>
      </c>
      <c r="N40" s="1" t="s">
        <v>92</v>
      </c>
      <c r="O40" s="1" t="s">
        <v>92</v>
      </c>
      <c r="P40" s="1" t="s">
        <v>92</v>
      </c>
      <c r="Q40" s="1">
        <v>1558000000</v>
      </c>
      <c r="R40" s="1">
        <v>2080000000</v>
      </c>
      <c r="S40" s="1">
        <v>1623000000</v>
      </c>
      <c r="T40" s="1">
        <v>2265000000</v>
      </c>
      <c r="U40" s="1">
        <v>2247000000</v>
      </c>
      <c r="V40" s="1">
        <v>2546000000</v>
      </c>
      <c r="W40" s="1">
        <v>2904000000</v>
      </c>
      <c r="X40" s="1">
        <v>4327000000</v>
      </c>
      <c r="Y40" s="1">
        <v>4449000000</v>
      </c>
      <c r="Z40" s="1">
        <v>4083000000</v>
      </c>
      <c r="AA40" s="1">
        <v>5960000000</v>
      </c>
      <c r="AB40" s="1">
        <v>4819000000</v>
      </c>
      <c r="AC40" s="1">
        <v>4619000000</v>
      </c>
      <c r="AD40" s="1">
        <v>5235000000</v>
      </c>
      <c r="AE40" s="1">
        <v>7075000000</v>
      </c>
      <c r="AF40" s="1">
        <v>7157000000</v>
      </c>
      <c r="AG40" s="1">
        <v>8985000000</v>
      </c>
      <c r="AH40" s="1">
        <v>6152000000</v>
      </c>
      <c r="AI40" s="1">
        <v>7378000000</v>
      </c>
      <c r="AJ40" s="1">
        <v>8802000000</v>
      </c>
      <c r="AK40" s="1">
        <v>7832000000</v>
      </c>
      <c r="AL40" s="1">
        <v>5381000000</v>
      </c>
      <c r="AM40" s="1">
        <v>6220000000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v>4093000000</v>
      </c>
      <c r="R41" s="1">
        <v>4277000000</v>
      </c>
      <c r="S41" s="1">
        <v>5187000000</v>
      </c>
      <c r="T41" s="1">
        <v>6315000000</v>
      </c>
      <c r="U41" s="1">
        <v>7240000000</v>
      </c>
      <c r="V41" s="1">
        <v>7679000000</v>
      </c>
      <c r="W41" s="1">
        <v>8844000000</v>
      </c>
      <c r="X41" s="1">
        <v>9112000000</v>
      </c>
      <c r="Y41" s="1">
        <v>8469000000</v>
      </c>
      <c r="Z41" s="1">
        <v>8925000000</v>
      </c>
      <c r="AA41" s="1">
        <v>9546000000</v>
      </c>
      <c r="AB41" s="1">
        <v>12710000000</v>
      </c>
      <c r="AC41" s="1">
        <v>13422000000</v>
      </c>
      <c r="AD41" s="1">
        <v>13248000000</v>
      </c>
      <c r="AE41" s="1">
        <v>10653000000</v>
      </c>
      <c r="AF41" s="1">
        <v>11481000000</v>
      </c>
      <c r="AG41" s="1">
        <v>12595000000</v>
      </c>
      <c r="AH41" s="1">
        <v>17757000000</v>
      </c>
      <c r="AI41" s="1">
        <v>17708000000</v>
      </c>
      <c r="AJ41" s="1">
        <v>19185000000</v>
      </c>
      <c r="AK41" s="1">
        <v>21022000000</v>
      </c>
      <c r="AL41" s="1">
        <v>21530000000</v>
      </c>
      <c r="AM41" s="1">
        <v>20642000000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v>3973000000</v>
      </c>
      <c r="R42" s="1">
        <v>3719000000</v>
      </c>
      <c r="S42" s="1">
        <v>3794000000</v>
      </c>
      <c r="T42" s="1">
        <v>5006000000</v>
      </c>
      <c r="U42" s="1">
        <v>5659000000</v>
      </c>
      <c r="V42" s="1">
        <v>6657000000</v>
      </c>
      <c r="W42" s="1">
        <v>8101000000</v>
      </c>
      <c r="X42" s="1">
        <v>8340000000</v>
      </c>
      <c r="Y42" s="1">
        <v>7509000000</v>
      </c>
      <c r="Z42" s="1">
        <v>7766000000</v>
      </c>
      <c r="AA42" s="1">
        <v>7797000000</v>
      </c>
      <c r="AB42" s="1">
        <v>9537000000</v>
      </c>
      <c r="AC42" s="1">
        <v>10330000000</v>
      </c>
      <c r="AD42" s="1">
        <v>9865000000</v>
      </c>
      <c r="AE42" s="1">
        <v>8135000000</v>
      </c>
      <c r="AF42" s="1">
        <v>8704000000</v>
      </c>
      <c r="AG42" s="1">
        <v>9881000000</v>
      </c>
      <c r="AH42" s="1">
        <v>10083000000</v>
      </c>
      <c r="AI42" s="1">
        <v>10950000000</v>
      </c>
      <c r="AJ42" s="1">
        <v>9411000000</v>
      </c>
      <c r="AK42" s="1">
        <v>9178000000</v>
      </c>
      <c r="AL42" s="1">
        <v>10443000000</v>
      </c>
      <c r="AM42" s="1">
        <v>10617000000</v>
      </c>
    </row>
    <row r="43" spans="1:39" ht="19" x14ac:dyDescent="0.25">
      <c r="A43" s="5" t="s">
        <v>35</v>
      </c>
      <c r="B43" s="1" t="s">
        <v>92</v>
      </c>
      <c r="C43" s="1" t="s">
        <v>92</v>
      </c>
      <c r="D43" s="1" t="s">
        <v>92</v>
      </c>
      <c r="E43" s="1" t="s">
        <v>92</v>
      </c>
      <c r="F43" s="1" t="s">
        <v>92</v>
      </c>
      <c r="G43" s="1" t="s">
        <v>92</v>
      </c>
      <c r="H43" s="1" t="s">
        <v>92</v>
      </c>
      <c r="I43" s="1" t="s">
        <v>92</v>
      </c>
      <c r="J43" s="1" t="s">
        <v>92</v>
      </c>
      <c r="K43" s="1" t="s">
        <v>92</v>
      </c>
      <c r="L43" s="1" t="s">
        <v>92</v>
      </c>
      <c r="M43" s="1" t="s">
        <v>92</v>
      </c>
      <c r="N43" s="1" t="s">
        <v>92</v>
      </c>
      <c r="O43" s="1" t="s">
        <v>92</v>
      </c>
      <c r="P43" s="1" t="s">
        <v>92</v>
      </c>
      <c r="Q43" s="1">
        <v>1639000000</v>
      </c>
      <c r="R43" s="1">
        <v>1675000000</v>
      </c>
      <c r="S43" s="1">
        <v>1760000000</v>
      </c>
      <c r="T43" s="1">
        <v>1936000000</v>
      </c>
      <c r="U43" s="1">
        <v>2060000000</v>
      </c>
      <c r="V43" s="1">
        <v>1962000000</v>
      </c>
      <c r="W43" s="1">
        <v>2222000000</v>
      </c>
      <c r="X43" s="1">
        <v>2320000000</v>
      </c>
      <c r="Y43" s="1">
        <v>2767000000</v>
      </c>
      <c r="Z43" s="1">
        <v>2736000000</v>
      </c>
      <c r="AA43" s="1">
        <v>2455000000</v>
      </c>
      <c r="AB43" s="1">
        <v>2544000000</v>
      </c>
      <c r="AC43" s="1">
        <v>1071000000</v>
      </c>
      <c r="AD43" s="1">
        <v>1410000000</v>
      </c>
      <c r="AE43" s="1">
        <v>843000000</v>
      </c>
      <c r="AF43" s="1">
        <v>1208000000</v>
      </c>
      <c r="AG43" s="1">
        <v>1397000000</v>
      </c>
      <c r="AH43" s="1">
        <v>1511000000</v>
      </c>
      <c r="AI43" s="1">
        <v>1461000000</v>
      </c>
      <c r="AJ43" s="1">
        <v>5978000000</v>
      </c>
      <c r="AK43" s="1">
        <v>4018000000</v>
      </c>
      <c r="AL43" s="1">
        <v>4467000000</v>
      </c>
      <c r="AM43" s="1">
        <v>4964000000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t="s">
        <v>92</v>
      </c>
      <c r="M44" s="10" t="s">
        <v>92</v>
      </c>
      <c r="N44" s="10" t="s">
        <v>92</v>
      </c>
      <c r="O44" s="10" t="s">
        <v>92</v>
      </c>
      <c r="P44" s="10" t="s">
        <v>92</v>
      </c>
      <c r="Q44" s="10">
        <v>11263000000</v>
      </c>
      <c r="R44" s="10">
        <v>11751000000</v>
      </c>
      <c r="S44" s="10">
        <v>12364000000</v>
      </c>
      <c r="T44" s="10">
        <v>15522000000</v>
      </c>
      <c r="U44" s="10">
        <v>17206000000</v>
      </c>
      <c r="V44" s="10">
        <v>18844000000</v>
      </c>
      <c r="W44" s="10">
        <v>22071000000</v>
      </c>
      <c r="X44" s="10">
        <v>24099000000</v>
      </c>
      <c r="Y44" s="10">
        <v>23194000000</v>
      </c>
      <c r="Z44" s="10">
        <v>23510000000</v>
      </c>
      <c r="AA44" s="10">
        <v>25758000000</v>
      </c>
      <c r="AB44" s="10">
        <v>29610000000</v>
      </c>
      <c r="AC44" s="10">
        <v>29442000000</v>
      </c>
      <c r="AD44" s="10">
        <v>29758000000</v>
      </c>
      <c r="AE44" s="10">
        <v>26706000000</v>
      </c>
      <c r="AF44" s="10">
        <v>28550000000</v>
      </c>
      <c r="AG44" s="10">
        <v>32858000000</v>
      </c>
      <c r="AH44" s="10">
        <v>35503000000</v>
      </c>
      <c r="AI44" s="10">
        <v>37497000000</v>
      </c>
      <c r="AJ44" s="10">
        <v>43376000000</v>
      </c>
      <c r="AK44" s="10">
        <v>42050000000</v>
      </c>
      <c r="AL44" s="10">
        <v>41821000000</v>
      </c>
      <c r="AM44" s="10">
        <v>42443000000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t="s">
        <v>92</v>
      </c>
      <c r="M45" s="1" t="s">
        <v>92</v>
      </c>
      <c r="N45" s="1" t="s">
        <v>92</v>
      </c>
      <c r="O45" s="1" t="s">
        <v>92</v>
      </c>
      <c r="P45" s="1" t="s">
        <v>92</v>
      </c>
      <c r="Q45" s="1">
        <v>4549000000</v>
      </c>
      <c r="R45" s="1">
        <v>4587000000</v>
      </c>
      <c r="S45" s="1">
        <v>5080000000</v>
      </c>
      <c r="T45" s="1">
        <v>5231000000</v>
      </c>
      <c r="U45" s="1">
        <v>5623000000</v>
      </c>
      <c r="V45" s="1">
        <v>5725000000</v>
      </c>
      <c r="W45" s="1">
        <v>6296000000</v>
      </c>
      <c r="X45" s="1">
        <v>6348000000</v>
      </c>
      <c r="Y45" s="1">
        <v>6364000000</v>
      </c>
      <c r="Z45" s="1">
        <v>6280000000</v>
      </c>
      <c r="AA45" s="1">
        <v>6201000000</v>
      </c>
      <c r="AB45" s="1">
        <v>8518000000</v>
      </c>
      <c r="AC45" s="1">
        <v>8866000000</v>
      </c>
      <c r="AD45" s="1">
        <v>9276000000</v>
      </c>
      <c r="AE45" s="1">
        <v>8732000000</v>
      </c>
      <c r="AF45" s="1">
        <v>9158000000</v>
      </c>
      <c r="AG45" s="1">
        <v>10186000000</v>
      </c>
      <c r="AH45" s="1">
        <v>12297000000</v>
      </c>
      <c r="AI45" s="1">
        <v>15354000000</v>
      </c>
      <c r="AJ45" s="1">
        <v>16842000000</v>
      </c>
      <c r="AK45" s="1">
        <v>16930000000</v>
      </c>
      <c r="AL45" s="1">
        <v>16470000000</v>
      </c>
      <c r="AM45" s="1">
        <v>16999000000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6802000000</v>
      </c>
      <c r="R46" s="1">
        <v>6981000000</v>
      </c>
      <c r="S46" s="1">
        <v>9329000000</v>
      </c>
      <c r="T46" s="1">
        <v>10111000000</v>
      </c>
      <c r="U46" s="1">
        <v>13007000000</v>
      </c>
      <c r="V46" s="1">
        <v>14146000000</v>
      </c>
      <c r="W46" s="1">
        <v>16120000000</v>
      </c>
      <c r="X46" s="1">
        <v>15363000000</v>
      </c>
      <c r="Y46" s="1">
        <v>16298000000</v>
      </c>
      <c r="Z46" s="1">
        <v>17721000000</v>
      </c>
      <c r="AA46" s="1">
        <v>17943000000</v>
      </c>
      <c r="AB46" s="1">
        <v>27801000000</v>
      </c>
      <c r="AC46" s="1">
        <v>28168000000</v>
      </c>
      <c r="AD46" s="1">
        <v>27796000000</v>
      </c>
      <c r="AE46" s="1">
        <v>27301000000</v>
      </c>
      <c r="AF46" s="1">
        <v>27059000000</v>
      </c>
      <c r="AG46" s="1">
        <v>27910000000</v>
      </c>
      <c r="AH46" s="1">
        <v>48112000000</v>
      </c>
      <c r="AI46" s="1">
        <v>48063000000</v>
      </c>
      <c r="AJ46" s="1">
        <v>54285000000</v>
      </c>
      <c r="AK46" s="1">
        <v>54436000000</v>
      </c>
      <c r="AL46" s="1">
        <v>53168000000</v>
      </c>
      <c r="AM46" s="1">
        <v>53840000000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v>2016000000</v>
      </c>
      <c r="U47" s="1">
        <v>3059000000</v>
      </c>
      <c r="V47" s="1">
        <v>3216000000</v>
      </c>
      <c r="W47" s="1">
        <v>3757000000</v>
      </c>
      <c r="X47" s="1">
        <v>3443000000</v>
      </c>
      <c r="Y47" s="1">
        <v>3538000000</v>
      </c>
      <c r="Z47" s="1">
        <v>4060000000</v>
      </c>
      <c r="AA47" s="1">
        <v>3918000000</v>
      </c>
      <c r="AB47" s="1">
        <v>15189000000</v>
      </c>
      <c r="AC47" s="1">
        <v>15521000000</v>
      </c>
      <c r="AD47" s="1">
        <v>15560000000</v>
      </c>
      <c r="AE47" s="1">
        <v>15603000000</v>
      </c>
      <c r="AF47" s="1">
        <v>15684000000</v>
      </c>
      <c r="AG47" s="1">
        <v>15883000000</v>
      </c>
      <c r="AH47" s="1">
        <v>26424000000</v>
      </c>
      <c r="AI47" s="1">
        <v>26046000000</v>
      </c>
      <c r="AJ47" s="1">
        <v>40539000000</v>
      </c>
      <c r="AK47" s="1">
        <v>38516000000</v>
      </c>
      <c r="AL47" s="1">
        <v>37046000000</v>
      </c>
      <c r="AM47" s="1">
        <v>36823000000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v>6802000000</v>
      </c>
      <c r="R48" s="1">
        <v>6981000000</v>
      </c>
      <c r="S48" s="1">
        <v>9329000000</v>
      </c>
      <c r="T48" s="1">
        <v>12127000000</v>
      </c>
      <c r="U48" s="1">
        <v>16066000000</v>
      </c>
      <c r="V48" s="1">
        <v>17362000000</v>
      </c>
      <c r="W48" s="1">
        <v>19877000000</v>
      </c>
      <c r="X48" s="1">
        <v>18806000000</v>
      </c>
      <c r="Y48" s="1">
        <v>19836000000</v>
      </c>
      <c r="Z48" s="1">
        <v>21781000000</v>
      </c>
      <c r="AA48" s="1">
        <v>21861000000</v>
      </c>
      <c r="AB48" s="1">
        <v>42990000000</v>
      </c>
      <c r="AC48" s="1">
        <v>43689000000</v>
      </c>
      <c r="AD48" s="1">
        <v>43356000000</v>
      </c>
      <c r="AE48" s="1">
        <v>42904000000</v>
      </c>
      <c r="AF48" s="1">
        <v>42743000000</v>
      </c>
      <c r="AG48" s="1">
        <v>43793000000</v>
      </c>
      <c r="AH48" s="1">
        <v>74536000000</v>
      </c>
      <c r="AI48" s="1">
        <v>74109000000</v>
      </c>
      <c r="AJ48" s="1">
        <v>94824000000</v>
      </c>
      <c r="AK48" s="1">
        <v>92952000000</v>
      </c>
      <c r="AL48" s="1">
        <v>90214000000</v>
      </c>
      <c r="AM48" s="1">
        <v>90663000000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v>1150000000</v>
      </c>
      <c r="AC49" s="1">
        <v>1156000000</v>
      </c>
      <c r="AD49" s="1">
        <v>978000000</v>
      </c>
      <c r="AE49" s="1">
        <v>1018000000</v>
      </c>
      <c r="AF49" s="1">
        <v>1398000000</v>
      </c>
      <c r="AG49" s="1">
        <v>2372000000</v>
      </c>
      <c r="AH49" s="1">
        <v>3023000000</v>
      </c>
      <c r="AI49" s="1">
        <v>3477000000</v>
      </c>
      <c r="AJ49" s="1">
        <v>3144000000</v>
      </c>
      <c r="AK49" s="1">
        <v>2848000000</v>
      </c>
      <c r="AL49" s="1" t="s">
        <v>92</v>
      </c>
      <c r="AM49" s="1">
        <v>2603000000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1205000000</v>
      </c>
      <c r="R50" s="1">
        <v>1658000000</v>
      </c>
      <c r="S50" s="1">
        <v>1283000000</v>
      </c>
      <c r="T50" s="1">
        <v>1124000000</v>
      </c>
      <c r="U50" s="1">
        <v>719000000</v>
      </c>
      <c r="V50" s="1">
        <v>1690000000</v>
      </c>
      <c r="W50" s="1">
        <v>1126000000</v>
      </c>
      <c r="X50" s="1">
        <v>3633000000</v>
      </c>
      <c r="Y50" s="1">
        <v>2102000000</v>
      </c>
      <c r="Z50" s="1">
        <v>1970000000</v>
      </c>
      <c r="AA50" s="1">
        <v>2387000000</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v>3150000000</v>
      </c>
      <c r="R51" s="1">
        <v>4113000000</v>
      </c>
      <c r="S51" s="1">
        <v>6592000000</v>
      </c>
      <c r="T51" s="1">
        <v>6031000000</v>
      </c>
      <c r="U51" s="1">
        <v>6311000000</v>
      </c>
      <c r="V51" s="1">
        <v>3520000000</v>
      </c>
      <c r="W51" s="1">
        <v>5205000000</v>
      </c>
      <c r="X51" s="1">
        <v>3583000000</v>
      </c>
      <c r="Y51" s="1">
        <v>4266000000</v>
      </c>
      <c r="Z51" s="1">
        <v>4952000000</v>
      </c>
      <c r="AA51" s="1">
        <v>5245000000</v>
      </c>
      <c r="AB51" s="1">
        <v>7141000000</v>
      </c>
      <c r="AC51" s="1">
        <v>7441000000</v>
      </c>
      <c r="AD51" s="1">
        <v>7921000000</v>
      </c>
      <c r="AE51" s="1">
        <v>8124000000</v>
      </c>
      <c r="AF51" s="1">
        <v>7857000000</v>
      </c>
      <c r="AG51" s="1">
        <v>7711000000</v>
      </c>
      <c r="AH51" s="1">
        <v>8852000000</v>
      </c>
      <c r="AI51" s="1">
        <v>9279000000</v>
      </c>
      <c r="AJ51" s="1">
        <v>3967000000</v>
      </c>
      <c r="AK51" s="1">
        <v>6624000000</v>
      </c>
      <c r="AL51" s="1">
        <v>9720000000</v>
      </c>
      <c r="AM51" s="1">
        <v>6156000000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v>15706000000</v>
      </c>
      <c r="R52" s="1">
        <v>17339000000</v>
      </c>
      <c r="S52" s="1">
        <v>22284000000</v>
      </c>
      <c r="T52" s="1">
        <v>24513000000</v>
      </c>
      <c r="U52" s="1">
        <v>28719000000</v>
      </c>
      <c r="V52" s="1">
        <v>28297000000</v>
      </c>
      <c r="W52" s="1">
        <v>32504000000</v>
      </c>
      <c r="X52" s="1">
        <v>32370000000</v>
      </c>
      <c r="Y52" s="1">
        <v>32568000000</v>
      </c>
      <c r="Z52" s="1">
        <v>34983000000</v>
      </c>
      <c r="AA52" s="1">
        <v>35694000000</v>
      </c>
      <c r="AB52" s="1">
        <v>59799000000</v>
      </c>
      <c r="AC52" s="1">
        <v>61152000000</v>
      </c>
      <c r="AD52" s="1">
        <v>61531000000</v>
      </c>
      <c r="AE52" s="1">
        <v>60778000000</v>
      </c>
      <c r="AF52" s="1">
        <v>61156000000</v>
      </c>
      <c r="AG52" s="1">
        <v>64062000000</v>
      </c>
      <c r="AH52" s="1">
        <v>98708000000</v>
      </c>
      <c r="AI52" s="1">
        <v>102219000000</v>
      </c>
      <c r="AJ52" s="1">
        <v>118777000000</v>
      </c>
      <c r="AK52" s="1">
        <v>119354000000</v>
      </c>
      <c r="AL52" s="1">
        <v>116404000000</v>
      </c>
      <c r="AM52" s="1">
        <v>116421000000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t="s">
        <v>92</v>
      </c>
      <c r="M54" s="11" t="s">
        <v>92</v>
      </c>
      <c r="N54" s="11" t="s">
        <v>92</v>
      </c>
      <c r="O54" s="11" t="s">
        <v>92</v>
      </c>
      <c r="P54" s="11" t="s">
        <v>92</v>
      </c>
      <c r="Q54" s="11">
        <v>26969000000</v>
      </c>
      <c r="R54" s="11">
        <v>29090000000</v>
      </c>
      <c r="S54" s="11">
        <v>34648000000</v>
      </c>
      <c r="T54" s="11">
        <v>40035000000</v>
      </c>
      <c r="U54" s="11">
        <v>45925000000</v>
      </c>
      <c r="V54" s="11">
        <v>47141000000</v>
      </c>
      <c r="W54" s="11">
        <v>54575000000</v>
      </c>
      <c r="X54" s="11">
        <v>56469000000</v>
      </c>
      <c r="Y54" s="11">
        <v>55762000000</v>
      </c>
      <c r="Z54" s="11">
        <v>58493000000</v>
      </c>
      <c r="AA54" s="11">
        <v>61452000000</v>
      </c>
      <c r="AB54" s="11">
        <v>89409000000</v>
      </c>
      <c r="AC54" s="11">
        <v>90594000000</v>
      </c>
      <c r="AD54" s="11">
        <v>91289000000</v>
      </c>
      <c r="AE54" s="11">
        <v>87484000000</v>
      </c>
      <c r="AF54" s="11">
        <v>89706000000</v>
      </c>
      <c r="AG54" s="11">
        <v>96920000000</v>
      </c>
      <c r="AH54" s="11">
        <v>134211000000</v>
      </c>
      <c r="AI54" s="11">
        <v>139716000000</v>
      </c>
      <c r="AJ54" s="11">
        <v>162153000000</v>
      </c>
      <c r="AK54" s="11">
        <v>161404000000</v>
      </c>
      <c r="AL54" s="11">
        <v>158225000000</v>
      </c>
      <c r="AM54" s="11">
        <v>158864000000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t="s">
        <v>92</v>
      </c>
      <c r="M55" s="1" t="s">
        <v>92</v>
      </c>
      <c r="N55" s="1" t="s">
        <v>92</v>
      </c>
      <c r="O55" s="1" t="s">
        <v>92</v>
      </c>
      <c r="P55" s="1" t="s">
        <v>92</v>
      </c>
      <c r="Q55" s="1">
        <v>2156000000</v>
      </c>
      <c r="R55" s="1">
        <v>2095000000</v>
      </c>
      <c r="S55" s="1">
        <v>2867000000</v>
      </c>
      <c r="T55" s="1">
        <v>3490000000</v>
      </c>
      <c r="U55" s="1">
        <v>3820000000</v>
      </c>
      <c r="V55" s="1">
        <v>4263000000</v>
      </c>
      <c r="W55" s="1">
        <v>5059000000</v>
      </c>
      <c r="X55" s="1">
        <v>5226000000</v>
      </c>
      <c r="Y55" s="1">
        <v>4634000000</v>
      </c>
      <c r="Z55" s="1">
        <v>5206000000</v>
      </c>
      <c r="AA55" s="1">
        <v>5570000000</v>
      </c>
      <c r="AB55" s="1">
        <v>6431000000</v>
      </c>
      <c r="AC55" s="1">
        <v>6965000000</v>
      </c>
      <c r="AD55" s="1">
        <v>6967000000</v>
      </c>
      <c r="AE55" s="1">
        <v>6875000000</v>
      </c>
      <c r="AF55" s="1">
        <v>7483000000</v>
      </c>
      <c r="AG55" s="1">
        <v>9579000000</v>
      </c>
      <c r="AH55" s="1">
        <v>11080000000</v>
      </c>
      <c r="AI55" s="1">
        <v>10809000000</v>
      </c>
      <c r="AJ55" s="1">
        <v>8639000000</v>
      </c>
      <c r="AK55" s="1">
        <v>8751000000</v>
      </c>
      <c r="AL55" s="1">
        <v>9017000000</v>
      </c>
      <c r="AM55" s="1">
        <v>9896000000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v>722000000</v>
      </c>
      <c r="R56" s="1">
        <v>241000000</v>
      </c>
      <c r="S56" s="1">
        <v>1044000000</v>
      </c>
      <c r="T56" s="1">
        <v>1360000000</v>
      </c>
      <c r="U56" s="1">
        <v>2305000000</v>
      </c>
      <c r="V56" s="1">
        <v>894000000</v>
      </c>
      <c r="W56" s="1">
        <v>1133000000</v>
      </c>
      <c r="X56" s="1">
        <v>2139000000</v>
      </c>
      <c r="Y56" s="1">
        <v>1487000000</v>
      </c>
      <c r="Z56" s="1">
        <v>279000000</v>
      </c>
      <c r="AA56" s="1">
        <v>759000000</v>
      </c>
      <c r="AB56" s="1">
        <v>1624000000</v>
      </c>
      <c r="AC56" s="1">
        <v>500000000</v>
      </c>
      <c r="AD56" s="1">
        <v>1922000000</v>
      </c>
      <c r="AE56" s="1">
        <v>1105000000</v>
      </c>
      <c r="AF56" s="1">
        <v>2204000000</v>
      </c>
      <c r="AG56" s="1">
        <v>2496000000</v>
      </c>
      <c r="AH56" s="1">
        <v>4345000000</v>
      </c>
      <c r="AI56" s="1">
        <v>5860000000</v>
      </c>
      <c r="AJ56" s="1">
        <v>797000000</v>
      </c>
      <c r="AK56" s="1">
        <v>158000000</v>
      </c>
      <c r="AL56" s="1">
        <v>2195000000</v>
      </c>
      <c r="AM56" s="1">
        <v>1220000000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v>5936000000</v>
      </c>
      <c r="AC58" s="1">
        <v>6444000000</v>
      </c>
      <c r="AD58" s="1">
        <v>5262000000</v>
      </c>
      <c r="AE58" s="1">
        <v>3952000000</v>
      </c>
      <c r="AF58" s="1">
        <v>4217000000</v>
      </c>
      <c r="AG58" s="1">
        <v>4547000000</v>
      </c>
      <c r="AH58" s="1">
        <v>5720000000</v>
      </c>
      <c r="AI58" s="1">
        <v>6180000000</v>
      </c>
      <c r="AJ58" s="1">
        <v>12889000000</v>
      </c>
      <c r="AK58" s="1">
        <v>13720000000</v>
      </c>
      <c r="AL58" s="1" t="s">
        <v>92</v>
      </c>
      <c r="AM58" s="1">
        <v>14598000000</v>
      </c>
    </row>
    <row r="59" spans="1:39" ht="19" x14ac:dyDescent="0.25">
      <c r="A59" s="5" t="s">
        <v>51</v>
      </c>
      <c r="B59" s="1" t="s">
        <v>92</v>
      </c>
      <c r="C59" s="1" t="s">
        <v>92</v>
      </c>
      <c r="D59" s="1" t="s">
        <v>92</v>
      </c>
      <c r="E59" s="1" t="s">
        <v>92</v>
      </c>
      <c r="F59" s="1" t="s">
        <v>92</v>
      </c>
      <c r="G59" s="1" t="s">
        <v>92</v>
      </c>
      <c r="H59" s="1" t="s">
        <v>92</v>
      </c>
      <c r="I59" s="1" t="s">
        <v>92</v>
      </c>
      <c r="J59" s="1" t="s">
        <v>92</v>
      </c>
      <c r="K59" s="1" t="s">
        <v>92</v>
      </c>
      <c r="L59" s="1" t="s">
        <v>92</v>
      </c>
      <c r="M59" s="1" t="s">
        <v>92</v>
      </c>
      <c r="N59" s="1" t="s">
        <v>92</v>
      </c>
      <c r="O59" s="1" t="s">
        <v>92</v>
      </c>
      <c r="P59" s="1" t="s">
        <v>92</v>
      </c>
      <c r="Q59" s="1">
        <v>5493000000</v>
      </c>
      <c r="R59" s="1">
        <v>5567000000</v>
      </c>
      <c r="S59" s="1">
        <v>6384000000</v>
      </c>
      <c r="T59" s="1">
        <v>8097000000</v>
      </c>
      <c r="U59" s="1">
        <v>9220000000</v>
      </c>
      <c r="V59" s="1">
        <v>10051000000</v>
      </c>
      <c r="W59" s="1">
        <v>11277000000</v>
      </c>
      <c r="X59" s="1">
        <v>12069000000</v>
      </c>
      <c r="Y59" s="1">
        <v>11792000000</v>
      </c>
      <c r="Z59" s="1">
        <v>12247000000</v>
      </c>
      <c r="AA59" s="1">
        <v>12287000000</v>
      </c>
      <c r="AB59" s="1">
        <v>9795000000</v>
      </c>
      <c r="AC59" s="1">
        <v>8891000000</v>
      </c>
      <c r="AD59" s="1">
        <v>8744000000</v>
      </c>
      <c r="AE59" s="1">
        <v>10686000000</v>
      </c>
      <c r="AF59" s="1">
        <v>8002000000</v>
      </c>
      <c r="AG59" s="1">
        <v>7769000000</v>
      </c>
      <c r="AH59" s="1">
        <v>10223000000</v>
      </c>
      <c r="AI59" s="1">
        <v>11737000000</v>
      </c>
      <c r="AJ59" s="1">
        <v>13523000000</v>
      </c>
      <c r="AK59" s="1">
        <v>12820000000</v>
      </c>
      <c r="AL59" s="1">
        <v>27161000000</v>
      </c>
      <c r="AM59" s="1">
        <v>13400000000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t="s">
        <v>92</v>
      </c>
      <c r="M60" s="10" t="s">
        <v>92</v>
      </c>
      <c r="N60" s="10" t="s">
        <v>92</v>
      </c>
      <c r="O60" s="10" t="s">
        <v>92</v>
      </c>
      <c r="P60" s="10" t="s">
        <v>92</v>
      </c>
      <c r="Q60" s="10">
        <v>8371000000</v>
      </c>
      <c r="R60" s="10">
        <v>7903000000</v>
      </c>
      <c r="S60" s="10">
        <v>10295000000</v>
      </c>
      <c r="T60" s="10">
        <v>12947000000</v>
      </c>
      <c r="U60" s="10">
        <v>15345000000</v>
      </c>
      <c r="V60" s="10">
        <v>15208000000</v>
      </c>
      <c r="W60" s="10">
        <v>17469000000</v>
      </c>
      <c r="X60" s="10">
        <v>19434000000</v>
      </c>
      <c r="Y60" s="10">
        <v>17913000000</v>
      </c>
      <c r="Z60" s="10">
        <v>17732000000</v>
      </c>
      <c r="AA60" s="10">
        <v>18616000000</v>
      </c>
      <c r="AB60" s="10">
        <v>23786000000</v>
      </c>
      <c r="AC60" s="10">
        <v>22800000000</v>
      </c>
      <c r="AD60" s="10">
        <v>22895000000</v>
      </c>
      <c r="AE60" s="10">
        <v>22618000000</v>
      </c>
      <c r="AF60" s="10">
        <v>21906000000</v>
      </c>
      <c r="AG60" s="10">
        <v>24391000000</v>
      </c>
      <c r="AH60" s="10">
        <v>31368000000</v>
      </c>
      <c r="AI60" s="10">
        <v>34586000000</v>
      </c>
      <c r="AJ60" s="10">
        <v>35848000000</v>
      </c>
      <c r="AK60" s="10">
        <v>35449000000</v>
      </c>
      <c r="AL60" s="10">
        <v>38373000000</v>
      </c>
      <c r="AM60" s="10">
        <v>39114000000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v>4237000000</v>
      </c>
      <c r="R61" s="1">
        <v>4632000000</v>
      </c>
      <c r="S61" s="1">
        <v>4257000000</v>
      </c>
      <c r="T61" s="1">
        <v>4231000000</v>
      </c>
      <c r="U61" s="1">
        <v>5935000000</v>
      </c>
      <c r="V61" s="1">
        <v>7037000000</v>
      </c>
      <c r="W61" s="1">
        <v>8015000000</v>
      </c>
      <c r="X61" s="1">
        <v>9337000000</v>
      </c>
      <c r="Y61" s="1">
        <v>8257000000</v>
      </c>
      <c r="Z61" s="1">
        <v>10010000000</v>
      </c>
      <c r="AA61" s="1">
        <v>9501000000</v>
      </c>
      <c r="AB61" s="1">
        <v>21597000000</v>
      </c>
      <c r="AC61" s="1">
        <v>19741000000</v>
      </c>
      <c r="AD61" s="1">
        <v>17872000000</v>
      </c>
      <c r="AE61" s="1">
        <v>19320000000</v>
      </c>
      <c r="AF61" s="1">
        <v>21697000000</v>
      </c>
      <c r="AG61" s="1">
        <v>24989000000</v>
      </c>
      <c r="AH61" s="1">
        <v>41192000000</v>
      </c>
      <c r="AI61" s="1">
        <v>37788000000</v>
      </c>
      <c r="AJ61" s="1">
        <v>32542000000</v>
      </c>
      <c r="AK61" s="1">
        <v>32984000000</v>
      </c>
      <c r="AL61" s="1">
        <v>32598000000</v>
      </c>
      <c r="AM61" s="1">
        <v>32280000000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v>5732000000</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c r="AM63" s="1" t="s">
        <v>92</v>
      </c>
    </row>
    <row r="64" spans="1:39"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t="s">
        <v>92</v>
      </c>
      <c r="Q64" s="1">
        <v>5442000000</v>
      </c>
      <c r="R64" s="1">
        <v>7611000000</v>
      </c>
      <c r="S64" s="1">
        <v>7680000000</v>
      </c>
      <c r="T64" s="1">
        <v>7939000000</v>
      </c>
      <c r="U64" s="1">
        <v>6876000000</v>
      </c>
      <c r="V64" s="1">
        <v>6763000000</v>
      </c>
      <c r="W64" s="1">
        <v>6824000000</v>
      </c>
      <c r="X64" s="1">
        <v>10772000000</v>
      </c>
      <c r="Y64" s="1">
        <v>8593000000</v>
      </c>
      <c r="Z64" s="1">
        <v>8102000000</v>
      </c>
      <c r="AA64" s="1">
        <v>10157000000</v>
      </c>
      <c r="AB64" s="1">
        <v>16957000000</v>
      </c>
      <c r="AC64" s="1">
        <v>14834000000</v>
      </c>
      <c r="AD64" s="1">
        <v>17958000000</v>
      </c>
      <c r="AE64" s="1">
        <v>16702000000</v>
      </c>
      <c r="AF64" s="1">
        <v>16934000000</v>
      </c>
      <c r="AG64" s="1">
        <v>16119000000</v>
      </c>
      <c r="AH64" s="1">
        <v>21041000000</v>
      </c>
      <c r="AI64" s="1">
        <v>17379000000</v>
      </c>
      <c r="AJ64" s="1">
        <v>19911000000</v>
      </c>
      <c r="AK64" s="1">
        <v>18272000000</v>
      </c>
      <c r="AL64" s="1">
        <v>15486000000</v>
      </c>
      <c r="AM64" s="1">
        <v>13256000000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t="s">
        <v>92</v>
      </c>
      <c r="M65" s="1" t="s">
        <v>92</v>
      </c>
      <c r="N65" s="1" t="s">
        <v>92</v>
      </c>
      <c r="O65" s="1" t="s">
        <v>92</v>
      </c>
      <c r="P65" s="1" t="s">
        <v>92</v>
      </c>
      <c r="Q65" s="1">
        <v>9679000000</v>
      </c>
      <c r="R65" s="1">
        <v>12243000000</v>
      </c>
      <c r="S65" s="1">
        <v>11937000000</v>
      </c>
      <c r="T65" s="1">
        <v>12170000000</v>
      </c>
      <c r="U65" s="1">
        <v>12811000000</v>
      </c>
      <c r="V65" s="1">
        <v>13800000000</v>
      </c>
      <c r="W65" s="1">
        <v>14839000000</v>
      </c>
      <c r="X65" s="1">
        <v>20109000000</v>
      </c>
      <c r="Y65" s="1">
        <v>16850000000</v>
      </c>
      <c r="Z65" s="1">
        <v>18112000000</v>
      </c>
      <c r="AA65" s="1">
        <v>19658000000</v>
      </c>
      <c r="AB65" s="1">
        <v>38554000000</v>
      </c>
      <c r="AC65" s="1">
        <v>34575000000</v>
      </c>
      <c r="AD65" s="1">
        <v>35830000000</v>
      </c>
      <c r="AE65" s="1">
        <v>36022000000</v>
      </c>
      <c r="AF65" s="1">
        <v>38631000000</v>
      </c>
      <c r="AG65" s="1">
        <v>41108000000</v>
      </c>
      <c r="AH65" s="1">
        <v>62233000000</v>
      </c>
      <c r="AI65" s="1">
        <v>60899000000</v>
      </c>
      <c r="AJ65" s="1">
        <v>52453000000</v>
      </c>
      <c r="AK65" s="1">
        <v>51256000000</v>
      </c>
      <c r="AL65" s="1">
        <v>48084000000</v>
      </c>
      <c r="AM65" s="1">
        <v>45536000000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t="s">
        <v>92</v>
      </c>
      <c r="M67" s="10" t="s">
        <v>92</v>
      </c>
      <c r="N67" s="10" t="s">
        <v>92</v>
      </c>
      <c r="O67" s="10" t="s">
        <v>92</v>
      </c>
      <c r="P67" s="10" t="s">
        <v>92</v>
      </c>
      <c r="Q67" s="10">
        <v>18050000000</v>
      </c>
      <c r="R67" s="10">
        <v>20146000000</v>
      </c>
      <c r="S67" s="10">
        <v>22232000000</v>
      </c>
      <c r="T67" s="10">
        <v>25117000000</v>
      </c>
      <c r="U67" s="10">
        <v>28156000000</v>
      </c>
      <c r="V67" s="10">
        <v>29008000000</v>
      </c>
      <c r="W67" s="10">
        <v>32308000000</v>
      </c>
      <c r="X67" s="10">
        <v>39543000000</v>
      </c>
      <c r="Y67" s="10">
        <v>34763000000</v>
      </c>
      <c r="Z67" s="10">
        <v>35844000000</v>
      </c>
      <c r="AA67" s="10">
        <v>38274000000</v>
      </c>
      <c r="AB67" s="10">
        <v>62340000000</v>
      </c>
      <c r="AC67" s="10">
        <v>57375000000</v>
      </c>
      <c r="AD67" s="10">
        <v>58725000000</v>
      </c>
      <c r="AE67" s="10">
        <v>58640000000</v>
      </c>
      <c r="AF67" s="10">
        <v>60537000000</v>
      </c>
      <c r="AG67" s="10">
        <v>65499000000</v>
      </c>
      <c r="AH67" s="10">
        <v>93601000000</v>
      </c>
      <c r="AI67" s="10">
        <v>95485000000</v>
      </c>
      <c r="AJ67" s="10">
        <v>88301000000</v>
      </c>
      <c r="AK67" s="10">
        <v>86705000000</v>
      </c>
      <c r="AL67" s="10">
        <v>86457000000</v>
      </c>
      <c r="AM67" s="10">
        <v>84650000000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v>5090000000</v>
      </c>
      <c r="R68" s="1">
        <v>5447000000</v>
      </c>
      <c r="S68" s="1">
        <v>6587000000</v>
      </c>
      <c r="T68" s="1">
        <v>7159000000</v>
      </c>
      <c r="U68" s="1">
        <v>8793000000</v>
      </c>
      <c r="V68" s="1">
        <v>9622000000</v>
      </c>
      <c r="W68" s="1">
        <v>10572000000</v>
      </c>
      <c r="X68" s="1">
        <v>11179000000</v>
      </c>
      <c r="Y68" s="1">
        <v>11746000000</v>
      </c>
      <c r="Z68" s="1">
        <v>12597000000</v>
      </c>
      <c r="AA68" s="1">
        <v>13445000000</v>
      </c>
      <c r="AB68" s="1">
        <v>13976000000</v>
      </c>
      <c r="AC68" s="1">
        <v>14764000000</v>
      </c>
      <c r="AD68" s="1">
        <v>15300000000</v>
      </c>
      <c r="AE68" s="1">
        <v>16033000000</v>
      </c>
      <c r="AF68" s="1">
        <v>17285000000</v>
      </c>
      <c r="AG68" s="1">
        <v>17574000000</v>
      </c>
      <c r="AH68" s="1">
        <v>22514000000</v>
      </c>
      <c r="AI68" s="1">
        <v>23019000000</v>
      </c>
      <c r="AJ68" s="1">
        <v>36930000000</v>
      </c>
      <c r="AK68" s="1">
        <v>37445000000</v>
      </c>
      <c r="AL68" s="1">
        <v>37798000000</v>
      </c>
      <c r="AM68" s="1">
        <v>37939000000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t="s">
        <v>92</v>
      </c>
      <c r="M69" s="1" t="s">
        <v>92</v>
      </c>
      <c r="N69" s="1" t="s">
        <v>92</v>
      </c>
      <c r="O69" s="1" t="s">
        <v>92</v>
      </c>
      <c r="P69" s="1" t="s">
        <v>92</v>
      </c>
      <c r="Q69" s="1">
        <v>9149000000</v>
      </c>
      <c r="R69" s="1">
        <v>10836000000</v>
      </c>
      <c r="S69" s="1">
        <v>12527000000</v>
      </c>
      <c r="T69" s="1">
        <v>14569000000</v>
      </c>
      <c r="U69" s="1">
        <v>16051000000</v>
      </c>
      <c r="V69" s="1">
        <v>18754000000</v>
      </c>
      <c r="W69" s="1">
        <v>21751000000</v>
      </c>
      <c r="X69" s="1">
        <v>25159000000</v>
      </c>
      <c r="Y69" s="1">
        <v>27396000000</v>
      </c>
      <c r="Z69" s="1">
        <v>30191000000</v>
      </c>
      <c r="AA69" s="1">
        <v>33487000000</v>
      </c>
      <c r="AB69" s="1">
        <v>36776000000</v>
      </c>
      <c r="AC69" s="1">
        <v>40539000000</v>
      </c>
      <c r="AD69" s="1">
        <v>44611000000</v>
      </c>
      <c r="AE69" s="1">
        <v>49956000000</v>
      </c>
      <c r="AF69" s="1">
        <v>52873000000</v>
      </c>
      <c r="AG69" s="1">
        <v>55242000000</v>
      </c>
      <c r="AH69" s="1">
        <v>57823000000</v>
      </c>
      <c r="AI69" s="1">
        <v>61594000000</v>
      </c>
      <c r="AJ69" s="1">
        <v>49423000000</v>
      </c>
      <c r="AK69" s="1">
        <v>50265000000</v>
      </c>
      <c r="AL69" s="1">
        <v>51652000000</v>
      </c>
      <c r="AM69" s="1">
        <v>52269000000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v>-5856000000</v>
      </c>
      <c r="R70" s="1">
        <v>-6282000000</v>
      </c>
      <c r="S70" s="1">
        <v>-7002000000</v>
      </c>
      <c r="T70" s="1">
        <v>-7505000000</v>
      </c>
      <c r="U70" s="1">
        <v>-194000000</v>
      </c>
      <c r="V70" s="1">
        <v>-1439000000</v>
      </c>
      <c r="W70" s="1">
        <v>584000000</v>
      </c>
      <c r="X70" s="1">
        <v>-5934000000</v>
      </c>
      <c r="Y70" s="1">
        <v>-3487000000</v>
      </c>
      <c r="Z70" s="1">
        <v>-3769000000</v>
      </c>
      <c r="AA70" s="1">
        <v>-5490000000</v>
      </c>
      <c r="AB70" s="1">
        <v>-5448000000</v>
      </c>
      <c r="AC70" s="1">
        <v>-2880000000</v>
      </c>
      <c r="AD70" s="1">
        <v>-6661000000</v>
      </c>
      <c r="AE70" s="1">
        <v>-7619000000</v>
      </c>
      <c r="AF70" s="1">
        <v>-8334000000</v>
      </c>
      <c r="AG70" s="1">
        <v>-7525000000</v>
      </c>
      <c r="AH70" s="1">
        <v>-9333000000</v>
      </c>
      <c r="AI70" s="1">
        <v>-10149000000</v>
      </c>
      <c r="AJ70" s="1">
        <v>-3734000000</v>
      </c>
      <c r="AK70" s="1">
        <v>-1915000000</v>
      </c>
      <c r="AL70" s="1">
        <v>-4122000000</v>
      </c>
      <c r="AM70" s="1">
        <v>-2018000000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t="s">
        <v>92</v>
      </c>
      <c r="M71" s="1" t="s">
        <v>92</v>
      </c>
      <c r="N71" s="1" t="s">
        <v>92</v>
      </c>
      <c r="O71" s="1" t="s">
        <v>92</v>
      </c>
      <c r="P71" s="1" t="s">
        <v>92</v>
      </c>
      <c r="Q71" s="1">
        <v>-14000000</v>
      </c>
      <c r="R71" s="1">
        <v>-1646000000</v>
      </c>
      <c r="S71" s="1">
        <v>-405000000</v>
      </c>
      <c r="T71" s="1">
        <v>-215000000</v>
      </c>
      <c r="U71" s="1">
        <v>-7659000000</v>
      </c>
      <c r="V71" s="1">
        <v>-9640000000</v>
      </c>
      <c r="W71" s="1">
        <v>-11552000000</v>
      </c>
      <c r="X71" s="1">
        <v>-14487000000</v>
      </c>
      <c r="Y71" s="1">
        <v>-15589000000</v>
      </c>
      <c r="Z71" s="1">
        <v>-17634000000</v>
      </c>
      <c r="AA71" s="1">
        <v>-19562000000</v>
      </c>
      <c r="AB71" s="1">
        <v>-19390000000</v>
      </c>
      <c r="AC71" s="1">
        <v>-20557000000</v>
      </c>
      <c r="AD71" s="1">
        <v>-22037000000</v>
      </c>
      <c r="AE71" s="1">
        <v>-31012000000</v>
      </c>
      <c r="AF71" s="1">
        <v>-34245000000</v>
      </c>
      <c r="AG71" s="1">
        <v>-35681000000</v>
      </c>
      <c r="AH71" s="1">
        <v>-32558000000</v>
      </c>
      <c r="AI71" s="1">
        <v>-32690000000</v>
      </c>
      <c r="AJ71" s="1">
        <v>-10456000000</v>
      </c>
      <c r="AK71" s="1">
        <v>-12727000000</v>
      </c>
      <c r="AL71" s="1" t="s">
        <v>92</v>
      </c>
      <c r="AM71" s="1">
        <v>-15558000000</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t="s">
        <v>92</v>
      </c>
      <c r="M72" s="10" t="s">
        <v>92</v>
      </c>
      <c r="N72" s="10" t="s">
        <v>92</v>
      </c>
      <c r="O72" s="10" t="s">
        <v>92</v>
      </c>
      <c r="P72" s="10" t="s">
        <v>92</v>
      </c>
      <c r="Q72" s="10">
        <v>8369000000</v>
      </c>
      <c r="R72" s="10">
        <v>8355000000</v>
      </c>
      <c r="S72" s="10">
        <v>11707000000</v>
      </c>
      <c r="T72" s="10">
        <v>14008000000</v>
      </c>
      <c r="U72" s="10">
        <v>16991000000</v>
      </c>
      <c r="V72" s="10">
        <v>17297000000</v>
      </c>
      <c r="W72" s="10">
        <v>21355000000</v>
      </c>
      <c r="X72" s="10">
        <v>15917000000</v>
      </c>
      <c r="Y72" s="10">
        <v>20066000000</v>
      </c>
      <c r="Z72" s="10">
        <v>21385000000</v>
      </c>
      <c r="AA72" s="10">
        <v>21880000000</v>
      </c>
      <c r="AB72" s="10">
        <v>25914000000</v>
      </c>
      <c r="AC72" s="10">
        <v>31866000000</v>
      </c>
      <c r="AD72" s="10">
        <v>31213000000</v>
      </c>
      <c r="AE72" s="10">
        <v>27358000000</v>
      </c>
      <c r="AF72" s="10">
        <v>27579000000</v>
      </c>
      <c r="AG72" s="10">
        <v>29610000000</v>
      </c>
      <c r="AH72" s="10">
        <v>38446000000</v>
      </c>
      <c r="AI72" s="10">
        <v>41774000000</v>
      </c>
      <c r="AJ72" s="10">
        <v>72163000000</v>
      </c>
      <c r="AK72" s="10">
        <v>73068000000</v>
      </c>
      <c r="AL72" s="10">
        <v>70187000000</v>
      </c>
      <c r="AM72" s="10">
        <v>72632000000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t="s">
        <v>92</v>
      </c>
      <c r="M73" s="11" t="s">
        <v>92</v>
      </c>
      <c r="N73" s="11" t="s">
        <v>92</v>
      </c>
      <c r="O73" s="11" t="s">
        <v>92</v>
      </c>
      <c r="P73" s="11" t="s">
        <v>92</v>
      </c>
      <c r="Q73" s="11">
        <v>26419000000</v>
      </c>
      <c r="R73" s="11">
        <v>28501000000</v>
      </c>
      <c r="S73" s="11">
        <v>33939000000</v>
      </c>
      <c r="T73" s="11">
        <v>39125000000</v>
      </c>
      <c r="U73" s="11">
        <v>45147000000</v>
      </c>
      <c r="V73" s="11">
        <v>46305000000</v>
      </c>
      <c r="W73" s="11">
        <v>53663000000</v>
      </c>
      <c r="X73" s="11">
        <v>55460000000</v>
      </c>
      <c r="Y73" s="11">
        <v>54829000000</v>
      </c>
      <c r="Z73" s="11">
        <v>57229000000</v>
      </c>
      <c r="AA73" s="11">
        <v>60154000000</v>
      </c>
      <c r="AB73" s="11">
        <v>88254000000</v>
      </c>
      <c r="AC73" s="11">
        <v>89241000000</v>
      </c>
      <c r="AD73" s="11">
        <v>89938000000</v>
      </c>
      <c r="AE73" s="11">
        <v>85998000000</v>
      </c>
      <c r="AF73" s="11">
        <v>88116000000</v>
      </c>
      <c r="AG73" s="11">
        <v>95109000000</v>
      </c>
      <c r="AH73" s="11">
        <v>132047000000</v>
      </c>
      <c r="AI73" s="11">
        <v>137259000000</v>
      </c>
      <c r="AJ73" s="11">
        <v>160464000000</v>
      </c>
      <c r="AK73" s="11">
        <v>159773000000</v>
      </c>
      <c r="AL73" s="11">
        <v>156644000000</v>
      </c>
      <c r="AM73" s="11">
        <v>157282000000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702100000</v>
      </c>
      <c r="G76" s="1">
        <v>750600000</v>
      </c>
      <c r="H76" s="1">
        <v>-1021000000</v>
      </c>
      <c r="I76" s="1">
        <v>-287000000</v>
      </c>
      <c r="J76" s="1">
        <v>487000000</v>
      </c>
      <c r="K76" s="1">
        <v>585000000</v>
      </c>
      <c r="L76" s="1">
        <v>750000000</v>
      </c>
      <c r="M76" s="1">
        <v>906000000</v>
      </c>
      <c r="N76" s="1">
        <v>1072000000</v>
      </c>
      <c r="O76" s="1">
        <v>1255000000</v>
      </c>
      <c r="P76" s="1">
        <v>1531000000</v>
      </c>
      <c r="Q76" s="1">
        <v>1808000000</v>
      </c>
      <c r="R76" s="1">
        <v>1938000000</v>
      </c>
      <c r="S76" s="1">
        <v>2236000000</v>
      </c>
      <c r="T76" s="1">
        <v>2361000000</v>
      </c>
      <c r="U76" s="1">
        <v>2788000000</v>
      </c>
      <c r="V76" s="1">
        <v>3069000000</v>
      </c>
      <c r="W76" s="1">
        <v>3732000000</v>
      </c>
      <c r="X76" s="1">
        <v>4224000000</v>
      </c>
      <c r="Y76" s="1">
        <v>4689000000</v>
      </c>
      <c r="Z76" s="1">
        <v>3829000000</v>
      </c>
      <c r="AA76" s="1">
        <v>4373000000</v>
      </c>
      <c r="AB76" s="1">
        <v>4979000000</v>
      </c>
      <c r="AC76" s="1">
        <v>5130000000</v>
      </c>
      <c r="AD76" s="1">
        <v>5721000000</v>
      </c>
      <c r="AE76" s="1">
        <v>6220000000</v>
      </c>
      <c r="AF76" s="1">
        <v>7608000000</v>
      </c>
      <c r="AG76" s="1">
        <v>5055000000</v>
      </c>
      <c r="AH76" s="1">
        <v>4552000000</v>
      </c>
      <c r="AI76" s="1">
        <v>5269000000</v>
      </c>
      <c r="AJ76" s="1">
        <v>5537000000</v>
      </c>
      <c r="AK76" s="1">
        <v>-3519000000</v>
      </c>
      <c r="AL76" s="1">
        <v>3864000000</v>
      </c>
      <c r="AM76" s="1">
        <v>5327000000</v>
      </c>
    </row>
    <row r="77" spans="1:39" ht="19" x14ac:dyDescent="0.25">
      <c r="A77" s="5" t="s">
        <v>13</v>
      </c>
      <c r="B77" s="1" t="s">
        <v>92</v>
      </c>
      <c r="C77" s="1" t="s">
        <v>92</v>
      </c>
      <c r="D77" s="1" t="s">
        <v>92</v>
      </c>
      <c r="E77" s="1" t="s">
        <v>92</v>
      </c>
      <c r="F77" s="1">
        <v>620200000</v>
      </c>
      <c r="G77" s="1">
        <v>675000000</v>
      </c>
      <c r="H77" s="1">
        <v>735000000</v>
      </c>
      <c r="I77" s="1">
        <v>852000000</v>
      </c>
      <c r="J77" s="1">
        <v>815000000</v>
      </c>
      <c r="K77" s="1">
        <v>840000000</v>
      </c>
      <c r="L77" s="1">
        <v>844000000</v>
      </c>
      <c r="M77" s="1">
        <v>853000000</v>
      </c>
      <c r="N77" s="1">
        <v>848000000</v>
      </c>
      <c r="O77" s="1">
        <v>854000000</v>
      </c>
      <c r="P77" s="1">
        <v>844000000</v>
      </c>
      <c r="Q77" s="1">
        <v>859000000</v>
      </c>
      <c r="R77" s="1">
        <v>905000000</v>
      </c>
      <c r="S77" s="1">
        <v>727000000</v>
      </c>
      <c r="T77" s="1">
        <v>799000000</v>
      </c>
      <c r="U77" s="1">
        <v>978000000</v>
      </c>
      <c r="V77" s="1">
        <v>984000000</v>
      </c>
      <c r="W77" s="1">
        <v>1033000000</v>
      </c>
      <c r="X77" s="1">
        <v>1173000000</v>
      </c>
      <c r="Y77" s="1">
        <v>1321000000</v>
      </c>
      <c r="Z77" s="1">
        <v>1258000000</v>
      </c>
      <c r="AA77" s="1">
        <v>1356000000</v>
      </c>
      <c r="AB77" s="1">
        <v>1347000000</v>
      </c>
      <c r="AC77" s="1">
        <v>1524000000</v>
      </c>
      <c r="AD77" s="1">
        <v>1821000000</v>
      </c>
      <c r="AE77" s="1">
        <v>1907000000</v>
      </c>
      <c r="AF77" s="1">
        <v>1863000000</v>
      </c>
      <c r="AG77" s="1">
        <v>1962000000</v>
      </c>
      <c r="AH77" s="1">
        <v>2140000000</v>
      </c>
      <c r="AI77" s="1">
        <v>2433000000</v>
      </c>
      <c r="AJ77" s="1">
        <v>3783000000</v>
      </c>
      <c r="AK77" s="1">
        <v>4156000000</v>
      </c>
      <c r="AL77" s="1">
        <v>4557000000</v>
      </c>
      <c r="AM77" s="1">
        <v>4108000000</v>
      </c>
    </row>
    <row r="78" spans="1:39" ht="19" x14ac:dyDescent="0.25">
      <c r="A78" s="5" t="s">
        <v>67</v>
      </c>
      <c r="B78" s="1" t="s">
        <v>92</v>
      </c>
      <c r="C78" s="1" t="s">
        <v>92</v>
      </c>
      <c r="D78" s="1" t="s">
        <v>92</v>
      </c>
      <c r="E78" s="1" t="s">
        <v>92</v>
      </c>
      <c r="F78" s="1">
        <v>103400000</v>
      </c>
      <c r="G78" s="1">
        <v>-141000000</v>
      </c>
      <c r="H78" s="1">
        <v>-346000000</v>
      </c>
      <c r="I78" s="1">
        <v>-626000000</v>
      </c>
      <c r="J78" s="1" t="s">
        <v>92</v>
      </c>
      <c r="K78" s="1" t="s">
        <v>92</v>
      </c>
      <c r="L78" s="1" t="s">
        <v>92</v>
      </c>
      <c r="M78" s="1" t="s">
        <v>92</v>
      </c>
      <c r="N78" s="1">
        <v>-526000000</v>
      </c>
      <c r="O78" s="1">
        <v>-252000000</v>
      </c>
      <c r="P78" s="1">
        <v>4000000</v>
      </c>
      <c r="Q78" s="1">
        <v>108000000</v>
      </c>
      <c r="R78" s="1">
        <v>-5000000</v>
      </c>
      <c r="S78" s="1">
        <v>318000000</v>
      </c>
      <c r="T78" s="1">
        <v>254000000</v>
      </c>
      <c r="U78" s="1">
        <v>209000000</v>
      </c>
      <c r="V78" s="1">
        <v>262000000</v>
      </c>
      <c r="W78" s="1">
        <v>-214000000</v>
      </c>
      <c r="X78" s="1">
        <v>58000000</v>
      </c>
      <c r="Y78" s="1">
        <v>45000000</v>
      </c>
      <c r="Z78" s="1">
        <v>451000000</v>
      </c>
      <c r="AA78" s="1">
        <v>413000000</v>
      </c>
      <c r="AB78" s="1">
        <v>331000000</v>
      </c>
      <c r="AC78" s="1">
        <v>120000000</v>
      </c>
      <c r="AD78" s="1">
        <v>242000000</v>
      </c>
      <c r="AE78" s="1">
        <v>376000000</v>
      </c>
      <c r="AF78" s="1">
        <v>662000000</v>
      </c>
      <c r="AG78" s="1">
        <v>398000000</v>
      </c>
      <c r="AH78" s="1">
        <v>62000000</v>
      </c>
      <c r="AI78" s="1">
        <v>735000000</v>
      </c>
      <c r="AJ78" s="1">
        <v>669000000</v>
      </c>
      <c r="AK78" s="1">
        <v>-99000000</v>
      </c>
      <c r="AL78" s="1">
        <v>-88000000</v>
      </c>
      <c r="AM78" s="1">
        <v>-1663000000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v>153000000</v>
      </c>
      <c r="W79" s="1">
        <v>180000000</v>
      </c>
      <c r="X79" s="1">
        <v>198000000</v>
      </c>
      <c r="Y79" s="1">
        <v>211000000</v>
      </c>
      <c r="Z79" s="1">
        <v>153000000</v>
      </c>
      <c r="AA79" s="1">
        <v>154000000</v>
      </c>
      <c r="AB79" s="1">
        <v>229000000</v>
      </c>
      <c r="AC79" s="1">
        <v>210000000</v>
      </c>
      <c r="AD79" s="1">
        <v>275000000</v>
      </c>
      <c r="AE79" s="1">
        <v>240000000</v>
      </c>
      <c r="AF79" s="1">
        <v>158000000</v>
      </c>
      <c r="AG79" s="1">
        <v>152000000</v>
      </c>
      <c r="AH79" s="1">
        <v>192000000</v>
      </c>
      <c r="AI79" s="1">
        <v>251000000</v>
      </c>
      <c r="AJ79" s="1">
        <v>356000000</v>
      </c>
      <c r="AK79" s="1">
        <v>330000000</v>
      </c>
      <c r="AL79" s="1">
        <v>442000000</v>
      </c>
      <c r="AM79" s="1">
        <v>420000000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f t="shared" si="6"/>
        <v>3.5810415447630195E-3</v>
      </c>
      <c r="W80" s="15">
        <f t="shared" si="6"/>
        <v>3.7634071379288717E-3</v>
      </c>
      <c r="X80" s="15">
        <f t="shared" si="6"/>
        <v>3.615843970854106E-3</v>
      </c>
      <c r="Y80" s="15">
        <f t="shared" si="6"/>
        <v>3.5957124111722703E-3</v>
      </c>
      <c r="Z80" s="15">
        <f t="shared" si="6"/>
        <v>2.8911564625850338E-3</v>
      </c>
      <c r="AA80" s="15">
        <f t="shared" si="6"/>
        <v>2.834738430953871E-3</v>
      </c>
      <c r="AB80" s="15">
        <f t="shared" si="6"/>
        <v>3.9353840866128203E-3</v>
      </c>
      <c r="AC80" s="15">
        <f t="shared" si="6"/>
        <v>3.6390101892285298E-3</v>
      </c>
      <c r="AD80" s="15">
        <f t="shared" si="6"/>
        <v>4.3911474467473576E-3</v>
      </c>
      <c r="AE80" s="15">
        <f t="shared" si="6"/>
        <v>3.6866359447004608E-3</v>
      </c>
      <c r="AF80" s="15">
        <f t="shared" si="6"/>
        <v>2.8164996969588935E-3</v>
      </c>
      <c r="AG80" s="15">
        <f t="shared" si="6"/>
        <v>2.6553001187897421E-3</v>
      </c>
      <c r="AH80" s="15">
        <f t="shared" si="6"/>
        <v>3.2087170145562111E-3</v>
      </c>
      <c r="AI80" s="15">
        <f t="shared" si="6"/>
        <v>3.7743793326416144E-3</v>
      </c>
      <c r="AJ80" s="15">
        <f t="shared" si="6"/>
        <v>4.6206162552241518E-3</v>
      </c>
      <c r="AK80" s="15">
        <f t="shared" si="6"/>
        <v>5.8317281354374681E-3</v>
      </c>
      <c r="AL80" s="15">
        <f t="shared" si="6"/>
        <v>6.8646331614586565E-3</v>
      </c>
      <c r="AM80" s="15">
        <f t="shared" si="6"/>
        <v>6.2617407639323731E-3</v>
      </c>
    </row>
    <row r="81" spans="1:47" ht="19" x14ac:dyDescent="0.25">
      <c r="A81" s="5" t="s">
        <v>69</v>
      </c>
      <c r="B81" s="1" t="s">
        <v>92</v>
      </c>
      <c r="C81" s="1" t="s">
        <v>92</v>
      </c>
      <c r="D81" s="1" t="s">
        <v>92</v>
      </c>
      <c r="E81" s="1" t="s">
        <v>92</v>
      </c>
      <c r="F81" s="1">
        <v>-204100000</v>
      </c>
      <c r="G81" s="1">
        <v>-181300000</v>
      </c>
      <c r="H81" s="1">
        <v>902000000</v>
      </c>
      <c r="I81" s="1">
        <v>1060000000</v>
      </c>
      <c r="J81" s="1" t="s">
        <v>92</v>
      </c>
      <c r="K81" s="1">
        <v>-304000000</v>
      </c>
      <c r="L81" s="1">
        <v>194000000</v>
      </c>
      <c r="M81" s="1">
        <v>250000000</v>
      </c>
      <c r="N81" s="1">
        <v>242000000</v>
      </c>
      <c r="O81" s="1">
        <v>285000000</v>
      </c>
      <c r="P81" s="1">
        <v>604000000</v>
      </c>
      <c r="Q81" s="1">
        <v>-418000000</v>
      </c>
      <c r="R81" s="1">
        <v>-218000000</v>
      </c>
      <c r="S81" s="1">
        <v>116000000</v>
      </c>
      <c r="T81" s="1">
        <v>56000000</v>
      </c>
      <c r="U81" s="1">
        <v>-87000000</v>
      </c>
      <c r="V81" s="1">
        <v>-437000000</v>
      </c>
      <c r="W81" s="1">
        <v>191000000</v>
      </c>
      <c r="X81" s="1">
        <v>32000000</v>
      </c>
      <c r="Y81" s="1">
        <v>-230000000</v>
      </c>
      <c r="Z81" s="1">
        <v>1065000000</v>
      </c>
      <c r="AA81" s="1">
        <v>525000000</v>
      </c>
      <c r="AB81" s="1">
        <v>-418000000</v>
      </c>
      <c r="AC81" s="1">
        <v>103000000</v>
      </c>
      <c r="AD81" s="1">
        <v>-199000000</v>
      </c>
      <c r="AE81" s="1">
        <v>-1247000000</v>
      </c>
      <c r="AF81" s="1">
        <v>-847000000</v>
      </c>
      <c r="AG81" s="1">
        <v>-1161000000</v>
      </c>
      <c r="AH81" s="1">
        <v>-52000000</v>
      </c>
      <c r="AI81" s="1">
        <v>-755000000</v>
      </c>
      <c r="AJ81" s="1">
        <v>-231000000</v>
      </c>
      <c r="AK81" s="1">
        <v>811000000</v>
      </c>
      <c r="AL81" s="1">
        <v>-278000000</v>
      </c>
      <c r="AM81" s="1">
        <v>522000000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-491000000</v>
      </c>
      <c r="Z82" s="1">
        <v>955000000</v>
      </c>
      <c r="AA82" s="1">
        <v>-319000000</v>
      </c>
      <c r="AB82" s="1">
        <v>-729000000</v>
      </c>
      <c r="AC82" s="1">
        <v>-165000000</v>
      </c>
      <c r="AD82" s="1">
        <v>-531000000</v>
      </c>
      <c r="AE82" s="1">
        <v>7000000</v>
      </c>
      <c r="AF82" s="1">
        <v>-438000000</v>
      </c>
      <c r="AG82" s="1">
        <v>-941000000</v>
      </c>
      <c r="AH82" s="1">
        <v>-448000000</v>
      </c>
      <c r="AI82" s="1">
        <v>-2426000000</v>
      </c>
      <c r="AJ82" s="1">
        <v>419000000</v>
      </c>
      <c r="AK82" s="1">
        <v>1318000000</v>
      </c>
      <c r="AL82" s="1">
        <v>-570000000</v>
      </c>
      <c r="AM82" s="1">
        <v>437000000</v>
      </c>
    </row>
    <row r="83" spans="1:47" ht="21" x14ac:dyDescent="0.25">
      <c r="A83" s="5" t="s">
        <v>34</v>
      </c>
      <c r="B83" s="1" t="s">
        <v>92</v>
      </c>
      <c r="C83" s="1" t="s">
        <v>92</v>
      </c>
      <c r="D83" s="1" t="s">
        <v>92</v>
      </c>
      <c r="E83" s="1" t="s">
        <v>92</v>
      </c>
      <c r="F83" s="1">
        <v>317300000</v>
      </c>
      <c r="G83" s="1">
        <v>-182000000</v>
      </c>
      <c r="H83" s="1">
        <v>168000000</v>
      </c>
      <c r="I83" s="1">
        <v>328000000</v>
      </c>
      <c r="J83" s="1">
        <v>335000000</v>
      </c>
      <c r="K83" s="1">
        <v>290000000</v>
      </c>
      <c r="L83" s="1">
        <v>2000000</v>
      </c>
      <c r="M83" s="1">
        <v>-364000000</v>
      </c>
      <c r="N83" s="1">
        <v>174000000</v>
      </c>
      <c r="O83" s="1">
        <v>-99000000</v>
      </c>
      <c r="P83" s="1">
        <v>331000000</v>
      </c>
      <c r="Q83" s="1">
        <v>-184000000</v>
      </c>
      <c r="R83" s="1">
        <v>-154000000</v>
      </c>
      <c r="S83" s="1">
        <v>327000000</v>
      </c>
      <c r="T83" s="1">
        <v>77000000</v>
      </c>
      <c r="U83" s="1">
        <v>-144000000</v>
      </c>
      <c r="V83" s="1">
        <v>-430000000</v>
      </c>
      <c r="W83" s="1">
        <v>-789000000</v>
      </c>
      <c r="X83" s="1">
        <v>-1111000000</v>
      </c>
      <c r="Y83" s="1">
        <v>-562000000</v>
      </c>
      <c r="Z83" s="1">
        <v>695000000</v>
      </c>
      <c r="AA83" s="1">
        <v>-244000000</v>
      </c>
      <c r="AB83" s="1">
        <v>-314000000</v>
      </c>
      <c r="AC83" s="1">
        <v>-539000000</v>
      </c>
      <c r="AD83" s="1">
        <v>-1096000000</v>
      </c>
      <c r="AE83" s="1">
        <v>-1091000000</v>
      </c>
      <c r="AF83" s="1">
        <v>-844000000</v>
      </c>
      <c r="AG83" s="1">
        <v>-719000000</v>
      </c>
      <c r="AH83" s="1">
        <v>-1074000000</v>
      </c>
      <c r="AI83" s="1">
        <v>-537000000</v>
      </c>
      <c r="AJ83" s="1">
        <v>-1216000000</v>
      </c>
      <c r="AK83" s="1">
        <v>412000000</v>
      </c>
      <c r="AL83" s="1">
        <v>163000000</v>
      </c>
      <c r="AM83" s="1">
        <v>-1575000000</v>
      </c>
      <c r="AT83" s="60" t="s">
        <v>126</v>
      </c>
      <c r="AU83" s="61"/>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v>917000000</v>
      </c>
      <c r="AM84" s="1" t="s">
        <v>92</v>
      </c>
      <c r="AT84" s="62" t="s">
        <v>127</v>
      </c>
      <c r="AU84" s="63"/>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v>2892000000</v>
      </c>
      <c r="S85" s="1">
        <v>3848000000</v>
      </c>
      <c r="T85" s="1">
        <v>2069000000</v>
      </c>
      <c r="U85" s="1">
        <v>2575000000</v>
      </c>
      <c r="V85" s="1">
        <v>1861000000</v>
      </c>
      <c r="W85" s="1">
        <v>3636000000</v>
      </c>
      <c r="X85" s="1">
        <v>4602000000</v>
      </c>
      <c r="Y85" s="1">
        <v>4665000000</v>
      </c>
      <c r="Z85" s="1">
        <v>5281000000</v>
      </c>
      <c r="AA85" s="1">
        <v>5778000000</v>
      </c>
      <c r="AB85" s="1">
        <v>7142000000</v>
      </c>
      <c r="AC85" s="1">
        <v>5824000000</v>
      </c>
      <c r="AD85" s="1">
        <v>6642000000</v>
      </c>
      <c r="AE85" s="1">
        <v>6863000000</v>
      </c>
      <c r="AF85" s="1">
        <v>4088000000</v>
      </c>
      <c r="AG85" s="1">
        <v>6644000000</v>
      </c>
      <c r="AH85" s="1">
        <v>8467000000</v>
      </c>
      <c r="AI85" s="1">
        <v>205000000</v>
      </c>
      <c r="AJ85" s="1">
        <v>-47000000</v>
      </c>
      <c r="AK85" s="1">
        <v>1129000000</v>
      </c>
      <c r="AL85" s="1">
        <v>1372000000</v>
      </c>
      <c r="AM85" s="1">
        <v>846000000</v>
      </c>
      <c r="AT85" s="23" t="s">
        <v>128</v>
      </c>
      <c r="AU85" s="24">
        <f>AM17</f>
        <v>1300000000</v>
      </c>
    </row>
    <row r="86" spans="1:47" ht="20" x14ac:dyDescent="0.25">
      <c r="A86" s="5" t="s">
        <v>72</v>
      </c>
      <c r="B86" s="1" t="s">
        <v>92</v>
      </c>
      <c r="C86" s="1" t="s">
        <v>92</v>
      </c>
      <c r="D86" s="1" t="s">
        <v>92</v>
      </c>
      <c r="E86" s="1" t="s">
        <v>92</v>
      </c>
      <c r="F86" s="1">
        <v>-45500000</v>
      </c>
      <c r="G86" s="1">
        <v>48000000</v>
      </c>
      <c r="H86" s="1">
        <v>1620000000</v>
      </c>
      <c r="I86" s="1">
        <v>204000000</v>
      </c>
      <c r="J86" s="1">
        <v>206000000</v>
      </c>
      <c r="K86" s="1">
        <v>236000000</v>
      </c>
      <c r="L86" s="1">
        <v>256000000</v>
      </c>
      <c r="M86" s="1">
        <v>86000000</v>
      </c>
      <c r="N86" s="1">
        <v>495000000</v>
      </c>
      <c r="O86" s="1">
        <v>367000000</v>
      </c>
      <c r="P86" s="1">
        <v>1486000000</v>
      </c>
      <c r="Q86" s="1">
        <v>146000000</v>
      </c>
      <c r="R86" s="1">
        <v>265000000</v>
      </c>
      <c r="S86" s="1">
        <v>-544000000</v>
      </c>
      <c r="T86" s="1">
        <v>-595000000</v>
      </c>
      <c r="U86" s="1">
        <v>-189000000</v>
      </c>
      <c r="V86" s="1">
        <v>303000000</v>
      </c>
      <c r="W86" s="1">
        <v>-119000000</v>
      </c>
      <c r="X86" s="1">
        <v>-355000000</v>
      </c>
      <c r="Y86" s="1">
        <v>125000000</v>
      </c>
      <c r="Z86" s="1">
        <v>-1403000000</v>
      </c>
      <c r="AA86" s="1">
        <v>-915000000</v>
      </c>
      <c r="AB86" s="1">
        <v>122000000</v>
      </c>
      <c r="AC86" s="1">
        <v>-441000000</v>
      </c>
      <c r="AD86" s="1">
        <v>-983000000</v>
      </c>
      <c r="AE86" s="1">
        <v>-160000000</v>
      </c>
      <c r="AF86" s="1">
        <v>-3118000000</v>
      </c>
      <c r="AG86" s="1">
        <v>-2526000000</v>
      </c>
      <c r="AH86" s="1">
        <v>-1263000000</v>
      </c>
      <c r="AI86" s="1">
        <v>-1611000000</v>
      </c>
      <c r="AJ86" s="1">
        <v>-1231000000</v>
      </c>
      <c r="AK86" s="1">
        <v>1927000000</v>
      </c>
      <c r="AL86" s="1">
        <v>-1426000000</v>
      </c>
      <c r="AM86" s="1">
        <v>-1546000000</v>
      </c>
      <c r="AT86" s="23" t="s">
        <v>129</v>
      </c>
      <c r="AU86" s="24">
        <f>AM56</f>
        <v>1220000000</v>
      </c>
    </row>
    <row r="87" spans="1:47" ht="20" x14ac:dyDescent="0.25">
      <c r="A87" s="6" t="s">
        <v>73</v>
      </c>
      <c r="B87" s="10" t="s">
        <v>92</v>
      </c>
      <c r="C87" s="10" t="s">
        <v>92</v>
      </c>
      <c r="D87" s="10" t="s">
        <v>92</v>
      </c>
      <c r="E87" s="10" t="s">
        <v>92</v>
      </c>
      <c r="F87" s="10">
        <v>1176100000</v>
      </c>
      <c r="G87" s="10">
        <v>1151300000</v>
      </c>
      <c r="H87" s="10">
        <v>1890000000</v>
      </c>
      <c r="I87" s="10">
        <v>1203000000</v>
      </c>
      <c r="J87" s="10">
        <v>1508000000</v>
      </c>
      <c r="K87" s="10">
        <v>1357000000</v>
      </c>
      <c r="L87" s="10">
        <v>2044000000</v>
      </c>
      <c r="M87" s="10">
        <v>2095000000</v>
      </c>
      <c r="N87" s="10">
        <v>2131000000</v>
      </c>
      <c r="O87" s="10">
        <v>2509000000</v>
      </c>
      <c r="P87" s="10">
        <v>4469000000</v>
      </c>
      <c r="Q87" s="10">
        <v>2503000000</v>
      </c>
      <c r="R87" s="10">
        <v>2885000000</v>
      </c>
      <c r="S87" s="10">
        <v>2853000000</v>
      </c>
      <c r="T87" s="10">
        <v>2875000000</v>
      </c>
      <c r="U87" s="10">
        <v>3699000000</v>
      </c>
      <c r="V87" s="10">
        <v>4334000000</v>
      </c>
      <c r="W87" s="10">
        <v>4803000000</v>
      </c>
      <c r="X87" s="10">
        <v>5330000000</v>
      </c>
      <c r="Y87" s="10">
        <v>6161000000</v>
      </c>
      <c r="Z87" s="10">
        <v>5353000000</v>
      </c>
      <c r="AA87" s="10">
        <v>5906000000</v>
      </c>
      <c r="AB87" s="10">
        <v>6590000000</v>
      </c>
      <c r="AC87" s="10">
        <v>6646000000</v>
      </c>
      <c r="AD87" s="10">
        <v>6877000000</v>
      </c>
      <c r="AE87" s="10">
        <v>7336000000</v>
      </c>
      <c r="AF87" s="10">
        <v>6326000000</v>
      </c>
      <c r="AG87" s="10">
        <v>3880000000</v>
      </c>
      <c r="AH87" s="10">
        <v>5631000000</v>
      </c>
      <c r="AI87" s="10">
        <v>6322000000</v>
      </c>
      <c r="AJ87" s="10">
        <v>8883000000</v>
      </c>
      <c r="AK87" s="10">
        <v>3606000000</v>
      </c>
      <c r="AL87" s="10">
        <v>7071000000</v>
      </c>
      <c r="AM87" s="10">
        <v>7168000000</v>
      </c>
      <c r="AT87" s="23" t="s">
        <v>130</v>
      </c>
      <c r="AU87" s="24">
        <f>AM61</f>
        <v>32280000000</v>
      </c>
    </row>
    <row r="88" spans="1:47" ht="20" x14ac:dyDescent="0.25">
      <c r="A88" s="5" t="s">
        <v>74</v>
      </c>
      <c r="B88" s="1" t="s">
        <v>92</v>
      </c>
      <c r="C88" s="1" t="s">
        <v>92</v>
      </c>
      <c r="D88" s="1" t="s">
        <v>92</v>
      </c>
      <c r="E88" s="1" t="s">
        <v>92</v>
      </c>
      <c r="F88" s="1">
        <v>-1411700000</v>
      </c>
      <c r="G88" s="1">
        <v>-1200400000</v>
      </c>
      <c r="H88" s="1">
        <v>-1048000000</v>
      </c>
      <c r="I88" s="1">
        <v>-920000000</v>
      </c>
      <c r="J88" s="1">
        <v>-846000000</v>
      </c>
      <c r="K88" s="1">
        <v>-759000000</v>
      </c>
      <c r="L88" s="1">
        <v>-984000000</v>
      </c>
      <c r="M88" s="1">
        <v>-794000000</v>
      </c>
      <c r="N88" s="1">
        <v>-1427000000</v>
      </c>
      <c r="O88" s="1">
        <v>-2107000000</v>
      </c>
      <c r="P88" s="1">
        <v>-4309000000</v>
      </c>
      <c r="Q88" s="1">
        <v>-937000000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T88" s="33" t="s">
        <v>131</v>
      </c>
      <c r="AU88" s="34">
        <f>AU85/(AU86+AU87)</f>
        <v>3.880597014925373E-2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7.2275894553069056E-2</v>
      </c>
      <c r="G89" s="15">
        <f t="shared" si="7"/>
        <v>5.5106687722648644E-2</v>
      </c>
      <c r="H89" s="15">
        <f t="shared" si="7"/>
        <v>4.928981281158875E-2</v>
      </c>
      <c r="I89" s="15">
        <f t="shared" si="7"/>
        <v>4.1757443718228031E-2</v>
      </c>
      <c r="J89" s="15">
        <f t="shared" si="7"/>
        <v>4.0798611111111112E-2</v>
      </c>
      <c r="K89" s="15">
        <f t="shared" si="7"/>
        <v>3.6488630354309888E-2</v>
      </c>
      <c r="L89" s="15">
        <f t="shared" si="7"/>
        <v>4.3493635077793497E-2</v>
      </c>
      <c r="M89" s="15">
        <f t="shared" si="7"/>
        <v>3.4116787693894216E-2</v>
      </c>
      <c r="N89" s="15">
        <f t="shared" si="7"/>
        <v>5.8256787099408042E-2</v>
      </c>
      <c r="O89" s="15">
        <f t="shared" si="7"/>
        <v>8.2025927511971033E-2</v>
      </c>
      <c r="P89" s="15">
        <f t="shared" si="7"/>
        <v>0.18071632276463681</v>
      </c>
      <c r="Q89" s="15">
        <f t="shared" si="7"/>
        <v>3.575517057162482E-2</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700000000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-1168000000</v>
      </c>
      <c r="R90" s="1">
        <v>-422000000</v>
      </c>
      <c r="S90" s="1">
        <v>-376000000</v>
      </c>
      <c r="T90" s="1">
        <v>-1082000000</v>
      </c>
      <c r="U90" s="1">
        <v>-1048000000</v>
      </c>
      <c r="V90" s="1">
        <v>-3755000000</v>
      </c>
      <c r="W90" s="1">
        <v>-460000000</v>
      </c>
      <c r="X90" s="1">
        <v>-1739000000</v>
      </c>
      <c r="Y90" s="1">
        <v>337000000</v>
      </c>
      <c r="Z90" s="1">
        <v>-545000000</v>
      </c>
      <c r="AA90" s="1">
        <v>-2550000000</v>
      </c>
      <c r="AB90" s="1">
        <v>140000000</v>
      </c>
      <c r="AC90" s="1">
        <v>-15601000000</v>
      </c>
      <c r="AD90" s="1">
        <v>1409000000</v>
      </c>
      <c r="AE90" s="1">
        <v>-58000000</v>
      </c>
      <c r="AF90" s="1">
        <v>-338000000</v>
      </c>
      <c r="AG90" s="1">
        <v>-499000000</v>
      </c>
      <c r="AH90" s="1">
        <v>435000000</v>
      </c>
      <c r="AI90" s="1">
        <v>-14293000000</v>
      </c>
      <c r="AJ90" s="1">
        <v>82000000</v>
      </c>
      <c r="AK90" s="1">
        <v>5345000000</v>
      </c>
      <c r="AL90" s="1">
        <v>791000000</v>
      </c>
      <c r="AM90" s="1">
        <v>28000000</v>
      </c>
      <c r="AT90" s="23" t="s">
        <v>19</v>
      </c>
      <c r="AU90" s="24">
        <f>AM25</f>
        <v>6027000000</v>
      </c>
    </row>
    <row r="91" spans="1:47" ht="20" x14ac:dyDescent="0.25">
      <c r="A91" s="5" t="s">
        <v>76</v>
      </c>
      <c r="B91" s="1" t="s">
        <v>92</v>
      </c>
      <c r="C91" s="1" t="s">
        <v>92</v>
      </c>
      <c r="D91" s="1" t="s">
        <v>92</v>
      </c>
      <c r="E91" s="1" t="s">
        <v>92</v>
      </c>
      <c r="F91" s="1">
        <v>-9400000</v>
      </c>
      <c r="G91" s="1" t="s">
        <v>92</v>
      </c>
      <c r="H91" s="1" t="s">
        <v>92</v>
      </c>
      <c r="I91" s="1" t="s">
        <v>92</v>
      </c>
      <c r="J91" s="1">
        <v>-20000000</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v>-1252000000</v>
      </c>
      <c r="Z91" s="1" t="s">
        <v>92</v>
      </c>
      <c r="AA91" s="1" t="s">
        <v>92</v>
      </c>
      <c r="AB91" s="1" t="s">
        <v>92</v>
      </c>
      <c r="AC91" s="1">
        <v>-100000000</v>
      </c>
      <c r="AD91" s="1">
        <v>-245000000</v>
      </c>
      <c r="AE91" s="1">
        <v>-202000000</v>
      </c>
      <c r="AF91" s="1">
        <v>-286000000</v>
      </c>
      <c r="AG91" s="1">
        <v>-438000000</v>
      </c>
      <c r="AH91" s="1">
        <v>-1514000000</v>
      </c>
      <c r="AI91" s="1">
        <v>-988000000</v>
      </c>
      <c r="AJ91" s="1">
        <v>-787000000</v>
      </c>
      <c r="AK91" s="1">
        <v>-312000000</v>
      </c>
      <c r="AL91" s="1">
        <v>-16000000</v>
      </c>
      <c r="AM91" s="1">
        <v>-355000000</v>
      </c>
      <c r="AT91" s="33" t="s">
        <v>132</v>
      </c>
      <c r="AU91" s="34">
        <f>AU89/AU90</f>
        <v>0.11614401858304298</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v>75000000</v>
      </c>
      <c r="AD92" s="1">
        <v>110000000</v>
      </c>
      <c r="AE92" s="1">
        <v>331000000</v>
      </c>
      <c r="AF92" s="1">
        <v>277000000</v>
      </c>
      <c r="AG92" s="1">
        <v>466000000</v>
      </c>
      <c r="AH92" s="1">
        <v>222000000</v>
      </c>
      <c r="AI92" s="1">
        <v>749000000</v>
      </c>
      <c r="AJ92" s="1">
        <v>465000000</v>
      </c>
      <c r="AK92" s="1">
        <v>368000000</v>
      </c>
      <c r="AL92" s="1">
        <v>158000000</v>
      </c>
      <c r="AM92" s="1">
        <v>179000000</v>
      </c>
      <c r="AT92" s="35" t="s">
        <v>133</v>
      </c>
      <c r="AU92" s="36">
        <f>AU88*(1-AU91)</f>
        <v>3.4298888831105795E-2</v>
      </c>
    </row>
    <row r="93" spans="1:47" ht="19" x14ac:dyDescent="0.25">
      <c r="A93" s="5" t="s">
        <v>78</v>
      </c>
      <c r="B93" s="1" t="s">
        <v>92</v>
      </c>
      <c r="C93" s="1" t="s">
        <v>92</v>
      </c>
      <c r="D93" s="1" t="s">
        <v>92</v>
      </c>
      <c r="E93" s="1" t="s">
        <v>92</v>
      </c>
      <c r="F93" s="1">
        <v>126800000</v>
      </c>
      <c r="G93" s="1">
        <v>239600000</v>
      </c>
      <c r="H93" s="1">
        <v>20000000</v>
      </c>
      <c r="I93" s="1">
        <v>-6000000</v>
      </c>
      <c r="J93" s="1">
        <v>-160000000</v>
      </c>
      <c r="K93" s="1">
        <v>470000000</v>
      </c>
      <c r="L93" s="1">
        <v>330000000</v>
      </c>
      <c r="M93" s="1">
        <v>-8000000</v>
      </c>
      <c r="N93" s="1">
        <v>242000000</v>
      </c>
      <c r="O93" s="1">
        <v>-162000000</v>
      </c>
      <c r="P93" s="1">
        <v>-102000000</v>
      </c>
      <c r="Q93" s="1">
        <v>4000000</v>
      </c>
      <c r="R93" s="1">
        <v>-855000000</v>
      </c>
      <c r="S93" s="1">
        <v>-712000000</v>
      </c>
      <c r="T93" s="1">
        <v>-679000000</v>
      </c>
      <c r="U93" s="1">
        <v>-714000000</v>
      </c>
      <c r="V93" s="1">
        <v>-894000000</v>
      </c>
      <c r="W93" s="1">
        <v>-801000000</v>
      </c>
      <c r="X93" s="1">
        <v>-1443000000</v>
      </c>
      <c r="Y93" s="1">
        <v>-1421000000</v>
      </c>
      <c r="Z93" s="1">
        <v>-559000000</v>
      </c>
      <c r="AA93" s="1">
        <v>-637000000</v>
      </c>
      <c r="AB93" s="1">
        <v>-847000000</v>
      </c>
      <c r="AC93" s="1">
        <v>-195000000</v>
      </c>
      <c r="AD93" s="1">
        <v>-2387000000</v>
      </c>
      <c r="AE93" s="1">
        <v>-2376000000</v>
      </c>
      <c r="AF93" s="1">
        <v>6820000000</v>
      </c>
      <c r="AG93" s="1">
        <v>-2032000000</v>
      </c>
      <c r="AH93" s="1">
        <v>-2162000000</v>
      </c>
      <c r="AI93" s="1">
        <v>-2441000000</v>
      </c>
      <c r="AJ93" s="1">
        <v>-2852000000</v>
      </c>
      <c r="AK93" s="1">
        <v>-2299000000</v>
      </c>
      <c r="AL93" s="1">
        <v>-2297000000</v>
      </c>
      <c r="AM93" s="1">
        <v>-2681000000</v>
      </c>
      <c r="AT93" s="62" t="s">
        <v>134</v>
      </c>
      <c r="AU93" s="63"/>
    </row>
    <row r="94" spans="1:47" ht="20" x14ac:dyDescent="0.25">
      <c r="A94" s="6" t="s">
        <v>79</v>
      </c>
      <c r="B94" s="10" t="s">
        <v>92</v>
      </c>
      <c r="C94" s="10" t="s">
        <v>92</v>
      </c>
      <c r="D94" s="10" t="s">
        <v>92</v>
      </c>
      <c r="E94" s="10" t="s">
        <v>92</v>
      </c>
      <c r="F94" s="10">
        <v>-1294300000</v>
      </c>
      <c r="G94" s="10">
        <v>-960800000</v>
      </c>
      <c r="H94" s="10">
        <v>-1028000000</v>
      </c>
      <c r="I94" s="10">
        <v>-926000000</v>
      </c>
      <c r="J94" s="10">
        <v>-1026000000</v>
      </c>
      <c r="K94" s="10">
        <v>-289000000</v>
      </c>
      <c r="L94" s="10">
        <v>-654000000</v>
      </c>
      <c r="M94" s="10">
        <v>-802000000</v>
      </c>
      <c r="N94" s="10">
        <v>-1185000000</v>
      </c>
      <c r="O94" s="10">
        <v>-2269000000</v>
      </c>
      <c r="P94" s="10">
        <v>-4411000000</v>
      </c>
      <c r="Q94" s="10">
        <v>-2101000000</v>
      </c>
      <c r="R94" s="10">
        <v>-1277000000</v>
      </c>
      <c r="S94" s="10">
        <v>-1088000000</v>
      </c>
      <c r="T94" s="10">
        <v>-1761000000</v>
      </c>
      <c r="U94" s="10">
        <v>-1762000000</v>
      </c>
      <c r="V94" s="10">
        <v>-4649000000</v>
      </c>
      <c r="W94" s="10">
        <v>-1261000000</v>
      </c>
      <c r="X94" s="10">
        <v>-3182000000</v>
      </c>
      <c r="Y94" s="10">
        <v>-2336000000</v>
      </c>
      <c r="Z94" s="10">
        <v>-1104000000</v>
      </c>
      <c r="AA94" s="10">
        <v>-3187000000</v>
      </c>
      <c r="AB94" s="10">
        <v>-707000000</v>
      </c>
      <c r="AC94" s="10">
        <v>-15821000000</v>
      </c>
      <c r="AD94" s="10">
        <v>-1113000000</v>
      </c>
      <c r="AE94" s="10">
        <v>-2305000000</v>
      </c>
      <c r="AF94" s="10">
        <v>6473000000</v>
      </c>
      <c r="AG94" s="10">
        <v>-2503000000</v>
      </c>
      <c r="AH94" s="10">
        <v>-3019000000</v>
      </c>
      <c r="AI94" s="10">
        <v>-16973000000</v>
      </c>
      <c r="AJ94" s="10">
        <v>-3092000000</v>
      </c>
      <c r="AK94" s="10">
        <v>3102000000</v>
      </c>
      <c r="AL94" s="10">
        <v>-1364000000</v>
      </c>
      <c r="AM94" s="10">
        <v>-2829000000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v>-354000000</v>
      </c>
      <c r="S95" s="1">
        <v>-231000000</v>
      </c>
      <c r="T95" s="1">
        <v>-1092000000</v>
      </c>
      <c r="U95" s="1">
        <v>-535000000</v>
      </c>
      <c r="V95" s="1">
        <v>-504000000</v>
      </c>
      <c r="W95" s="1">
        <v>-825000000</v>
      </c>
      <c r="X95" s="1">
        <v>-330000000</v>
      </c>
      <c r="Y95" s="1">
        <v>-48000000</v>
      </c>
      <c r="Z95" s="1">
        <v>-1012000000</v>
      </c>
      <c r="AA95" s="1">
        <v>-1892000000</v>
      </c>
      <c r="AB95" s="1">
        <v>-616000000</v>
      </c>
      <c r="AC95" s="1">
        <v>-1056000000</v>
      </c>
      <c r="AD95" s="1">
        <v>-2975000000</v>
      </c>
      <c r="AE95" s="1">
        <v>-651000000</v>
      </c>
      <c r="AF95" s="1">
        <v>-1764000000</v>
      </c>
      <c r="AG95" s="1">
        <v>-2783000000</v>
      </c>
      <c r="AH95" s="1">
        <v>-1875000000</v>
      </c>
      <c r="AI95" s="1">
        <v>-2876000000</v>
      </c>
      <c r="AJ95" s="1">
        <v>-2830000000</v>
      </c>
      <c r="AK95" s="1">
        <v>-16082000000</v>
      </c>
      <c r="AL95" s="1">
        <v>-4254000000</v>
      </c>
      <c r="AM95" s="1">
        <v>-3000000</v>
      </c>
      <c r="AT95" s="38" t="s">
        <v>136</v>
      </c>
      <c r="AU95" s="39" cm="1">
        <f t="array" ref="AU95">_FV(A1,"Beta")</f>
        <v>1.0587</v>
      </c>
    </row>
    <row r="96" spans="1:47" ht="20" x14ac:dyDescent="0.25">
      <c r="A96" s="5" t="s">
        <v>81</v>
      </c>
      <c r="B96" s="1" t="s">
        <v>92</v>
      </c>
      <c r="C96" s="1" t="s">
        <v>92</v>
      </c>
      <c r="D96" s="1" t="s">
        <v>92</v>
      </c>
      <c r="E96" s="1" t="s">
        <v>92</v>
      </c>
      <c r="F96" s="1">
        <v>52200000</v>
      </c>
      <c r="G96" s="1">
        <v>77300000</v>
      </c>
      <c r="H96" s="1">
        <v>73000000</v>
      </c>
      <c r="I96" s="1">
        <v>112000000</v>
      </c>
      <c r="J96" s="1">
        <v>110000000</v>
      </c>
      <c r="K96" s="1" t="s">
        <v>92</v>
      </c>
      <c r="L96" s="1">
        <v>101000000</v>
      </c>
      <c r="M96" s="1">
        <v>96000000</v>
      </c>
      <c r="N96" s="1">
        <v>143000000</v>
      </c>
      <c r="O96" s="1">
        <v>220000000</v>
      </c>
      <c r="P96" s="1">
        <v>354000000</v>
      </c>
      <c r="Q96" s="1">
        <v>438000000</v>
      </c>
      <c r="R96" s="1">
        <v>315000000</v>
      </c>
      <c r="S96" s="1">
        <v>183000000</v>
      </c>
      <c r="T96" s="1">
        <v>331000000</v>
      </c>
      <c r="U96" s="1">
        <v>431000000</v>
      </c>
      <c r="V96" s="1">
        <v>282000000</v>
      </c>
      <c r="W96" s="1">
        <v>346000000</v>
      </c>
      <c r="X96" s="1">
        <v>415000000</v>
      </c>
      <c r="Y96" s="1">
        <v>163000000</v>
      </c>
      <c r="Z96" s="1">
        <v>342000000</v>
      </c>
      <c r="AA96" s="1">
        <v>386000000</v>
      </c>
      <c r="AB96" s="1">
        <v>226000000</v>
      </c>
      <c r="AC96" s="1" t="s">
        <v>92</v>
      </c>
      <c r="AD96" s="1" t="s">
        <v>92</v>
      </c>
      <c r="AE96" s="1" t="s">
        <v>92</v>
      </c>
      <c r="AF96" s="1">
        <v>1100000000</v>
      </c>
      <c r="AG96" s="1" t="s">
        <v>92</v>
      </c>
      <c r="AH96" s="1" t="s">
        <v>92</v>
      </c>
      <c r="AI96" s="1" t="s">
        <v>92</v>
      </c>
      <c r="AJ96" s="1" t="s">
        <v>92</v>
      </c>
      <c r="AK96" s="1" t="s">
        <v>92</v>
      </c>
      <c r="AL96" s="1">
        <v>7000000</v>
      </c>
      <c r="AM96" s="1" t="s">
        <v>92</v>
      </c>
      <c r="AT96" s="23" t="s">
        <v>137</v>
      </c>
      <c r="AU96" s="37">
        <v>8.4000000000000005E-2</v>
      </c>
    </row>
    <row r="97" spans="1:47" ht="20" x14ac:dyDescent="0.25">
      <c r="A97" s="5" t="s">
        <v>82</v>
      </c>
      <c r="B97" s="1" t="s">
        <v>92</v>
      </c>
      <c r="C97" s="1" t="s">
        <v>92</v>
      </c>
      <c r="D97" s="1" t="s">
        <v>92</v>
      </c>
      <c r="E97" s="1" t="s">
        <v>92</v>
      </c>
      <c r="F97" s="1">
        <v>-593700000</v>
      </c>
      <c r="G97" s="1">
        <v>-84900000</v>
      </c>
      <c r="H97" s="1" t="s">
        <v>92</v>
      </c>
      <c r="I97" s="1" t="s">
        <v>92</v>
      </c>
      <c r="J97" s="1" t="s">
        <v>92</v>
      </c>
      <c r="K97" s="1">
        <v>-270000000</v>
      </c>
      <c r="L97" s="1">
        <v>-221000000</v>
      </c>
      <c r="M97" s="1">
        <v>-459000000</v>
      </c>
      <c r="N97" s="1">
        <v>-849000000</v>
      </c>
      <c r="O97" s="1">
        <v>-650000000</v>
      </c>
      <c r="P97" s="1">
        <v>-822000000</v>
      </c>
      <c r="Q97" s="1">
        <v>-800000000</v>
      </c>
      <c r="R97" s="1">
        <v>-599000000</v>
      </c>
      <c r="S97" s="1">
        <v>-700000000</v>
      </c>
      <c r="T97" s="1">
        <v>-401000000</v>
      </c>
      <c r="U97" s="1">
        <v>-992000000</v>
      </c>
      <c r="V97" s="1">
        <v>-1181000000</v>
      </c>
      <c r="W97" s="1">
        <v>-2068000000</v>
      </c>
      <c r="X97" s="1">
        <v>-2001000000</v>
      </c>
      <c r="Y97" s="1">
        <v>-3160000000</v>
      </c>
      <c r="Z97" s="1">
        <v>-1100000000</v>
      </c>
      <c r="AA97" s="1">
        <v>-2200000000</v>
      </c>
      <c r="AB97" s="1">
        <v>-2175000000</v>
      </c>
      <c r="AC97" s="1" t="s">
        <v>92</v>
      </c>
      <c r="AD97" s="1">
        <v>-1200000000</v>
      </c>
      <c r="AE97" s="1">
        <v>-1500000000</v>
      </c>
      <c r="AF97" s="1">
        <v>-10000000000</v>
      </c>
      <c r="AG97" s="1">
        <v>-2254000000</v>
      </c>
      <c r="AH97" s="1">
        <v>-1453000000</v>
      </c>
      <c r="AI97" s="1">
        <v>-325000000</v>
      </c>
      <c r="AJ97" s="1">
        <v>-151000000</v>
      </c>
      <c r="AK97" s="1">
        <v>-47000000</v>
      </c>
      <c r="AL97" s="1">
        <v>-2327000000</v>
      </c>
      <c r="AM97" s="1">
        <v>-2803000000</v>
      </c>
      <c r="AT97" s="35" t="s">
        <v>138</v>
      </c>
      <c r="AU97" s="36">
        <f>(AU94)+((AU95)*(AU96-AU94))</f>
        <v>8.6527035000000002E-2</v>
      </c>
    </row>
    <row r="98" spans="1:47" ht="19" x14ac:dyDescent="0.25">
      <c r="A98" s="5" t="s">
        <v>83</v>
      </c>
      <c r="B98" s="1" t="s">
        <v>92</v>
      </c>
      <c r="C98" s="1" t="s">
        <v>92</v>
      </c>
      <c r="D98" s="1" t="s">
        <v>92</v>
      </c>
      <c r="E98" s="1" t="s">
        <v>92</v>
      </c>
      <c r="F98" s="1">
        <v>-227400000</v>
      </c>
      <c r="G98" s="1">
        <v>-253500000</v>
      </c>
      <c r="H98" s="1">
        <v>-281000000</v>
      </c>
      <c r="I98" s="1">
        <v>-264000000</v>
      </c>
      <c r="J98" s="1">
        <v>-267000000</v>
      </c>
      <c r="K98" s="1">
        <v>-340000000</v>
      </c>
      <c r="L98" s="1">
        <v>-363000000</v>
      </c>
      <c r="M98" s="1">
        <v>-356000000</v>
      </c>
      <c r="N98" s="1">
        <v>-430000000</v>
      </c>
      <c r="O98" s="1">
        <v>-453000000</v>
      </c>
      <c r="P98" s="1">
        <v>-512000000</v>
      </c>
      <c r="Q98" s="1">
        <v>-580000000</v>
      </c>
      <c r="R98" s="1">
        <v>-423000000</v>
      </c>
      <c r="S98" s="1">
        <v>-462000000</v>
      </c>
      <c r="T98" s="1">
        <v>-533000000</v>
      </c>
      <c r="U98" s="1">
        <v>-660000000</v>
      </c>
      <c r="V98" s="1">
        <v>-832000000</v>
      </c>
      <c r="W98" s="1">
        <v>-951000000</v>
      </c>
      <c r="X98" s="1">
        <v>-1080000000</v>
      </c>
      <c r="Y98" s="1">
        <v>-1210000000</v>
      </c>
      <c r="Z98" s="1">
        <v>-1356000000</v>
      </c>
      <c r="AA98" s="1">
        <v>-1482000000</v>
      </c>
      <c r="AB98" s="1">
        <v>-1602000000</v>
      </c>
      <c r="AC98" s="1">
        <v>-1752000000</v>
      </c>
      <c r="AD98" s="1">
        <v>-1908000000</v>
      </c>
      <c r="AE98" s="1">
        <v>-2048000000</v>
      </c>
      <c r="AF98" s="1">
        <v>-2184000000</v>
      </c>
      <c r="AG98" s="1">
        <v>-2069000000</v>
      </c>
      <c r="AH98" s="1">
        <v>-2074000000</v>
      </c>
      <c r="AI98" s="1">
        <v>-2170000000</v>
      </c>
      <c r="AJ98" s="1">
        <v>-2442000000</v>
      </c>
      <c r="AK98" s="1">
        <v>-2732000000</v>
      </c>
      <c r="AL98" s="1">
        <v>-2957000000</v>
      </c>
      <c r="AM98" s="1">
        <v>-3128000000</v>
      </c>
      <c r="AT98" s="62" t="s">
        <v>139</v>
      </c>
      <c r="AU98" s="63"/>
    </row>
    <row r="99" spans="1:47" ht="20" x14ac:dyDescent="0.25">
      <c r="A99" s="5" t="s">
        <v>84</v>
      </c>
      <c r="B99" s="1" t="s">
        <v>92</v>
      </c>
      <c r="C99" s="1" t="s">
        <v>92</v>
      </c>
      <c r="D99" s="1" t="s">
        <v>92</v>
      </c>
      <c r="E99" s="1" t="s">
        <v>92</v>
      </c>
      <c r="F99" s="1">
        <v>955100000</v>
      </c>
      <c r="G99" s="1">
        <v>6300000</v>
      </c>
      <c r="H99" s="1">
        <v>-309000000</v>
      </c>
      <c r="I99" s="1">
        <v>-283000000</v>
      </c>
      <c r="J99" s="1">
        <v>-222000000</v>
      </c>
      <c r="K99" s="1">
        <v>-488000000</v>
      </c>
      <c r="L99" s="1">
        <v>-391000000</v>
      </c>
      <c r="M99" s="1">
        <v>-336000000</v>
      </c>
      <c r="N99" s="1">
        <v>-133000000</v>
      </c>
      <c r="O99" s="1">
        <v>542000000</v>
      </c>
      <c r="P99" s="1">
        <v>1355000000</v>
      </c>
      <c r="Q99" s="1">
        <v>360000000</v>
      </c>
      <c r="R99" s="1">
        <v>292000000</v>
      </c>
      <c r="S99" s="1">
        <v>-41000000</v>
      </c>
      <c r="T99" s="1">
        <v>-1000000</v>
      </c>
      <c r="U99" s="1">
        <v>354000000</v>
      </c>
      <c r="V99" s="1">
        <v>2570000000</v>
      </c>
      <c r="W99" s="1">
        <v>156000000</v>
      </c>
      <c r="X99" s="1">
        <v>1041000000</v>
      </c>
      <c r="Y99" s="1">
        <v>2017000000</v>
      </c>
      <c r="Z99" s="1">
        <v>-1065000000</v>
      </c>
      <c r="AA99" s="1">
        <v>2035000000</v>
      </c>
      <c r="AB99" s="1">
        <v>162000000</v>
      </c>
      <c r="AC99" s="1">
        <v>10829000000</v>
      </c>
      <c r="AD99" s="1">
        <v>143000000</v>
      </c>
      <c r="AE99" s="1">
        <v>-60000000</v>
      </c>
      <c r="AF99" s="1">
        <v>2063000000</v>
      </c>
      <c r="AG99" s="1">
        <v>5918000000</v>
      </c>
      <c r="AH99" s="1">
        <v>4409000000</v>
      </c>
      <c r="AI99" s="1">
        <v>13336000000</v>
      </c>
      <c r="AJ99" s="1">
        <v>859000000</v>
      </c>
      <c r="AK99" s="1">
        <v>13587000000</v>
      </c>
      <c r="AL99" s="1">
        <v>2846000000</v>
      </c>
      <c r="AM99" s="1">
        <v>75000000</v>
      </c>
      <c r="AT99" s="23" t="s">
        <v>140</v>
      </c>
      <c r="AU99" s="24">
        <f>AU86+AU87</f>
        <v>33500000000</v>
      </c>
    </row>
    <row r="100" spans="1:47" ht="20" x14ac:dyDescent="0.25">
      <c r="A100" s="6" t="s">
        <v>85</v>
      </c>
      <c r="B100" s="10" t="s">
        <v>92</v>
      </c>
      <c r="C100" s="10" t="s">
        <v>92</v>
      </c>
      <c r="D100" s="10" t="s">
        <v>92</v>
      </c>
      <c r="E100" s="10" t="s">
        <v>92</v>
      </c>
      <c r="F100" s="10">
        <v>186200000</v>
      </c>
      <c r="G100" s="10">
        <v>-254800000</v>
      </c>
      <c r="H100" s="10">
        <v>-517000000</v>
      </c>
      <c r="I100" s="10">
        <v>-435000000</v>
      </c>
      <c r="J100" s="10">
        <v>-379000000</v>
      </c>
      <c r="K100" s="10">
        <v>-1098000000</v>
      </c>
      <c r="L100" s="10">
        <v>-874000000</v>
      </c>
      <c r="M100" s="10">
        <v>-1055000000</v>
      </c>
      <c r="N100" s="10">
        <v>-1269000000</v>
      </c>
      <c r="O100" s="10">
        <v>-341000000</v>
      </c>
      <c r="P100" s="10">
        <v>375000000</v>
      </c>
      <c r="Q100" s="10">
        <v>-582000000</v>
      </c>
      <c r="R100" s="10">
        <v>-769000000</v>
      </c>
      <c r="S100" s="10">
        <v>-1251000000</v>
      </c>
      <c r="T100" s="10">
        <v>-1696000000</v>
      </c>
      <c r="U100" s="10">
        <v>-1402000000</v>
      </c>
      <c r="V100" s="10">
        <v>335000000</v>
      </c>
      <c r="W100" s="10">
        <v>-3342000000</v>
      </c>
      <c r="X100" s="10">
        <v>-1955000000</v>
      </c>
      <c r="Y100" s="10">
        <v>-2238000000</v>
      </c>
      <c r="Z100" s="10">
        <v>-4191000000</v>
      </c>
      <c r="AA100" s="10">
        <v>-3153000000</v>
      </c>
      <c r="AB100" s="10">
        <v>-4005000000</v>
      </c>
      <c r="AC100" s="10">
        <v>8021000000</v>
      </c>
      <c r="AD100" s="10">
        <v>-5940000000</v>
      </c>
      <c r="AE100" s="10">
        <v>-4259000000</v>
      </c>
      <c r="AF100" s="10">
        <v>-10785000000</v>
      </c>
      <c r="AG100" s="10">
        <v>-1188000000</v>
      </c>
      <c r="AH100" s="10">
        <v>-993000000</v>
      </c>
      <c r="AI100" s="10">
        <v>7965000000</v>
      </c>
      <c r="AJ100" s="10">
        <v>-4564000000</v>
      </c>
      <c r="AK100" s="10">
        <v>-5274000000</v>
      </c>
      <c r="AL100" s="10">
        <v>-6685000000</v>
      </c>
      <c r="AM100" s="10">
        <v>-5859000000</v>
      </c>
      <c r="AT100" s="33" t="s">
        <v>141</v>
      </c>
      <c r="AU100" s="34">
        <f>AU99/AU103</f>
        <v>0.19353253921750826</v>
      </c>
    </row>
    <row r="101" spans="1:47" ht="20" x14ac:dyDescent="0.25">
      <c r="A101" s="5" t="s">
        <v>86</v>
      </c>
      <c r="B101" s="1" t="s">
        <v>92</v>
      </c>
      <c r="C101" s="1" t="s">
        <v>92</v>
      </c>
      <c r="D101" s="1" t="s">
        <v>92</v>
      </c>
      <c r="E101" s="1" t="s">
        <v>92</v>
      </c>
      <c r="F101" s="1">
        <v>-44100000</v>
      </c>
      <c r="G101" s="1">
        <v>-1400000</v>
      </c>
      <c r="H101" s="1">
        <v>-23000000</v>
      </c>
      <c r="I101" s="1">
        <v>-11000000</v>
      </c>
      <c r="J101" s="1">
        <v>-36000000</v>
      </c>
      <c r="K101" s="1">
        <v>-5000000</v>
      </c>
      <c r="L101" s="1">
        <v>-2000000</v>
      </c>
      <c r="M101" s="1">
        <v>-11000000</v>
      </c>
      <c r="N101" s="1">
        <v>-49000000</v>
      </c>
      <c r="O101" s="1">
        <v>-4000000</v>
      </c>
      <c r="P101" s="1">
        <v>-26000000</v>
      </c>
      <c r="Q101" s="1">
        <v>-29000000</v>
      </c>
      <c r="R101" s="1">
        <v>-29000000</v>
      </c>
      <c r="S101" s="1">
        <v>8000000</v>
      </c>
      <c r="T101" s="1">
        <v>125000000</v>
      </c>
      <c r="U101" s="1">
        <v>107000000</v>
      </c>
      <c r="V101" s="1">
        <v>-38000000</v>
      </c>
      <c r="W101" s="1">
        <v>99000000</v>
      </c>
      <c r="X101" s="1">
        <v>165000000</v>
      </c>
      <c r="Y101" s="1">
        <v>-164000000</v>
      </c>
      <c r="Z101" s="1">
        <v>64000000</v>
      </c>
      <c r="AA101" s="1">
        <v>68000000</v>
      </c>
      <c r="AB101" s="1">
        <v>-1000000</v>
      </c>
      <c r="AC101" s="1">
        <v>30000000</v>
      </c>
      <c r="AD101" s="1">
        <v>-41000000</v>
      </c>
      <c r="AE101" s="1">
        <v>-156000000</v>
      </c>
      <c r="AF101" s="1">
        <v>-174000000</v>
      </c>
      <c r="AG101" s="1">
        <v>-120000000</v>
      </c>
      <c r="AH101" s="1">
        <v>210000000</v>
      </c>
      <c r="AI101" s="1">
        <v>-120000000</v>
      </c>
      <c r="AJ101" s="1">
        <v>-19000000</v>
      </c>
      <c r="AK101" s="1">
        <v>-22000000</v>
      </c>
      <c r="AL101" s="1">
        <v>-1000000</v>
      </c>
      <c r="AM101" s="1">
        <v>-42000000</v>
      </c>
      <c r="AT101" s="38" t="s">
        <v>142</v>
      </c>
      <c r="AU101" s="40" cm="1">
        <f t="array" ref="AU101">_FV(A1,"Market cap",TRUE)</f>
        <v>139597506680</v>
      </c>
    </row>
    <row r="102" spans="1:47" ht="20" x14ac:dyDescent="0.25">
      <c r="A102" s="6" t="s">
        <v>87</v>
      </c>
      <c r="B102" s="10" t="s">
        <v>92</v>
      </c>
      <c r="C102" s="10" t="s">
        <v>92</v>
      </c>
      <c r="D102" s="10" t="s">
        <v>92</v>
      </c>
      <c r="E102" s="10" t="s">
        <v>92</v>
      </c>
      <c r="F102" s="10">
        <v>186200000</v>
      </c>
      <c r="G102" s="10">
        <v>-254800000</v>
      </c>
      <c r="H102" s="10">
        <v>-517000000</v>
      </c>
      <c r="I102" s="10">
        <v>-435000000</v>
      </c>
      <c r="J102" s="10">
        <v>67000000</v>
      </c>
      <c r="K102" s="10">
        <v>-35000000</v>
      </c>
      <c r="L102" s="10">
        <v>514000000</v>
      </c>
      <c r="M102" s="10">
        <v>227000000</v>
      </c>
      <c r="N102" s="10">
        <v>-372000000</v>
      </c>
      <c r="O102" s="10">
        <v>-105000000</v>
      </c>
      <c r="P102" s="10">
        <v>407000000</v>
      </c>
      <c r="Q102" s="10">
        <v>-209000000</v>
      </c>
      <c r="R102" s="10">
        <v>810000000</v>
      </c>
      <c r="S102" s="10">
        <v>522000000</v>
      </c>
      <c r="T102" s="10">
        <v>-457000000</v>
      </c>
      <c r="U102" s="10">
        <v>642000000</v>
      </c>
      <c r="V102" s="10">
        <v>-18000000</v>
      </c>
      <c r="W102" s="10">
        <v>299000000</v>
      </c>
      <c r="X102" s="10">
        <v>358000000</v>
      </c>
      <c r="Y102" s="10">
        <v>1423000000</v>
      </c>
      <c r="Z102" s="10">
        <v>122000000</v>
      </c>
      <c r="AA102" s="10">
        <v>-366000000</v>
      </c>
      <c r="AB102" s="10">
        <v>1877000000</v>
      </c>
      <c r="AC102" s="10">
        <v>-1124000000</v>
      </c>
      <c r="AD102" s="10">
        <v>-217000000</v>
      </c>
      <c r="AE102" s="10">
        <v>616000000</v>
      </c>
      <c r="AF102" s="10">
        <v>1840000000</v>
      </c>
      <c r="AG102" s="10">
        <v>37000000</v>
      </c>
      <c r="AH102" s="10">
        <v>1796000000</v>
      </c>
      <c r="AI102" s="10">
        <v>-2866000000</v>
      </c>
      <c r="AJ102" s="10">
        <v>1166000000</v>
      </c>
      <c r="AK102" s="10">
        <v>1412000000</v>
      </c>
      <c r="AL102" s="10">
        <v>-1000000000</v>
      </c>
      <c r="AM102" s="10">
        <v>-1633000000</v>
      </c>
      <c r="AT102" s="33" t="s">
        <v>143</v>
      </c>
      <c r="AU102" s="34">
        <f>AU101/AU103</f>
        <v>0.80646746078249176</v>
      </c>
    </row>
    <row r="103" spans="1:47" ht="20" x14ac:dyDescent="0.25">
      <c r="A103" s="5" t="s">
        <v>88</v>
      </c>
      <c r="B103" s="1" t="s">
        <v>92</v>
      </c>
      <c r="C103" s="1" t="s">
        <v>92</v>
      </c>
      <c r="D103" s="1" t="s">
        <v>92</v>
      </c>
      <c r="E103" s="1" t="s">
        <v>92</v>
      </c>
      <c r="F103" s="1">
        <v>242600000</v>
      </c>
      <c r="G103" s="1">
        <v>266500000</v>
      </c>
      <c r="H103" s="1">
        <v>201000000</v>
      </c>
      <c r="I103" s="1">
        <v>523000000</v>
      </c>
      <c r="J103" s="1">
        <v>354000000</v>
      </c>
      <c r="K103" s="1">
        <v>421000000</v>
      </c>
      <c r="L103" s="1">
        <v>386000000</v>
      </c>
      <c r="M103" s="1">
        <v>900000000</v>
      </c>
      <c r="N103" s="1">
        <v>1127000000</v>
      </c>
      <c r="O103" s="1">
        <v>655000000</v>
      </c>
      <c r="P103" s="1">
        <v>550000000</v>
      </c>
      <c r="Q103" s="1">
        <v>957000000</v>
      </c>
      <c r="R103" s="1">
        <v>748000000</v>
      </c>
      <c r="S103" s="1">
        <v>1558000000</v>
      </c>
      <c r="T103" s="1">
        <v>2080000000</v>
      </c>
      <c r="U103" s="1">
        <v>1623000000</v>
      </c>
      <c r="V103" s="1">
        <v>2265000000</v>
      </c>
      <c r="W103" s="1">
        <v>2247000000</v>
      </c>
      <c r="X103" s="1">
        <v>2546000000</v>
      </c>
      <c r="Y103" s="1">
        <v>2904000000</v>
      </c>
      <c r="Z103" s="1">
        <v>4327000000</v>
      </c>
      <c r="AA103" s="1">
        <v>4449000000</v>
      </c>
      <c r="AB103" s="1">
        <v>4083000000</v>
      </c>
      <c r="AC103" s="1">
        <v>5960000000</v>
      </c>
      <c r="AD103" s="1">
        <v>4836000000</v>
      </c>
      <c r="AE103" s="1">
        <v>4619000000</v>
      </c>
      <c r="AF103" s="1">
        <v>5235000000</v>
      </c>
      <c r="AG103" s="1">
        <v>7120000000</v>
      </c>
      <c r="AH103" s="1">
        <v>7189000000</v>
      </c>
      <c r="AI103" s="1">
        <v>9018000000</v>
      </c>
      <c r="AJ103" s="1">
        <v>6212000000</v>
      </c>
      <c r="AK103" s="1">
        <v>7420000000</v>
      </c>
      <c r="AL103" s="1">
        <v>8832000000</v>
      </c>
      <c r="AM103" s="1">
        <v>7853000000</v>
      </c>
      <c r="AT103" s="35" t="s">
        <v>144</v>
      </c>
      <c r="AU103" s="41">
        <f>AU99+AU101</f>
        <v>173097506680</v>
      </c>
    </row>
    <row r="104" spans="1:47" ht="20" thickBot="1" x14ac:dyDescent="0.3">
      <c r="A104" s="7" t="s">
        <v>89</v>
      </c>
      <c r="B104" s="11" t="s">
        <v>92</v>
      </c>
      <c r="C104" s="11" t="s">
        <v>92</v>
      </c>
      <c r="D104" s="11" t="s">
        <v>92</v>
      </c>
      <c r="E104" s="11" t="s">
        <v>92</v>
      </c>
      <c r="F104" s="11" t="s">
        <v>92</v>
      </c>
      <c r="G104" s="11" t="s">
        <v>92</v>
      </c>
      <c r="H104" s="11" t="s">
        <v>92</v>
      </c>
      <c r="I104" s="11" t="s">
        <v>92</v>
      </c>
      <c r="J104" s="11">
        <v>421000000</v>
      </c>
      <c r="K104" s="11">
        <v>386000000</v>
      </c>
      <c r="L104" s="11">
        <v>900000000</v>
      </c>
      <c r="M104" s="11">
        <v>1127000000</v>
      </c>
      <c r="N104" s="11">
        <v>755000000</v>
      </c>
      <c r="O104" s="11">
        <v>550000000</v>
      </c>
      <c r="P104" s="11">
        <v>957000000</v>
      </c>
      <c r="Q104" s="11">
        <v>748000000</v>
      </c>
      <c r="R104" s="11">
        <v>1558000000</v>
      </c>
      <c r="S104" s="11">
        <v>2080000000</v>
      </c>
      <c r="T104" s="11">
        <v>1623000000</v>
      </c>
      <c r="U104" s="11">
        <v>2265000000</v>
      </c>
      <c r="V104" s="11">
        <v>2247000000</v>
      </c>
      <c r="W104" s="11">
        <v>2546000000</v>
      </c>
      <c r="X104" s="11">
        <v>2904000000</v>
      </c>
      <c r="Y104" s="11">
        <v>4327000000</v>
      </c>
      <c r="Z104" s="11">
        <v>4449000000</v>
      </c>
      <c r="AA104" s="11">
        <v>4083000000</v>
      </c>
      <c r="AB104" s="11">
        <v>5960000000</v>
      </c>
      <c r="AC104" s="11">
        <v>4836000000</v>
      </c>
      <c r="AD104" s="11">
        <v>4619000000</v>
      </c>
      <c r="AE104" s="11">
        <v>5235000000</v>
      </c>
      <c r="AF104" s="11">
        <v>7075000000</v>
      </c>
      <c r="AG104" s="11">
        <v>7157000000</v>
      </c>
      <c r="AH104" s="11">
        <v>8985000000</v>
      </c>
      <c r="AI104" s="11">
        <v>6152000000</v>
      </c>
      <c r="AJ104" s="11">
        <v>7378000000</v>
      </c>
      <c r="AK104" s="11">
        <v>8832000000</v>
      </c>
      <c r="AL104" s="11">
        <v>7832000000</v>
      </c>
      <c r="AM104" s="11">
        <v>6220000000</v>
      </c>
      <c r="AT104" s="62" t="s">
        <v>145</v>
      </c>
      <c r="AU104" s="63"/>
    </row>
    <row r="105" spans="1:47" ht="21" thickTop="1" x14ac:dyDescent="0.25">
      <c r="A105" s="14" t="s">
        <v>107</v>
      </c>
      <c r="B105" s="1"/>
      <c r="C105" s="15" t="e">
        <f>(C106/B106)-1</f>
        <v>#VALUE!</v>
      </c>
      <c r="D105" s="15" t="e">
        <f>(D106/C106)-1</f>
        <v>#VALUE!</v>
      </c>
      <c r="E105" s="15" t="e">
        <f>(E106/D106)-1</f>
        <v>#VALUE!</v>
      </c>
      <c r="F105" s="15" t="e">
        <f>(F106/E106)-1</f>
        <v>#VALUE!</v>
      </c>
      <c r="G105" s="15">
        <f>(G106/F106)-1</f>
        <v>-0.79159592529711376</v>
      </c>
      <c r="H105" s="15">
        <f t="shared" ref="H105:AM105" si="8">(H106/G106)-1</f>
        <v>-18.14867617107943</v>
      </c>
      <c r="I105" s="15">
        <f t="shared" si="8"/>
        <v>-0.66389548693586697</v>
      </c>
      <c r="J105" s="15">
        <f t="shared" si="8"/>
        <v>1.3392226148409896</v>
      </c>
      <c r="K105" s="15">
        <f t="shared" si="8"/>
        <v>-9.6676737160120818E-2</v>
      </c>
      <c r="L105" s="15">
        <f t="shared" si="8"/>
        <v>0.77257525083612033</v>
      </c>
      <c r="M105" s="15">
        <f t="shared" si="8"/>
        <v>0.22735849056603774</v>
      </c>
      <c r="N105" s="15">
        <f t="shared" si="8"/>
        <v>-0.45887778631821674</v>
      </c>
      <c r="O105" s="15">
        <f t="shared" si="8"/>
        <v>-0.42897727272727271</v>
      </c>
      <c r="P105" s="15">
        <f t="shared" si="8"/>
        <v>-0.60199004975124382</v>
      </c>
      <c r="Q105" s="15">
        <f t="shared" si="8"/>
        <v>8.7874999999999996</v>
      </c>
      <c r="R105" s="15">
        <f t="shared" si="8"/>
        <v>0.33588761174968074</v>
      </c>
      <c r="S105" s="15">
        <f t="shared" si="8"/>
        <v>8.365200764818348E-2</v>
      </c>
      <c r="T105" s="15">
        <f t="shared" si="8"/>
        <v>3.4406704896338791E-2</v>
      </c>
      <c r="U105" s="15">
        <f t="shared" si="8"/>
        <v>0.23837953091684438</v>
      </c>
      <c r="V105" s="15">
        <f t="shared" si="8"/>
        <v>0.17252066115702469</v>
      </c>
      <c r="W105" s="15">
        <f t="shared" si="8"/>
        <v>0.13039647577092506</v>
      </c>
      <c r="X105" s="15">
        <f t="shared" si="8"/>
        <v>8.5216939464796138E-2</v>
      </c>
      <c r="Y105" s="15">
        <f t="shared" si="8"/>
        <v>0.18386401723725165</v>
      </c>
      <c r="Z105" s="15">
        <f t="shared" si="8"/>
        <v>-8.4529828109201177E-2</v>
      </c>
      <c r="AA105" s="15">
        <f t="shared" si="8"/>
        <v>0.11354097636403804</v>
      </c>
      <c r="AB105" s="15">
        <f t="shared" si="8"/>
        <v>0.1122793096607817</v>
      </c>
      <c r="AC105" s="15">
        <f t="shared" si="8"/>
        <v>-0.33761369716425893</v>
      </c>
      <c r="AD105" s="15">
        <f t="shared" si="8"/>
        <v>0.2027463651050081</v>
      </c>
      <c r="AE105" s="15">
        <f t="shared" si="8"/>
        <v>0.12648309827624815</v>
      </c>
      <c r="AF105" s="15">
        <f t="shared" si="8"/>
        <v>-0.15798887122416538</v>
      </c>
      <c r="AG105" s="15">
        <f t="shared" si="8"/>
        <v>-0.57682322397923058</v>
      </c>
      <c r="AH105" s="15">
        <f t="shared" si="8"/>
        <v>0.80535415504740659</v>
      </c>
      <c r="AI105" s="15">
        <f t="shared" si="8"/>
        <v>0.24189063948100098</v>
      </c>
      <c r="AJ105" s="15">
        <f t="shared" si="8"/>
        <v>0.56119402985074629</v>
      </c>
      <c r="AK105" s="15">
        <f t="shared" si="8"/>
        <v>-0.73884639898024218</v>
      </c>
      <c r="AL105" s="15">
        <f t="shared" si="8"/>
        <v>1.8974984746796828</v>
      </c>
      <c r="AM105" s="15">
        <f t="shared" si="8"/>
        <v>-7.4963150136870937E-2</v>
      </c>
      <c r="AN105" s="15"/>
      <c r="AO105" s="15"/>
      <c r="AP105" s="15"/>
      <c r="AQ105" s="15"/>
      <c r="AR105" s="15"/>
      <c r="AS105" s="15"/>
      <c r="AT105" s="25" t="s">
        <v>108</v>
      </c>
      <c r="AU105" s="26">
        <f>(AU100*AU92)+(AU102*AU97)</f>
        <v>7.6419189253310732E-2</v>
      </c>
    </row>
    <row r="106" spans="1:47" ht="19" x14ac:dyDescent="0.25">
      <c r="A106" s="5" t="s">
        <v>90</v>
      </c>
      <c r="B106" s="1" t="s">
        <v>92</v>
      </c>
      <c r="C106" s="1" t="s">
        <v>92</v>
      </c>
      <c r="D106" s="1" t="s">
        <v>92</v>
      </c>
      <c r="E106" s="1" t="s">
        <v>92</v>
      </c>
      <c r="F106" s="1">
        <v>-235600000</v>
      </c>
      <c r="G106" s="1">
        <v>-49100000</v>
      </c>
      <c r="H106" s="1">
        <v>842000000</v>
      </c>
      <c r="I106" s="1">
        <v>283000000</v>
      </c>
      <c r="J106" s="1">
        <v>662000000</v>
      </c>
      <c r="K106" s="1">
        <v>598000000</v>
      </c>
      <c r="L106" s="1">
        <v>1060000000</v>
      </c>
      <c r="M106" s="1">
        <v>1301000000</v>
      </c>
      <c r="N106" s="1">
        <v>704000000</v>
      </c>
      <c r="O106" s="1">
        <v>402000000</v>
      </c>
      <c r="P106" s="1">
        <v>160000000</v>
      </c>
      <c r="Q106" s="1">
        <v>1566000000</v>
      </c>
      <c r="R106" s="1">
        <v>2092000000</v>
      </c>
      <c r="S106" s="1">
        <v>2267000000</v>
      </c>
      <c r="T106" s="1">
        <v>2345000000</v>
      </c>
      <c r="U106" s="1">
        <v>2904000000</v>
      </c>
      <c r="V106" s="1">
        <v>3405000000</v>
      </c>
      <c r="W106" s="1">
        <v>3849000000</v>
      </c>
      <c r="X106" s="1">
        <v>4177000000</v>
      </c>
      <c r="Y106" s="1">
        <v>4945000000</v>
      </c>
      <c r="Z106" s="1">
        <v>4527000000</v>
      </c>
      <c r="AA106" s="1">
        <v>5041000000</v>
      </c>
      <c r="AB106" s="1">
        <v>5607000000</v>
      </c>
      <c r="AC106" s="1">
        <v>3714000000</v>
      </c>
      <c r="AD106" s="1">
        <v>4467000000</v>
      </c>
      <c r="AE106" s="1">
        <v>5032000000</v>
      </c>
      <c r="AF106" s="1">
        <v>4237000000</v>
      </c>
      <c r="AG106" s="1">
        <v>1793000000</v>
      </c>
      <c r="AH106" s="1">
        <v>3237000000</v>
      </c>
      <c r="AI106" s="1">
        <v>4020000000</v>
      </c>
      <c r="AJ106" s="1">
        <v>6276000000</v>
      </c>
      <c r="AK106" s="1">
        <v>1639000000</v>
      </c>
      <c r="AL106" s="1">
        <v>4749000000</v>
      </c>
      <c r="AM106" s="1">
        <v>4393000000</v>
      </c>
      <c r="AN106" s="42">
        <f>AM106*(1+$AU$106)</f>
        <v>4701523941.8821707</v>
      </c>
      <c r="AO106" s="42">
        <f t="shared" ref="AO106:AR106" si="9">AN106*(1+$AU$106)</f>
        <v>5031715769.6542826</v>
      </c>
      <c r="AP106" s="42">
        <f t="shared" si="9"/>
        <v>5385097236.4615717</v>
      </c>
      <c r="AQ106" s="42">
        <f t="shared" si="9"/>
        <v>5763296969.4030485</v>
      </c>
      <c r="AR106" s="42">
        <f t="shared" si="9"/>
        <v>6168057975.3756857</v>
      </c>
      <c r="AS106" s="43" t="s">
        <v>146</v>
      </c>
      <c r="AT106" s="44" t="s">
        <v>147</v>
      </c>
      <c r="AU106" s="45">
        <f>(SUM(AN4:AR4)/5)</f>
        <v>7.0230808532249084E-2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122955253020.69997</v>
      </c>
      <c r="AS107" s="47" t="s">
        <v>148</v>
      </c>
      <c r="AT107" s="48" t="s">
        <v>149</v>
      </c>
      <c r="AU107" s="49">
        <v>2.5000000000000001E-2</v>
      </c>
    </row>
    <row r="108" spans="1:47" ht="19" x14ac:dyDescent="0.25">
      <c r="AN108" s="46">
        <f t="shared" ref="AN108:AP108" si="10">AN107+AN106</f>
        <v>4701523941.8821707</v>
      </c>
      <c r="AO108" s="46">
        <f t="shared" si="10"/>
        <v>5031715769.6542826</v>
      </c>
      <c r="AP108" s="46">
        <f t="shared" si="10"/>
        <v>5385097236.4615717</v>
      </c>
      <c r="AQ108" s="46">
        <f>AQ107+AQ106</f>
        <v>5763296969.4030485</v>
      </c>
      <c r="AR108" s="46">
        <f>AR107+AR106</f>
        <v>129123310996.07565</v>
      </c>
      <c r="AS108" s="47" t="s">
        <v>144</v>
      </c>
      <c r="AT108" s="50" t="s">
        <v>150</v>
      </c>
      <c r="AU108" s="51">
        <f>AU105</f>
        <v>7.6419189253310732E-2</v>
      </c>
    </row>
    <row r="109" spans="1:47" ht="19" x14ac:dyDescent="0.25">
      <c r="AN109" s="64" t="s">
        <v>151</v>
      </c>
      <c r="AO109" s="65"/>
    </row>
    <row r="110" spans="1:47" ht="20" x14ac:dyDescent="0.25">
      <c r="AN110" s="52" t="s">
        <v>152</v>
      </c>
      <c r="AO110" s="40">
        <f>NPV(AU108,AN108,AO108,AP108,AQ108,AR108)</f>
        <v>106671497254.63765</v>
      </c>
    </row>
    <row r="111" spans="1:47" ht="20" x14ac:dyDescent="0.25">
      <c r="AN111" s="52" t="s">
        <v>153</v>
      </c>
      <c r="AO111" s="40">
        <f>AM40</f>
        <v>6220000000</v>
      </c>
    </row>
    <row r="112" spans="1:47" ht="20" x14ac:dyDescent="0.25">
      <c r="AN112" s="52" t="s">
        <v>140</v>
      </c>
      <c r="AO112" s="40">
        <f>AU99</f>
        <v>33500000000</v>
      </c>
    </row>
    <row r="113" spans="40:41" ht="20" x14ac:dyDescent="0.25">
      <c r="AN113" s="52" t="s">
        <v>154</v>
      </c>
      <c r="AO113" s="40">
        <f>AO110+AO111-AO112</f>
        <v>79391497254.63765</v>
      </c>
    </row>
    <row r="114" spans="40:41" ht="20" x14ac:dyDescent="0.25">
      <c r="AN114" s="52" t="s">
        <v>159</v>
      </c>
      <c r="AO114" s="53" cm="1">
        <f t="array" ref="AO114">_FV(A1,"Shares outstanding",TRUE)</f>
        <v>1461142000</v>
      </c>
    </row>
    <row r="115" spans="40:41" ht="20" x14ac:dyDescent="0.25">
      <c r="AN115" s="54" t="s">
        <v>155</v>
      </c>
      <c r="AO115" s="55">
        <f>AO113/AO114</f>
        <v>54.335237269640906</v>
      </c>
    </row>
    <row r="116" spans="40:41" ht="20" x14ac:dyDescent="0.25">
      <c r="AN116" s="52" t="s">
        <v>156</v>
      </c>
      <c r="AO116" s="56" cm="1">
        <f t="array" ref="AO116">_FV(A1,"Price")</f>
        <v>95.54</v>
      </c>
    </row>
    <row r="117" spans="40:41" ht="20" x14ac:dyDescent="0.25">
      <c r="AN117" s="57" t="s">
        <v>157</v>
      </c>
      <c r="AO117" s="58">
        <f>AO115/AO116-1</f>
        <v>-0.43128284205944212</v>
      </c>
    </row>
    <row r="118" spans="40:41" ht="20" x14ac:dyDescent="0.25">
      <c r="AN118" s="57" t="s">
        <v>158</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RTX" display="ROIC.AI | RT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1829/000010182901000002/0000101829-01-000002-index.htm" xr:uid="{00000000-0004-0000-0000-00002E000000}"/>
    <hyperlink ref="Q74" r:id="rId33" tooltip="https://www.sec.gov/Archives/edgar/data/101829/000010182901000002/0000101829-01-000002-index.htm" xr:uid="{00000000-0004-0000-0000-00002F000000}"/>
    <hyperlink ref="R36" r:id="rId34" tooltip="https://www.sec.gov/Archives/edgar/data/101829/000010182902000006/0000101829-02-000006-index.htm" xr:uid="{00000000-0004-0000-0000-000031000000}"/>
    <hyperlink ref="R74" r:id="rId35" tooltip="https://www.sec.gov/Archives/edgar/data/101829/000010182902000006/0000101829-02-000006-index.htm" xr:uid="{00000000-0004-0000-0000-000032000000}"/>
    <hyperlink ref="S36" r:id="rId36" tooltip="https://www.sec.gov/Archives/edgar/data/101829/000010182903000069/0000101829-03-000069-index.htm" xr:uid="{00000000-0004-0000-0000-000034000000}"/>
    <hyperlink ref="S74" r:id="rId37" tooltip="https://www.sec.gov/Archives/edgar/data/101829/000010182903000069/0000101829-03-000069-index.htm" xr:uid="{00000000-0004-0000-0000-000035000000}"/>
    <hyperlink ref="T36" r:id="rId38" tooltip="https://www.sec.gov/Archives/edgar/data/101829/000119312504015495/0001193125-04-015495-index.htm" xr:uid="{00000000-0004-0000-0000-000037000000}"/>
    <hyperlink ref="T74" r:id="rId39" tooltip="https://www.sec.gov/Archives/edgar/data/101829/000119312504015495/0001193125-04-015495-index.htm" xr:uid="{00000000-0004-0000-0000-000038000000}"/>
    <hyperlink ref="U36" r:id="rId40" tooltip="https://www.sec.gov/Archives/edgar/data/101829/000119312505025271/0001193125-05-025271-index.htm" xr:uid="{00000000-0004-0000-0000-00003A000000}"/>
    <hyperlink ref="U74" r:id="rId41" tooltip="https://www.sec.gov/Archives/edgar/data/101829/000119312505025271/0001193125-05-025271-index.htm" xr:uid="{00000000-0004-0000-0000-00003B000000}"/>
    <hyperlink ref="V36" r:id="rId42" tooltip="https://www.sec.gov/Archives/edgar/data/101829/000119312506024473/0001193125-06-024473-index.htm" xr:uid="{00000000-0004-0000-0000-00003D000000}"/>
    <hyperlink ref="V74" r:id="rId43" tooltip="https://www.sec.gov/Archives/edgar/data/101829/000119312506024473/0001193125-06-024473-index.htm" xr:uid="{00000000-0004-0000-0000-00003E000000}"/>
    <hyperlink ref="W36" r:id="rId44" tooltip="https://www.sec.gov/Archives/edgar/data/101829/000119312507024306/0001193125-07-024306-index.htm" xr:uid="{00000000-0004-0000-0000-000040000000}"/>
    <hyperlink ref="W74" r:id="rId45" tooltip="https://www.sec.gov/Archives/edgar/data/101829/000119312507024306/0001193125-07-024306-index.htm" xr:uid="{00000000-0004-0000-0000-000041000000}"/>
    <hyperlink ref="X36" r:id="rId46" tooltip="https://www.sec.gov/Archives/edgar/data/101829/000119312508022346/0001193125-08-022346-index.htm" xr:uid="{00000000-0004-0000-0000-000043000000}"/>
    <hyperlink ref="X74" r:id="rId47" tooltip="https://www.sec.gov/Archives/edgar/data/101829/000119312508022346/0001193125-08-022346-index.htm" xr:uid="{00000000-0004-0000-0000-000044000000}"/>
    <hyperlink ref="Y36" r:id="rId48" tooltip="https://www.sec.gov/Archives/edgar/data/101829/000119312509024624/0001193125-09-024624-index.htm" xr:uid="{00000000-0004-0000-0000-000046000000}"/>
    <hyperlink ref="Y74" r:id="rId49" tooltip="https://www.sec.gov/Archives/edgar/data/101829/000119312509024624/0001193125-09-024624-index.htm" xr:uid="{00000000-0004-0000-0000-000047000000}"/>
    <hyperlink ref="Z36" r:id="rId50" tooltip="https://www.sec.gov/Archives/edgar/data/101829/000119312510027861/0001193125-10-027861-index.htm" xr:uid="{00000000-0004-0000-0000-000049000000}"/>
    <hyperlink ref="Z74" r:id="rId51" tooltip="https://www.sec.gov/Archives/edgar/data/101829/000119312510027861/0001193125-10-027861-index.htm" xr:uid="{00000000-0004-0000-0000-00004A000000}"/>
    <hyperlink ref="AA36" r:id="rId52" tooltip="https://www.sec.gov/Archives/edgar/data/101829/000119312511029695/0001193125-11-029695-index.htm" xr:uid="{00000000-0004-0000-0000-00004C000000}"/>
    <hyperlink ref="AA74" r:id="rId53" tooltip="https://www.sec.gov/Archives/edgar/data/101829/000119312511029695/0001193125-11-029695-index.htm" xr:uid="{00000000-0004-0000-0000-00004D000000}"/>
    <hyperlink ref="AB36" r:id="rId54" tooltip="https://www.sec.gov/Archives/edgar/data/101829/000119312512047752/0001193125-12-047752-index.htm" xr:uid="{00000000-0004-0000-0000-00004F000000}"/>
    <hyperlink ref="AB74" r:id="rId55" tooltip="https://www.sec.gov/Archives/edgar/data/101829/000119312512047752/0001193125-12-047752-index.htm" xr:uid="{00000000-0004-0000-0000-000050000000}"/>
    <hyperlink ref="AC36" r:id="rId56" tooltip="https://www.sec.gov/Archives/edgar/data/101829/000119312513042195/0001193125-13-042195-index.htm" xr:uid="{00000000-0004-0000-0000-000052000000}"/>
    <hyperlink ref="AC74" r:id="rId57" tooltip="https://www.sec.gov/Archives/edgar/data/101829/000119312513042195/0001193125-13-042195-index.htm" xr:uid="{00000000-0004-0000-0000-000053000000}"/>
    <hyperlink ref="AD36" r:id="rId58" tooltip="https://www.sec.gov/Archives/edgar/data/101829/000010182914000006/0000101829-14-000006-index.htm" xr:uid="{00000000-0004-0000-0000-000055000000}"/>
    <hyperlink ref="AD74" r:id="rId59" tooltip="https://www.sec.gov/Archives/edgar/data/101829/000010182914000006/0000101829-14-000006-index.htm" xr:uid="{00000000-0004-0000-0000-000056000000}"/>
    <hyperlink ref="AE36" r:id="rId60" tooltip="https://www.sec.gov/Archives/edgar/data/101829/000010182915000005/0000101829-15-000005-index.htm" xr:uid="{00000000-0004-0000-0000-000058000000}"/>
    <hyperlink ref="AE74" r:id="rId61" tooltip="https://www.sec.gov/Archives/edgar/data/101829/000010182915000005/0000101829-15-000005-index.htm" xr:uid="{00000000-0004-0000-0000-000059000000}"/>
    <hyperlink ref="AF36" r:id="rId62" tooltip="https://www.sec.gov/Archives/edgar/data/101829/000010182916000050/0000101829-16-000050-index.htm" xr:uid="{00000000-0004-0000-0000-00005B000000}"/>
    <hyperlink ref="AF74" r:id="rId63" tooltip="https://www.sec.gov/Archives/edgar/data/101829/000010182916000050/0000101829-16-000050-index.htm" xr:uid="{00000000-0004-0000-0000-00005C000000}"/>
    <hyperlink ref="AG36" r:id="rId64" tooltip="https://www.sec.gov/Archives/edgar/data/101829/000010182917000007/0000101829-17-000007-index.htm" xr:uid="{00000000-0004-0000-0000-00005E000000}"/>
    <hyperlink ref="AG74" r:id="rId65" tooltip="https://www.sec.gov/Archives/edgar/data/101829/000010182917000007/0000101829-17-000007-index.htm" xr:uid="{00000000-0004-0000-0000-00005F000000}"/>
    <hyperlink ref="AH36" r:id="rId66" tooltip="https://www.sec.gov/Archives/edgar/data/101829/000010182918000005/0000101829-18-000005-index.htm" xr:uid="{00000000-0004-0000-0000-000061000000}"/>
    <hyperlink ref="AH74" r:id="rId67" tooltip="https://www.sec.gov/Archives/edgar/data/101829/000010182918000005/0000101829-18-000005-index.htm" xr:uid="{00000000-0004-0000-0000-000062000000}"/>
    <hyperlink ref="AI36" r:id="rId68" tooltip="https://www.sec.gov/Archives/edgar/data/101829/000010182919000007/0000101829-19-000007-index.htm" xr:uid="{00000000-0004-0000-0000-000064000000}"/>
    <hyperlink ref="AI74" r:id="rId69" tooltip="https://www.sec.gov/Archives/edgar/data/101829/000010182919000007/0000101829-19-000007-index.htm" xr:uid="{00000000-0004-0000-0000-000065000000}"/>
    <hyperlink ref="AJ36" r:id="rId70" tooltip="https://www.sec.gov/Archives/edgar/data/101829/000010182920000013/0000101829-20-000013-index.htm" xr:uid="{00000000-0004-0000-0000-000067000000}"/>
    <hyperlink ref="AJ74" r:id="rId71" tooltip="https://www.sec.gov/Archives/edgar/data/101829/000010182920000013/0000101829-20-000013-index.htm" xr:uid="{00000000-0004-0000-0000-000068000000}"/>
    <hyperlink ref="AK36" r:id="rId72" tooltip="https://www.sec.gov/Archives/edgar/data/101829/000010182921000008/0000101829-21-000008-index.htm" xr:uid="{00000000-0004-0000-0000-00006A000000}"/>
    <hyperlink ref="AK74" r:id="rId73" tooltip="https://www.sec.gov/Archives/edgar/data/101829/000010182921000008/0000101829-21-000008-index.htm" xr:uid="{00000000-0004-0000-0000-00006B000000}"/>
    <hyperlink ref="AL36" r:id="rId74" tooltip="https://www.sec.gov/Archives/edgar/data/101829/000010182922000005/0000101829-22-000005-index.htm" xr:uid="{00000000-0004-0000-0000-00006D000000}"/>
    <hyperlink ref="AL74" r:id="rId75" tooltip="https://www.sec.gov/Archives/edgar/data/101829/000010182922000005/0000101829-22-000005-index.htm" xr:uid="{00000000-0004-0000-0000-00006E000000}"/>
    <hyperlink ref="AM36" r:id="rId76" tooltip="https://www.sec.gov/Archives/edgar/data/101829/000010182923000009/0000101829-23-000009-index.htm" xr:uid="{00000000-0004-0000-0000-000070000000}"/>
    <hyperlink ref="AM74" r:id="rId77" tooltip="https://www.sec.gov/Archives/edgar/data/101829/000010182923000009/0000101829-23-000009-index.htm" xr:uid="{00000000-0004-0000-0000-000071000000}"/>
    <hyperlink ref="AN1" r:id="rId78" display="https://finbox.com/NYSE:RTX/explorer/revenue_proj" xr:uid="{AC626DEC-36EE-D641-A0CC-A3789376B42C}"/>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2023-03-12T23:37:33Z</dcterms:created>
  <dcterms:modified xsi:type="dcterms:W3CDTF">2023-05-12T04:43:29Z</dcterms:modified>
</cp:coreProperties>
</file>