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290882F0-3744-F142-94DC-7D068CEA36D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6" i="1"/>
  <c r="AC106" i="1" s="1"/>
  <c r="AD106" i="1" s="1"/>
  <c r="AE106" i="1" s="1"/>
  <c r="AA106" i="1"/>
  <c r="AH101" i="1" a="1"/>
  <c r="AH101" i="1" s="1"/>
  <c r="AH95" i="1" a="1"/>
  <c r="AH95" i="1" s="1"/>
  <c r="AH97" i="1" s="1"/>
  <c r="AB111" i="1"/>
  <c r="AA108" i="1"/>
  <c r="AH90" i="1"/>
  <c r="AH89" i="1"/>
  <c r="AH91" i="1" s="1"/>
  <c r="AH87" i="1"/>
  <c r="AH86" i="1"/>
  <c r="AH99" i="1" s="1"/>
  <c r="AH85" i="1"/>
  <c r="AH88" i="1" s="1"/>
  <c r="AF19" i="1"/>
  <c r="AF16" i="1"/>
  <c r="AB114" i="1" s="1"/>
  <c r="AI13" i="1"/>
  <c r="AH13" i="1"/>
  <c r="AG13" i="1"/>
  <c r="AF13" i="1"/>
  <c r="AH10" i="1"/>
  <c r="AF10" i="1"/>
  <c r="AI7" i="1"/>
  <c r="AH7" i="1"/>
  <c r="AG7" i="1"/>
  <c r="AF7" i="1"/>
  <c r="AI4" i="1"/>
  <c r="AH4" i="1"/>
  <c r="AG4" i="1"/>
  <c r="AF4" i="1"/>
  <c r="AE4" i="1"/>
  <c r="AD4" i="1"/>
  <c r="AC4" i="1"/>
  <c r="AB4" i="1"/>
  <c r="AA4"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AI10" i="1" s="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AG10" i="1" s="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H16" i="1"/>
  <c r="AI16" i="1"/>
  <c r="AG16" i="1"/>
  <c r="AB108" i="1"/>
  <c r="AH92" i="1"/>
  <c r="AH103" i="1"/>
  <c r="AH102" i="1" s="1"/>
  <c r="AB112" i="1"/>
  <c r="AC108" i="1" l="1"/>
  <c r="AH100" i="1"/>
  <c r="AH105" i="1" s="1"/>
  <c r="AH108" i="1" s="1"/>
  <c r="AE107" i="1" l="1"/>
  <c r="AE108" i="1" s="1"/>
  <c r="AD108" i="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<sst xmlns="http://schemas.openxmlformats.org/spreadsheetml/2006/main" count="648" uniqueCount="160">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</sst>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0" fontId="12" fillId="7" borderId="11" xfId="0" applyFont="1" applyFill="1" applyBorder="1" applyAlignment="1">
      <alignment horizontal="left" vertical="center" wrapText="1"/>
    </xf>
    <xf numFmtId="39" fontId="12" fillId="7" borderId="12" xfId="0" applyNumberFormat="1" applyFont="1" applyFill="1" applyBorder="1"/>
    <xf numFmtId="164" fontId="1" fillId="7" borderId="12" xfId="0" applyNumberFormat="1" applyFont="1" applyFill="1" applyBorder="1"/>
    <xf numFmtId="164" fontId="11" fillId="6" borderId="8" xfId="0" applyNumberFormat="1" applyFont="1" applyFill="1" applyBorder="1"/>
    <xf numFmtId="9" fontId="1" fillId="0" borderId="0" xfId="0" applyNumberFormat="1" applyFont="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7" borderId="0" xfId="0" applyNumberFormat="1" applyFont="1" applyFill="1"/>
    <xf numFmtId="0" fontId="0" fillId="7" borderId="0" xfId="0" applyFill="1"/>
    <xf numFmtId="9" fontId="15" fillId="7" borderId="11" xfId="0" applyNumberFormat="1" applyFont="1" applyFill="1" applyBorder="1" applyAlignment="1">
      <alignment wrapText="1"/>
    </xf>
    <xf numFmtId="10" fontId="1" fillId="7" borderId="12"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5" fillId="8" borderId="11" xfId="0" applyFont="1" applyFill="1" applyBorder="1" applyAlignment="1">
      <alignment wrapText="1"/>
    </xf>
    <xf numFmtId="10" fontId="1" fillId="8" borderId="12" xfId="0" applyNumberFormat="1" applyFont="1" applyFill="1" applyBorder="1" applyAlignment="1">
      <alignment horizontal="right" vertical="center"/>
    </xf>
    <xf numFmtId="0" fontId="15" fillId="7" borderId="9" xfId="0" applyFont="1" applyFill="1" applyBorder="1"/>
    <xf numFmtId="10" fontId="1" fillId="7" borderId="8" xfId="0" applyNumberFormat="1" applyFont="1" applyFill="1" applyBorder="1" applyAlignment="1">
      <alignment horizontal="right" vertical="center"/>
    </xf>
    <xf numFmtId="164" fontId="1" fillId="7" borderId="11" xfId="0" applyNumberFormat="1" applyFont="1" applyFill="1" applyBorder="1" applyAlignment="1">
      <alignment wrapText="1"/>
    </xf>
    <xf numFmtId="164" fontId="1" fillId="7"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7"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82781456953636E-2"/>
          <c:y val="0.12563247993944407"/>
          <c:w val="0.86708609271523174"/>
          <c:h val="0.721783277364853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24788000000</c:v>
                </c:pt>
                <c:pt idx="1">
                  <c:v>27052000000</c:v>
                </c:pt>
                <c:pt idx="2">
                  <c:v>29771000000</c:v>
                </c:pt>
                <c:pt idx="3">
                  <c:v>30646000000</c:v>
                </c:pt>
                <c:pt idx="4">
                  <c:v>31272000000</c:v>
                </c:pt>
                <c:pt idx="5">
                  <c:v>33485000000</c:v>
                </c:pt>
                <c:pt idx="6">
                  <c:v>36582000000</c:v>
                </c:pt>
                <c:pt idx="7">
                  <c:v>42581000000</c:v>
                </c:pt>
                <c:pt idx="8">
                  <c:v>47547000000</c:v>
                </c:pt>
                <c:pt idx="9">
                  <c:v>49692000000</c:v>
                </c:pt>
                <c:pt idx="10">
                  <c:v>51486000000</c:v>
                </c:pt>
                <c:pt idx="11">
                  <c:v>45297000000</c:v>
                </c:pt>
                <c:pt idx="12">
                  <c:v>49545000000</c:v>
                </c:pt>
                <c:pt idx="13">
                  <c:v>53105000000</c:v>
                </c:pt>
                <c:pt idx="14">
                  <c:v>54127000000</c:v>
                </c:pt>
                <c:pt idx="15">
                  <c:v>55438000000</c:v>
                </c:pt>
                <c:pt idx="16">
                  <c:v>58232000000</c:v>
                </c:pt>
                <c:pt idx="17">
                  <c:v>58363000000</c:v>
                </c:pt>
                <c:pt idx="18">
                  <c:v>60906000000</c:v>
                </c:pt>
                <c:pt idx="19">
                  <c:v>65872000000</c:v>
                </c:pt>
                <c:pt idx="20">
                  <c:v>71861000000</c:v>
                </c:pt>
                <c:pt idx="21">
                  <c:v>74094000000</c:v>
                </c:pt>
                <c:pt idx="22">
                  <c:v>84628000000</c:v>
                </c:pt>
                <c:pt idx="23">
                  <c:v>97287000000</c:v>
                </c:pt>
                <c:pt idx="24">
                  <c:v>100338000000</c:v>
                </c:pt>
              </c:numCache>
            </c:numRef>
          </c:val>
          <c:extLst>
            <c:ext xmlns:c16="http://schemas.microsoft.com/office/drawing/2014/chart" uri="{C3380CC4-5D6E-409C-BE32-E72D297353CC}">
              <c16:uniqueId val="{00000000-3013-3F49-AEC1-78C2228CD52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1790000000</c:v>
                </c:pt>
                <c:pt idx="1">
                  <c:v>3227000000</c:v>
                </c:pt>
                <c:pt idx="2">
                  <c:v>6007000000</c:v>
                </c:pt>
                <c:pt idx="3">
                  <c:v>5307000000</c:v>
                </c:pt>
                <c:pt idx="4">
                  <c:v>6401000000</c:v>
                </c:pt>
                <c:pt idx="5">
                  <c:v>5919000000</c:v>
                </c:pt>
                <c:pt idx="6">
                  <c:v>6465000000</c:v>
                </c:pt>
                <c:pt idx="7">
                  <c:v>7719000000</c:v>
                </c:pt>
                <c:pt idx="8">
                  <c:v>8258000000</c:v>
                </c:pt>
                <c:pt idx="9">
                  <c:v>2422000000</c:v>
                </c:pt>
                <c:pt idx="10">
                  <c:v>7271000000</c:v>
                </c:pt>
                <c:pt idx="11">
                  <c:v>5558000000</c:v>
                </c:pt>
                <c:pt idx="12">
                  <c:v>7669000000</c:v>
                </c:pt>
                <c:pt idx="13">
                  <c:v>7906000000</c:v>
                </c:pt>
                <c:pt idx="14">
                  <c:v>3225000000</c:v>
                </c:pt>
                <c:pt idx="15">
                  <c:v>8921000000</c:v>
                </c:pt>
                <c:pt idx="16">
                  <c:v>6913000000</c:v>
                </c:pt>
                <c:pt idx="17">
                  <c:v>9767000000</c:v>
                </c:pt>
                <c:pt idx="18">
                  <c:v>7741000000</c:v>
                </c:pt>
                <c:pt idx="19">
                  <c:v>9883000000</c:v>
                </c:pt>
                <c:pt idx="20">
                  <c:v>8831000000</c:v>
                </c:pt>
                <c:pt idx="21">
                  <c:v>8665000000</c:v>
                </c:pt>
                <c:pt idx="22">
                  <c:v>5243000000</c:v>
                </c:pt>
                <c:pt idx="23">
                  <c:v>20242000000</c:v>
                </c:pt>
                <c:pt idx="24">
                  <c:v>18717000000</c:v>
                </c:pt>
              </c:numCache>
            </c:numRef>
          </c:val>
          <c:extLst>
            <c:ext xmlns:c16="http://schemas.microsoft.com/office/drawing/2014/chart" uri="{C3380CC4-5D6E-409C-BE32-E72D297353CC}">
              <c16:uniqueId val="{00000001-3013-3F49-AEC1-78C2228CD52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1223000000</c:v>
                </c:pt>
                <c:pt idx="1">
                  <c:v>747000000</c:v>
                </c:pt>
                <c:pt idx="2">
                  <c:v>595000000</c:v>
                </c:pt>
                <c:pt idx="3">
                  <c:v>1528000000</c:v>
                </c:pt>
                <c:pt idx="4">
                  <c:v>3969000000</c:v>
                </c:pt>
                <c:pt idx="5">
                  <c:v>2699000000</c:v>
                </c:pt>
                <c:pt idx="6">
                  <c:v>3204000000</c:v>
                </c:pt>
                <c:pt idx="7">
                  <c:v>3606000000</c:v>
                </c:pt>
                <c:pt idx="8">
                  <c:v>2504000000</c:v>
                </c:pt>
                <c:pt idx="9">
                  <c:v>-1697000000</c:v>
                </c:pt>
                <c:pt idx="10">
                  <c:v>5790000000</c:v>
                </c:pt>
                <c:pt idx="11">
                  <c:v>3683000000</c:v>
                </c:pt>
                <c:pt idx="12">
                  <c:v>2446000000</c:v>
                </c:pt>
                <c:pt idx="13">
                  <c:v>5068000000</c:v>
                </c:pt>
                <c:pt idx="14">
                  <c:v>5063000000</c:v>
                </c:pt>
                <c:pt idx="15">
                  <c:v>5239000000</c:v>
                </c:pt>
                <c:pt idx="16">
                  <c:v>3398000000</c:v>
                </c:pt>
                <c:pt idx="17">
                  <c:v>5051000000</c:v>
                </c:pt>
                <c:pt idx="18">
                  <c:v>3508000000</c:v>
                </c:pt>
                <c:pt idx="19">
                  <c:v>-3748000000</c:v>
                </c:pt>
                <c:pt idx="20">
                  <c:v>6428000000</c:v>
                </c:pt>
                <c:pt idx="21">
                  <c:v>2259000000</c:v>
                </c:pt>
                <c:pt idx="22">
                  <c:v>5047000000</c:v>
                </c:pt>
                <c:pt idx="23">
                  <c:v>10813000000</c:v>
                </c:pt>
                <c:pt idx="24">
                  <c:v>9335000000</c:v>
                </c:pt>
              </c:numCache>
            </c:numRef>
          </c:val>
          <c:extLst>
            <c:ext xmlns:c16="http://schemas.microsoft.com/office/drawing/2014/chart" uri="{C3380CC4-5D6E-409C-BE32-E72D297353CC}">
              <c16:uniqueId val="{00000002-3013-3F49-AEC1-78C2228CD52F}"/>
            </c:ext>
          </c:extLst>
        </c:ser>
        <c:dLbls>
          <c:showLegendKey val="0"/>
          <c:showVal val="0"/>
          <c:showCatName val="0"/>
          <c:showSerName val="0"/>
          <c:showPercent val="0"/>
          <c:showBubbleSize val="0"/>
        </c:dLbls>
        <c:gapWidth val="100"/>
        <c:overlap val="-24"/>
        <c:axId val="515147376"/>
        <c:axId val="515149104"/>
      </c:barChart>
      <c:catAx>
        <c:axId val="5151473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149104"/>
        <c:crosses val="autoZero"/>
        <c:auto val="1"/>
        <c:lblAlgn val="ctr"/>
        <c:lblOffset val="100"/>
        <c:noMultiLvlLbl val="0"/>
      </c:catAx>
      <c:valAx>
        <c:axId val="515149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5147376"/>
        <c:crosses val="autoZero"/>
        <c:crossBetween val="between"/>
      </c:valAx>
      <c:spPr>
        <a:noFill/>
        <a:ln>
          <a:noFill/>
        </a:ln>
        <a:effectLst/>
      </c:spPr>
    </c:plotArea>
    <c:legend>
      <c:legendPos val="b"/>
      <c:layout>
        <c:manualLayout>
          <c:xMode val="edge"/>
          <c:yMode val="edge"/>
          <c:x val="0.34822224539813323"/>
          <c:y val="0.91972346072634203"/>
          <c:w val="0.30355550920373364"/>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31750</xdr:colOff>
      <xdr:row>108</xdr:row>
      <xdr:rowOff>33338</xdr:rowOff>
    </xdr:from>
    <xdr:to>
      <xdr:col>34</xdr:col>
      <xdr:colOff>0</xdr:colOff>
      <xdr:row>130</xdr:row>
      <xdr:rowOff>15875</xdr:rowOff>
    </xdr:to>
    <xdr:graphicFrame macro="">
      <xdr:nvGraphicFramePr>
        <xdr:cNvPr id="2" name="Chart 1">
          <a:extLst>
            <a:ext uri="{FF2B5EF4-FFF2-40B4-BE49-F238E27FC236}">
              <a16:creationId xmlns:a16="http://schemas.microsoft.com/office/drawing/2014/main" id="{DB7F3664-99E2-646F-D45C-445F35DA4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https://www.bing.com/financeapi/forcetrigger?t=a24ynm&amp;q=XNYS%3aUPS&amp;form=skydnc</v>
    <v>Learn more on Bing</v>
  </rv>
  <rv s="1">
    <v>0</v>
    <v>UNITED PARCEL SERVICE, INC. (XNYS:UPS)</v>
    <v>2</v>
    <v>3</v>
    <v>Finance</v>
    <v>4</v>
    <v>en-US</v>
    <v>a24ynm</v>
    <v>268435456</v>
    <v>1</v>
    <v>Powered by Refinitiv</v>
    <v>209.39</v>
    <v>154.87180000000001</v>
    <v>1.0878000000000001</v>
    <v>0.57999999999999996</v>
    <v>3.3929999999999997E-3</v>
    <v>0.28000000000000003</v>
    <v>1.6329999999999999E-3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171.85</v>
    <v>Freight &amp; Logistics Services</v>
    <v>Stock</v>
    <v>45068.928673760936</v>
    <v>0</v>
    <v>169.32</v>
    <v>146809400000</v>
    <v>UNITED PARCEL SERVICE, INC.</v>
    <v>UNITED PARCEL SERVICE, INC.</v>
    <v>171.61</v>
    <v>13.8156</v>
    <v>170.93</v>
    <v>171.51</v>
    <v>171.79</v>
    <v>858886400</v>
    <v>UPS</v>
    <v>UNITED PARCEL SERVICE, INC. (XNYS:UPS)</v>
    <v>2675450</v>
    <v>3611093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0727/000095014404002063/0000950144-04-002063-index.html" TargetMode="External"/><Relationship Id="rId18" Type="http://schemas.openxmlformats.org/officeDocument/2006/relationships/hyperlink" Target="https://www.sec.gov/Archives/edgar/data/1090727/000119312507044043/d10k.htm" TargetMode="External"/><Relationship Id="rId26" Type="http://schemas.openxmlformats.org/officeDocument/2006/relationships/hyperlink" Target="https://www.sec.gov/Archives/edgar/data/1090727/000119312511049356/d10k.htm" TargetMode="External"/><Relationship Id="rId39" Type="http://schemas.openxmlformats.org/officeDocument/2006/relationships/hyperlink" Target="https://www.sec.gov/Archives/edgar/data/1090727/000109072717000011/0001090727-17-000011-index.html" TargetMode="External"/><Relationship Id="rId21" Type="http://schemas.openxmlformats.org/officeDocument/2006/relationships/hyperlink" Target="https://www.sec.gov/Archives/edgar/data/1090727/000119312508043891/d10k.htm" TargetMode="External"/><Relationship Id="rId34" Type="http://schemas.openxmlformats.org/officeDocument/2006/relationships/hyperlink" Target="https://www.sec.gov/Archives/edgar/data/1090727/000109072715000008/ups-12312014x10k.htm" TargetMode="External"/><Relationship Id="rId42" Type="http://schemas.openxmlformats.org/officeDocument/2006/relationships/hyperlink" Target="https://www.sec.gov/Archives/edgar/data/1090727/000109072719000006/0001090727-19-000006-index.html" TargetMode="External"/><Relationship Id="rId47" Type="http://schemas.openxmlformats.org/officeDocument/2006/relationships/hyperlink" Target="https://www.sec.gov/Archives/edgar/data/1090727/000109072721000013/0001090727-21-000013-index.htm" TargetMode="External"/><Relationship Id="rId50" Type="http://schemas.openxmlformats.org/officeDocument/2006/relationships/hyperlink" Target="https://www.sec.gov/Archives/edgar/data/1090727/000109072723000006/0001090727-23-000006-index.htm" TargetMode="External"/><Relationship Id="rId7" Type="http://schemas.openxmlformats.org/officeDocument/2006/relationships/hyperlink" Target="https://www.sec.gov/Archives/edgar/data/1090727/000095014401004629/0000950144-01-004629-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0727/000119312506053695/d10k.htm" TargetMode="External"/><Relationship Id="rId29" Type="http://schemas.openxmlformats.org/officeDocument/2006/relationships/hyperlink" Target="https://www.sec.gov/Archives/edgar/data/1090727/000119312512081067/0001193125-12-081067-index.html" TargetMode="External"/><Relationship Id="rId11" Type="http://schemas.openxmlformats.org/officeDocument/2006/relationships/hyperlink" Target="https://www.sec.gov/Archives/edgar/data/1090727/000095014403002770/0000950144-03-002770-index.html" TargetMode="External"/><Relationship Id="rId24" Type="http://schemas.openxmlformats.org/officeDocument/2006/relationships/hyperlink" Target="https://www.sec.gov/Archives/edgar/data/1090727/000119312510042908/0001193125-10-042908-index.html" TargetMode="External"/><Relationship Id="rId32" Type="http://schemas.openxmlformats.org/officeDocument/2006/relationships/hyperlink" Target="https://www.sec.gov/Archives/edgar/data/1090727/000109072714000009/ups-12312013x10k.htm" TargetMode="External"/><Relationship Id="rId37" Type="http://schemas.openxmlformats.org/officeDocument/2006/relationships/hyperlink" Target="https://www.sec.gov/Archives/edgar/data/1090727/000109072716000053/0001090727-16-000053-index.html" TargetMode="External"/><Relationship Id="rId40" Type="http://schemas.openxmlformats.org/officeDocument/2006/relationships/hyperlink" Target="https://www.sec.gov/Archives/edgar/data/1090727/000109072718000009/0001090727-18-000009-index.html" TargetMode="External"/><Relationship Id="rId45" Type="http://schemas.openxmlformats.org/officeDocument/2006/relationships/hyperlink" Target="https://www.sec.gov/Archives/edgar/data/1090727/000109072720000005/0001090727-20-000005-index.html"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090727/000095014403002770/0000950144-03-002770-index.html" TargetMode="External"/><Relationship Id="rId19" Type="http://schemas.openxmlformats.org/officeDocument/2006/relationships/hyperlink" Target="https://www.sec.gov/Archives/edgar/data/1090727/000119312507044043/d10k.htm" TargetMode="External"/><Relationship Id="rId31" Type="http://schemas.openxmlformats.org/officeDocument/2006/relationships/hyperlink" Target="https://www.sec.gov/Archives/edgar/data/1090727/000109072713000005/0001090727-13-000005-index.html" TargetMode="External"/><Relationship Id="rId44" Type="http://schemas.openxmlformats.org/officeDocument/2006/relationships/hyperlink" Target="https://www.sec.gov/Archives/edgar/data/1090727/000109072720000005/0001090727-20-000005-index.html" TargetMode="External"/><Relationship Id="rId52" Type="http://schemas.openxmlformats.org/officeDocument/2006/relationships/hyperlink" Target="https://finbox.com/NYSE:UP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90727/000095014402003133/0000950144-02-003133-index.htm" TargetMode="External"/><Relationship Id="rId14" Type="http://schemas.openxmlformats.org/officeDocument/2006/relationships/hyperlink" Target="https://www.sec.gov/Archives/edgar/data/1090727/000119312505049642/0001193125-05-049642-index.html" TargetMode="External"/><Relationship Id="rId22" Type="http://schemas.openxmlformats.org/officeDocument/2006/relationships/hyperlink" Target="https://www.sec.gov/Archives/edgar/data/1090727/000119312509040973/0001193125-09-040973-index.html" TargetMode="External"/><Relationship Id="rId27" Type="http://schemas.openxmlformats.org/officeDocument/2006/relationships/hyperlink" Target="https://www.sec.gov/Archives/edgar/data/1090727/000119312511049356/d10k.htm" TargetMode="External"/><Relationship Id="rId30" Type="http://schemas.openxmlformats.org/officeDocument/2006/relationships/hyperlink" Target="https://www.sec.gov/Archives/edgar/data/1090727/000109072713000005/0001090727-13-000005-index.html" TargetMode="External"/><Relationship Id="rId35" Type="http://schemas.openxmlformats.org/officeDocument/2006/relationships/hyperlink" Target="https://www.sec.gov/Archives/edgar/data/1090727/000109072715000008/ups-12312014x10k.htm" TargetMode="External"/><Relationship Id="rId43" Type="http://schemas.openxmlformats.org/officeDocument/2006/relationships/hyperlink" Target="https://www.sec.gov/Archives/edgar/data/1090727/000109072719000006/0001090727-19-000006-index.html" TargetMode="External"/><Relationship Id="rId48" Type="http://schemas.openxmlformats.org/officeDocument/2006/relationships/hyperlink" Target="https://www.sec.gov/Archives/edgar/data/1090727/000109072722000007/0001090727-22-000007-index.htm" TargetMode="External"/><Relationship Id="rId8" Type="http://schemas.openxmlformats.org/officeDocument/2006/relationships/hyperlink" Target="https://www.sec.gov/Archives/edgar/data/1090727/000095014402003133/0000950144-02-003133-index.htm" TargetMode="External"/><Relationship Id="rId51" Type="http://schemas.openxmlformats.org/officeDocument/2006/relationships/hyperlink" Target="https://www.sec.gov/Archives/edgar/data/1090727/000109072723000006/0001090727-23-00000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0727/000095014404002063/0000950144-04-002063-index.html" TargetMode="External"/><Relationship Id="rId17" Type="http://schemas.openxmlformats.org/officeDocument/2006/relationships/hyperlink" Target="https://www.sec.gov/Archives/edgar/data/1090727/000119312506053695/d10k.htm" TargetMode="External"/><Relationship Id="rId25" Type="http://schemas.openxmlformats.org/officeDocument/2006/relationships/hyperlink" Target="https://www.sec.gov/Archives/edgar/data/1090727/000119312510042908/0001193125-10-042908-index.html" TargetMode="External"/><Relationship Id="rId33" Type="http://schemas.openxmlformats.org/officeDocument/2006/relationships/hyperlink" Target="https://www.sec.gov/Archives/edgar/data/1090727/000109072714000009/ups-12312013x10k.htm" TargetMode="External"/><Relationship Id="rId38" Type="http://schemas.openxmlformats.org/officeDocument/2006/relationships/hyperlink" Target="https://www.sec.gov/Archives/edgar/data/1090727/000109072717000011/0001090727-17-000011-index.html" TargetMode="External"/><Relationship Id="rId46" Type="http://schemas.openxmlformats.org/officeDocument/2006/relationships/hyperlink" Target="https://www.sec.gov/Archives/edgar/data/1090727/000109072721000013/0001090727-21-000013-index.htm" TargetMode="External"/><Relationship Id="rId20" Type="http://schemas.openxmlformats.org/officeDocument/2006/relationships/hyperlink" Target="https://www.sec.gov/Archives/edgar/data/1090727/000119312508043891/d10k.htm" TargetMode="External"/><Relationship Id="rId41" Type="http://schemas.openxmlformats.org/officeDocument/2006/relationships/hyperlink" Target="https://www.sec.gov/Archives/edgar/data/1090727/000109072718000009/0001090727-18-000009-index.html" TargetMode="External"/><Relationship Id="rId1" Type="http://schemas.openxmlformats.org/officeDocument/2006/relationships/hyperlink" Target="https://roic.ai/company/UPS" TargetMode="External"/><Relationship Id="rId6" Type="http://schemas.openxmlformats.org/officeDocument/2006/relationships/hyperlink" Target="https://www.sec.gov/Archives/edgar/data/1090727/000095014401004629/0000950144-01-004629-index.html" TargetMode="External"/><Relationship Id="rId15" Type="http://schemas.openxmlformats.org/officeDocument/2006/relationships/hyperlink" Target="https://www.sec.gov/Archives/edgar/data/1090727/000119312505049642/0001193125-05-049642-index.html" TargetMode="External"/><Relationship Id="rId23" Type="http://schemas.openxmlformats.org/officeDocument/2006/relationships/hyperlink" Target="https://www.sec.gov/Archives/edgar/data/1090727/000119312509040973/0001193125-09-040973-index.html" TargetMode="External"/><Relationship Id="rId28" Type="http://schemas.openxmlformats.org/officeDocument/2006/relationships/hyperlink" Target="https://www.sec.gov/Archives/edgar/data/1090727/000119312512081067/0001193125-12-081067-index.html" TargetMode="External"/><Relationship Id="rId36" Type="http://schemas.openxmlformats.org/officeDocument/2006/relationships/hyperlink" Target="https://www.sec.gov/Archives/edgar/data/1090727/000109072716000053/0001090727-16-000053-index.html" TargetMode="External"/><Relationship Id="rId49" Type="http://schemas.openxmlformats.org/officeDocument/2006/relationships/hyperlink" Target="https://www.sec.gov/Archives/edgar/data/1090727/000109072722000007/0001090727-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B83" activePane="bottomRight" state="frozen"/>
      <selection pane="topRight"/>
      <selection pane="bottomLeft"/>
      <selection pane="bottomRight" activeCell="AC91" sqref="AC91"/>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14">
        <v>2023</v>
      </c>
      <c r="AB1" s="14">
        <v>2024</v>
      </c>
      <c r="AC1" s="14">
        <v>2025</v>
      </c>
      <c r="AD1" s="14">
        <v>2026</v>
      </c>
      <c r="AE1" s="14">
        <v>2027</v>
      </c>
    </row>
    <row r="2" spans="1:3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row>
    <row r="3" spans="1:35" ht="40" x14ac:dyDescent="0.25">
      <c r="A3" s="5" t="s">
        <v>1</v>
      </c>
      <c r="B3" s="1">
        <v>24788000000</v>
      </c>
      <c r="C3" s="1">
        <v>27052000000</v>
      </c>
      <c r="D3" s="1">
        <v>29771000000</v>
      </c>
      <c r="E3" s="1">
        <v>30646000000</v>
      </c>
      <c r="F3" s="1">
        <v>31272000000</v>
      </c>
      <c r="G3" s="1">
        <v>33485000000</v>
      </c>
      <c r="H3" s="1">
        <v>36582000000</v>
      </c>
      <c r="I3" s="1">
        <v>42581000000</v>
      </c>
      <c r="J3" s="1">
        <v>47547000000</v>
      </c>
      <c r="K3" s="1">
        <v>49692000000</v>
      </c>
      <c r="L3" s="1">
        <v>51486000000</v>
      </c>
      <c r="M3" s="1">
        <v>45297000000</v>
      </c>
      <c r="N3" s="1">
        <v>49545000000</v>
      </c>
      <c r="O3" s="1">
        <v>53105000000</v>
      </c>
      <c r="P3" s="1">
        <v>54127000000</v>
      </c>
      <c r="Q3" s="1">
        <v>55438000000</v>
      </c>
      <c r="R3" s="1">
        <v>58232000000</v>
      </c>
      <c r="S3" s="1">
        <v>58363000000</v>
      </c>
      <c r="T3" s="1">
        <v>60906000000</v>
      </c>
      <c r="U3" s="1">
        <v>65872000000</v>
      </c>
      <c r="V3" s="1">
        <v>71861000000</v>
      </c>
      <c r="W3" s="1">
        <v>74094000000</v>
      </c>
      <c r="X3" s="1">
        <v>84628000000</v>
      </c>
      <c r="Y3" s="1">
        <v>97287000000</v>
      </c>
      <c r="Z3" s="1">
        <v>100338000000</v>
      </c>
      <c r="AA3" s="15">
        <v>98059000000</v>
      </c>
      <c r="AB3" s="15">
        <v>102100000000</v>
      </c>
      <c r="AC3" s="15">
        <v>107600000000</v>
      </c>
      <c r="AD3" s="15">
        <v>112600000000</v>
      </c>
      <c r="AE3" s="15">
        <v>114900000000</v>
      </c>
      <c r="AF3" s="16" t="s">
        <v>94</v>
      </c>
      <c r="AG3" s="17" t="s">
        <v>95</v>
      </c>
      <c r="AH3" s="17" t="s">
        <v>96</v>
      </c>
      <c r="AI3" s="17" t="s">
        <v>97</v>
      </c>
    </row>
    <row r="4" spans="1:35" ht="19" x14ac:dyDescent="0.25">
      <c r="A4" s="58" t="s">
        <v>151</v>
      </c>
      <c r="B4" s="1"/>
      <c r="C4" s="37">
        <f>(C3/B3)-1</f>
        <v>9.1334516701629731E-2</v>
      </c>
      <c r="D4" s="37">
        <f>(D3/C3)-1</f>
        <v>0.10051012864113562</v>
      </c>
      <c r="E4" s="37">
        <f>(E3/D3)-1</f>
        <v>2.9391018104867106E-2</v>
      </c>
      <c r="F4" s="37">
        <f t="shared" ref="F4:AE4" si="0">(F3/E3)-1</f>
        <v>2.0426809371532961E-2</v>
      </c>
      <c r="G4" s="37">
        <f t="shared" si="0"/>
        <v>7.0766180608851315E-2</v>
      </c>
      <c r="H4" s="18">
        <f t="shared" si="0"/>
        <v>9.2489174257130102E-2</v>
      </c>
      <c r="I4" s="18">
        <f t="shared" si="0"/>
        <v>0.16398775353999229</v>
      </c>
      <c r="J4" s="18">
        <f t="shared" si="0"/>
        <v>0.11662478570254331</v>
      </c>
      <c r="K4" s="18">
        <f t="shared" si="0"/>
        <v>4.5113256356867915E-2</v>
      </c>
      <c r="L4" s="18">
        <f t="shared" si="0"/>
        <v>3.6102390726877598E-2</v>
      </c>
      <c r="M4" s="18">
        <f t="shared" si="0"/>
        <v>-0.12020743503088216</v>
      </c>
      <c r="N4" s="18">
        <f t="shared" si="0"/>
        <v>9.3781045102324656E-2</v>
      </c>
      <c r="O4" s="18">
        <f t="shared" si="0"/>
        <v>7.185387021899281E-2</v>
      </c>
      <c r="P4" s="18">
        <f t="shared" si="0"/>
        <v>1.9244892194708596E-2</v>
      </c>
      <c r="Q4" s="18">
        <f t="shared" si="0"/>
        <v>2.4220814011491454E-2</v>
      </c>
      <c r="R4" s="18">
        <f t="shared" si="0"/>
        <v>5.0398643529708798E-2</v>
      </c>
      <c r="S4" s="18">
        <f t="shared" si="0"/>
        <v>2.2496222008516753E-3</v>
      </c>
      <c r="T4" s="18">
        <f t="shared" si="0"/>
        <v>4.3572126175830617E-2</v>
      </c>
      <c r="U4" s="18">
        <f t="shared" si="0"/>
        <v>8.1535480905001068E-2</v>
      </c>
      <c r="V4" s="18">
        <f t="shared" si="0"/>
        <v>9.0918751518095808E-2</v>
      </c>
      <c r="W4" s="18">
        <f t="shared" si="0"/>
        <v>3.1073878738119509E-2</v>
      </c>
      <c r="X4" s="18">
        <f t="shared" si="0"/>
        <v>0.14217075606661811</v>
      </c>
      <c r="Y4" s="18">
        <f t="shared" si="0"/>
        <v>0.14958406201257257</v>
      </c>
      <c r="Z4" s="18">
        <f t="shared" si="0"/>
        <v>3.1360819020012975E-2</v>
      </c>
      <c r="AA4" s="18">
        <f t="shared" si="0"/>
        <v>-2.2713229285016623E-2</v>
      </c>
      <c r="AB4" s="18">
        <f t="shared" si="0"/>
        <v>4.1209883845439998E-2</v>
      </c>
      <c r="AC4" s="18">
        <f t="shared" si="0"/>
        <v>5.3868756121449479E-2</v>
      </c>
      <c r="AD4" s="18">
        <f t="shared" si="0"/>
        <v>4.6468401486988942E-2</v>
      </c>
      <c r="AE4" s="18">
        <f t="shared" si="0"/>
        <v>2.0426287744227389E-2</v>
      </c>
      <c r="AF4" s="19">
        <f>(Z4+Y4+X4)/3</f>
        <v>0.10770521236640122</v>
      </c>
      <c r="AG4" s="19">
        <f>(Z20+Y20+X20)/3</f>
        <v>0.79683541030044636</v>
      </c>
      <c r="AH4" s="19">
        <f>(Z29+Y29+X29)/3</f>
        <v>2.598760292794454</v>
      </c>
      <c r="AI4" s="19">
        <f>(Z105+Y105+X105)/3</f>
        <v>0.74664932016067675</v>
      </c>
    </row>
    <row r="5" spans="1:35" ht="19" x14ac:dyDescent="0.25">
      <c r="A5" s="5" t="s">
        <v>2</v>
      </c>
      <c r="B5" s="1">
        <v>6240000000</v>
      </c>
      <c r="C5" s="1">
        <v>6640000000</v>
      </c>
      <c r="D5" s="1">
        <v>7540000000</v>
      </c>
      <c r="E5" s="1">
        <v>7891000000</v>
      </c>
      <c r="F5" s="1">
        <v>7768000000</v>
      </c>
      <c r="G5" s="1">
        <v>8154000000</v>
      </c>
      <c r="H5" s="1">
        <v>10677000000</v>
      </c>
      <c r="I5" s="1">
        <v>12277000000</v>
      </c>
      <c r="J5" s="1">
        <v>14743000000</v>
      </c>
      <c r="K5" s="1">
        <v>10033000000</v>
      </c>
      <c r="L5" s="1">
        <v>11878000000</v>
      </c>
      <c r="M5" s="1">
        <v>8819000000</v>
      </c>
      <c r="N5" s="1">
        <v>10743000000</v>
      </c>
      <c r="O5" s="1">
        <v>13507000000</v>
      </c>
      <c r="P5" s="1">
        <v>48534000000</v>
      </c>
      <c r="Q5" s="1">
        <v>44127000000</v>
      </c>
      <c r="R5" s="1">
        <v>48726000000</v>
      </c>
      <c r="S5" s="1">
        <v>46059000000</v>
      </c>
      <c r="T5" s="1">
        <v>50816000000</v>
      </c>
      <c r="U5" s="1">
        <v>53304000000</v>
      </c>
      <c r="V5" s="1">
        <v>59372000000</v>
      </c>
      <c r="W5" s="1">
        <v>60377000000</v>
      </c>
      <c r="X5" s="1">
        <v>69344000000</v>
      </c>
      <c r="Y5" s="1">
        <v>76706000000</v>
      </c>
      <c r="Z5" s="1">
        <v>78973000000</v>
      </c>
    </row>
    <row r="6" spans="1:35" ht="20" x14ac:dyDescent="0.25">
      <c r="A6" s="6" t="s">
        <v>3</v>
      </c>
      <c r="B6" s="10">
        <v>18548000000</v>
      </c>
      <c r="C6" s="10">
        <v>20412000000</v>
      </c>
      <c r="D6" s="10">
        <v>22231000000</v>
      </c>
      <c r="E6" s="10">
        <v>22755000000</v>
      </c>
      <c r="F6" s="10">
        <v>23504000000</v>
      </c>
      <c r="G6" s="10">
        <v>25331000000</v>
      </c>
      <c r="H6" s="10">
        <v>25905000000</v>
      </c>
      <c r="I6" s="10">
        <v>30304000000</v>
      </c>
      <c r="J6" s="10">
        <v>32804000000</v>
      </c>
      <c r="K6" s="10">
        <v>39659000000</v>
      </c>
      <c r="L6" s="10">
        <v>39608000000</v>
      </c>
      <c r="M6" s="10">
        <v>36478000000</v>
      </c>
      <c r="N6" s="10">
        <v>38802000000</v>
      </c>
      <c r="O6" s="10">
        <v>39598000000</v>
      </c>
      <c r="P6" s="10">
        <v>5593000000</v>
      </c>
      <c r="Q6" s="10">
        <v>11311000000</v>
      </c>
      <c r="R6" s="10">
        <v>9506000000</v>
      </c>
      <c r="S6" s="10">
        <v>12304000000</v>
      </c>
      <c r="T6" s="10">
        <v>10090000000</v>
      </c>
      <c r="U6" s="10">
        <v>12568000000</v>
      </c>
      <c r="V6" s="10">
        <v>12489000000</v>
      </c>
      <c r="W6" s="10">
        <v>13717000000</v>
      </c>
      <c r="X6" s="10">
        <v>15284000000</v>
      </c>
      <c r="Y6" s="10">
        <v>20581000000</v>
      </c>
      <c r="Z6" s="10">
        <v>21365000000</v>
      </c>
      <c r="AF6" s="16" t="s">
        <v>98</v>
      </c>
      <c r="AG6" s="17" t="s">
        <v>99</v>
      </c>
      <c r="AH6" s="17" t="s">
        <v>100</v>
      </c>
      <c r="AI6" s="17" t="s">
        <v>101</v>
      </c>
    </row>
    <row r="7" spans="1:35" ht="19" x14ac:dyDescent="0.25">
      <c r="A7" s="5" t="s">
        <v>4</v>
      </c>
      <c r="B7" s="2">
        <v>0.74829999999999997</v>
      </c>
      <c r="C7" s="2">
        <v>0.75449999999999995</v>
      </c>
      <c r="D7" s="2">
        <v>0.74670000000000003</v>
      </c>
      <c r="E7" s="2">
        <v>0.74250000000000005</v>
      </c>
      <c r="F7" s="2">
        <v>0.75160000000000005</v>
      </c>
      <c r="G7" s="2">
        <v>0.75649999999999995</v>
      </c>
      <c r="H7" s="2">
        <v>0.70809999999999995</v>
      </c>
      <c r="I7" s="2">
        <v>0.7117</v>
      </c>
      <c r="J7" s="2">
        <v>0.68989999999999996</v>
      </c>
      <c r="K7" s="2">
        <v>0.79810000000000003</v>
      </c>
      <c r="L7" s="2">
        <v>0.76929999999999998</v>
      </c>
      <c r="M7" s="2">
        <v>0.80530000000000002</v>
      </c>
      <c r="N7" s="2">
        <v>0.78320000000000001</v>
      </c>
      <c r="O7" s="2">
        <v>0.74570000000000003</v>
      </c>
      <c r="P7" s="2">
        <v>0.1033</v>
      </c>
      <c r="Q7" s="2">
        <v>0.20399999999999999</v>
      </c>
      <c r="R7" s="2">
        <v>0.16320000000000001</v>
      </c>
      <c r="S7" s="2">
        <v>0.21079999999999999</v>
      </c>
      <c r="T7" s="2">
        <v>0.16569999999999999</v>
      </c>
      <c r="U7" s="2">
        <v>0.1908</v>
      </c>
      <c r="V7" s="2">
        <v>0.17380000000000001</v>
      </c>
      <c r="W7" s="2">
        <v>0.18509999999999999</v>
      </c>
      <c r="X7" s="2">
        <v>0.18060000000000001</v>
      </c>
      <c r="Y7" s="2">
        <v>0.21149999999999999</v>
      </c>
      <c r="Z7" s="2">
        <v>0.21290000000000001</v>
      </c>
      <c r="AF7" s="19">
        <f>Z7</f>
        <v>0.21290000000000001</v>
      </c>
      <c r="AG7" s="20">
        <f>Z21</f>
        <v>0.1865</v>
      </c>
      <c r="AH7" s="20">
        <f>Z30</f>
        <v>0.11509999999999999</v>
      </c>
      <c r="AI7" s="20">
        <f>Z106/Z3</f>
        <v>9.3035539875221757E-2</v>
      </c>
    </row>
    <row r="8" spans="1:35"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35" ht="19" customHeight="1" x14ac:dyDescent="0.25">
      <c r="A9" s="58" t="s">
        <v>152</v>
      </c>
      <c r="B9" s="37">
        <f>B8/B3</f>
        <v>0</v>
      </c>
      <c r="C9" s="37">
        <f t="shared" ref="C9:Z9" si="1">C8/C3</f>
        <v>0</v>
      </c>
      <c r="D9" s="37">
        <f t="shared" si="1"/>
        <v>0</v>
      </c>
      <c r="E9" s="37">
        <f t="shared" si="1"/>
        <v>0</v>
      </c>
      <c r="F9" s="37">
        <f t="shared" si="1"/>
        <v>0</v>
      </c>
      <c r="G9" s="37">
        <f t="shared" si="1"/>
        <v>0</v>
      </c>
      <c r="H9" s="37">
        <f t="shared" si="1"/>
        <v>0</v>
      </c>
      <c r="I9" s="37">
        <f t="shared" si="1"/>
        <v>0</v>
      </c>
      <c r="J9" s="37">
        <f t="shared" si="1"/>
        <v>0</v>
      </c>
      <c r="K9" s="37">
        <f t="shared" si="1"/>
        <v>0</v>
      </c>
      <c r="L9" s="37">
        <f t="shared" si="1"/>
        <v>0</v>
      </c>
      <c r="M9" s="37">
        <f t="shared" si="1"/>
        <v>0</v>
      </c>
      <c r="N9" s="37">
        <f t="shared" si="1"/>
        <v>0</v>
      </c>
      <c r="O9" s="37">
        <f t="shared" si="1"/>
        <v>0</v>
      </c>
      <c r="P9" s="37">
        <f t="shared" si="1"/>
        <v>0</v>
      </c>
      <c r="Q9" s="37">
        <f t="shared" si="1"/>
        <v>0</v>
      </c>
      <c r="R9" s="37">
        <f t="shared" si="1"/>
        <v>0</v>
      </c>
      <c r="S9" s="37">
        <f t="shared" si="1"/>
        <v>0</v>
      </c>
      <c r="T9" s="37">
        <f t="shared" si="1"/>
        <v>0</v>
      </c>
      <c r="U9" s="37">
        <f t="shared" si="1"/>
        <v>0</v>
      </c>
      <c r="V9" s="37">
        <f t="shared" si="1"/>
        <v>0</v>
      </c>
      <c r="W9" s="37">
        <f t="shared" si="1"/>
        <v>0</v>
      </c>
      <c r="X9" s="37">
        <f t="shared" si="1"/>
        <v>0</v>
      </c>
      <c r="Y9" s="37">
        <f t="shared" si="1"/>
        <v>0</v>
      </c>
      <c r="Z9" s="37">
        <f t="shared" si="1"/>
        <v>0</v>
      </c>
      <c r="AF9" s="16" t="s">
        <v>102</v>
      </c>
      <c r="AG9" s="17" t="s">
        <v>103</v>
      </c>
      <c r="AH9" s="17" t="s">
        <v>104</v>
      </c>
      <c r="AI9" s="17" t="s">
        <v>105</v>
      </c>
    </row>
    <row r="10" spans="1:35" ht="19" x14ac:dyDescent="0.25">
      <c r="A10" s="5" t="s">
        <v>6</v>
      </c>
      <c r="B10" s="1" t="s">
        <v>92</v>
      </c>
      <c r="C10" s="1" t="s">
        <v>92</v>
      </c>
      <c r="D10" s="1">
        <v>16546000000</v>
      </c>
      <c r="E10" s="1">
        <v>17397000000</v>
      </c>
      <c r="F10" s="1">
        <v>17944000000</v>
      </c>
      <c r="G10" s="1">
        <v>19328000000</v>
      </c>
      <c r="H10" s="1">
        <v>20916000000</v>
      </c>
      <c r="I10" s="1">
        <v>22517000000</v>
      </c>
      <c r="J10" s="1">
        <v>24421000000</v>
      </c>
      <c r="K10" s="1">
        <v>37336000000</v>
      </c>
      <c r="L10" s="1">
        <v>32412000000</v>
      </c>
      <c r="M10" s="1">
        <v>30930000000</v>
      </c>
      <c r="N10" s="1">
        <v>31136000000</v>
      </c>
      <c r="O10" s="1">
        <v>27575000000</v>
      </c>
      <c r="P10" s="1" t="s">
        <v>92</v>
      </c>
      <c r="Q10" s="1" t="s">
        <v>92</v>
      </c>
      <c r="R10" s="1" t="s">
        <v>92</v>
      </c>
      <c r="S10" s="1" t="s">
        <v>92</v>
      </c>
      <c r="T10" s="1" t="s">
        <v>92</v>
      </c>
      <c r="U10" s="1" t="s">
        <v>92</v>
      </c>
      <c r="V10" s="1" t="s">
        <v>92</v>
      </c>
      <c r="W10" s="1" t="s">
        <v>92</v>
      </c>
      <c r="X10" s="1" t="s">
        <v>92</v>
      </c>
      <c r="Y10" s="1">
        <v>46707000000</v>
      </c>
      <c r="Z10" s="1" t="s">
        <v>92</v>
      </c>
      <c r="AF10" s="19">
        <f>Z9</f>
        <v>0</v>
      </c>
      <c r="AG10" s="20">
        <f>Z13</f>
        <v>0</v>
      </c>
      <c r="AH10" s="20">
        <f>Z80</f>
        <v>1.5627180131156691E-2</v>
      </c>
      <c r="AI10" s="20">
        <f>Z89</f>
        <v>0</v>
      </c>
    </row>
    <row r="11" spans="1:3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5" ht="20" x14ac:dyDescent="0.25">
      <c r="A12" s="5" t="s">
        <v>8</v>
      </c>
      <c r="B12" s="1">
        <v>14346000000</v>
      </c>
      <c r="C12" s="1">
        <v>15285000000</v>
      </c>
      <c r="D12" s="1">
        <v>16546000000</v>
      </c>
      <c r="E12" s="1">
        <v>17397000000</v>
      </c>
      <c r="F12" s="1">
        <v>17944000000</v>
      </c>
      <c r="G12" s="1">
        <v>19328000000</v>
      </c>
      <c r="H12" s="1">
        <v>20916000000</v>
      </c>
      <c r="I12" s="1">
        <v>22517000000</v>
      </c>
      <c r="J12" s="1">
        <v>24421000000</v>
      </c>
      <c r="K12" s="1">
        <v>37336000000</v>
      </c>
      <c r="L12" s="1">
        <v>32412000000</v>
      </c>
      <c r="M12" s="1">
        <v>30930000000</v>
      </c>
      <c r="N12" s="1">
        <v>31136000000</v>
      </c>
      <c r="O12" s="1">
        <v>27575000000</v>
      </c>
      <c r="P12" s="1" t="s">
        <v>92</v>
      </c>
      <c r="Q12" s="1" t="s">
        <v>92</v>
      </c>
      <c r="R12" s="1" t="s">
        <v>92</v>
      </c>
      <c r="S12" s="1" t="s">
        <v>92</v>
      </c>
      <c r="T12" s="1" t="s">
        <v>92</v>
      </c>
      <c r="U12" s="1" t="s">
        <v>92</v>
      </c>
      <c r="V12" s="1" t="s">
        <v>92</v>
      </c>
      <c r="W12" s="1" t="s">
        <v>92</v>
      </c>
      <c r="X12" s="1" t="s">
        <v>92</v>
      </c>
      <c r="Y12" s="1">
        <v>46707000000</v>
      </c>
      <c r="Z12" s="1">
        <v>0</v>
      </c>
      <c r="AF12" s="16" t="s">
        <v>106</v>
      </c>
      <c r="AG12" s="17" t="s">
        <v>107</v>
      </c>
      <c r="AH12" s="17" t="s">
        <v>108</v>
      </c>
      <c r="AI12" s="17" t="s">
        <v>109</v>
      </c>
    </row>
    <row r="13" spans="1:35" ht="19" x14ac:dyDescent="0.25">
      <c r="A13" s="58" t="s">
        <v>153</v>
      </c>
      <c r="B13" s="37">
        <f>B12/B3</f>
        <v>0.57874778118444403</v>
      </c>
      <c r="C13" s="37">
        <f t="shared" ref="C13:Z13" si="2">C12/C3</f>
        <v>0.56502291882300759</v>
      </c>
      <c r="D13" s="37">
        <f t="shared" si="2"/>
        <v>0.55577575492929365</v>
      </c>
      <c r="E13" s="37">
        <f t="shared" si="2"/>
        <v>0.56767604255041437</v>
      </c>
      <c r="F13" s="37">
        <f t="shared" si="2"/>
        <v>0.57380404195446411</v>
      </c>
      <c r="G13" s="37">
        <f t="shared" si="2"/>
        <v>0.57721367776616395</v>
      </c>
      <c r="H13" s="37">
        <f t="shared" si="2"/>
        <v>0.57175660160734787</v>
      </c>
      <c r="I13" s="37">
        <f t="shared" si="2"/>
        <v>0.52880392663394471</v>
      </c>
      <c r="J13" s="37">
        <f t="shared" si="2"/>
        <v>0.513618104191642</v>
      </c>
      <c r="K13" s="37">
        <f t="shared" si="2"/>
        <v>0.75134830556226351</v>
      </c>
      <c r="L13" s="37">
        <f t="shared" si="2"/>
        <v>0.62953035776716004</v>
      </c>
      <c r="M13" s="37">
        <f t="shared" si="2"/>
        <v>0.68282667726339497</v>
      </c>
      <c r="N13" s="37">
        <f t="shared" si="2"/>
        <v>0.62843879301644967</v>
      </c>
      <c r="O13" s="37">
        <f t="shared" si="2"/>
        <v>0.51925430750400148</v>
      </c>
      <c r="P13" s="37" t="e">
        <f t="shared" si="2"/>
        <v>#VALUE!</v>
      </c>
      <c r="Q13" s="37" t="e">
        <f t="shared" si="2"/>
        <v>#VALUE!</v>
      </c>
      <c r="R13" s="37" t="e">
        <f t="shared" si="2"/>
        <v>#VALUE!</v>
      </c>
      <c r="S13" s="37" t="e">
        <f t="shared" si="2"/>
        <v>#VALUE!</v>
      </c>
      <c r="T13" s="37" t="e">
        <f t="shared" si="2"/>
        <v>#VALUE!</v>
      </c>
      <c r="U13" s="37" t="e">
        <f t="shared" si="2"/>
        <v>#VALUE!</v>
      </c>
      <c r="V13" s="37" t="e">
        <f t="shared" si="2"/>
        <v>#VALUE!</v>
      </c>
      <c r="W13" s="37" t="e">
        <f t="shared" si="2"/>
        <v>#VALUE!</v>
      </c>
      <c r="X13" s="37" t="e">
        <f t="shared" si="2"/>
        <v>#VALUE!</v>
      </c>
      <c r="Y13" s="37">
        <f t="shared" si="2"/>
        <v>0.48009497671836937</v>
      </c>
      <c r="Z13" s="37">
        <f t="shared" si="2"/>
        <v>0</v>
      </c>
      <c r="AF13" s="19">
        <f>Z28/Z72</f>
        <v>0.58364500151622356</v>
      </c>
      <c r="AG13" s="20">
        <f>Z28/Z54</f>
        <v>0.16236432146673416</v>
      </c>
      <c r="AH13" s="20">
        <f>Z22/(Z72+Z56+Z61)</f>
        <v>0.3023529683423003</v>
      </c>
      <c r="AI13" s="21">
        <f>Z67/Z72</f>
        <v>2.5938036995855653</v>
      </c>
    </row>
    <row r="14" spans="1:35" ht="19" x14ac:dyDescent="0.25">
      <c r="A14" s="5" t="s">
        <v>9</v>
      </c>
      <c r="B14" s="1">
        <v>1112000000</v>
      </c>
      <c r="C14" s="1">
        <v>5993000000</v>
      </c>
      <c r="D14" s="1">
        <v>8713000000</v>
      </c>
      <c r="E14" s="1">
        <v>9287000000</v>
      </c>
      <c r="F14" s="1">
        <v>10255000000</v>
      </c>
      <c r="G14" s="1">
        <v>9703000000</v>
      </c>
      <c r="H14" s="1">
        <v>10677000000</v>
      </c>
      <c r="I14" s="1">
        <v>13921000000</v>
      </c>
      <c r="J14" s="1">
        <v>16491000000</v>
      </c>
      <c r="K14" s="1">
        <v>1745000000</v>
      </c>
      <c r="L14" s="1">
        <v>1814000000</v>
      </c>
      <c r="M14" s="1">
        <v>1747000000</v>
      </c>
      <c r="N14" s="1">
        <v>1792000000</v>
      </c>
      <c r="O14" s="1">
        <v>5943000000</v>
      </c>
      <c r="P14" s="1">
        <v>4250000000</v>
      </c>
      <c r="Q14" s="1">
        <v>4277000000</v>
      </c>
      <c r="R14" s="1">
        <v>4538000000</v>
      </c>
      <c r="S14" s="1">
        <v>4636000000</v>
      </c>
      <c r="T14" s="1">
        <v>4623000000</v>
      </c>
      <c r="U14" s="1">
        <v>5039000000</v>
      </c>
      <c r="V14" s="1">
        <v>5465000000</v>
      </c>
      <c r="W14" s="1">
        <v>5919000000</v>
      </c>
      <c r="X14" s="1">
        <v>7600000000</v>
      </c>
      <c r="Y14" s="1">
        <v>-38936000000</v>
      </c>
      <c r="Z14" s="1">
        <v>8271000000</v>
      </c>
    </row>
    <row r="15" spans="1:35" ht="20" x14ac:dyDescent="0.25">
      <c r="A15" s="5" t="s">
        <v>10</v>
      </c>
      <c r="B15" s="1">
        <v>15458000000</v>
      </c>
      <c r="C15" s="1">
        <v>21278000000</v>
      </c>
      <c r="D15" s="1">
        <v>25259000000</v>
      </c>
      <c r="E15" s="1">
        <v>26684000000</v>
      </c>
      <c r="F15" s="1">
        <v>28199000000</v>
      </c>
      <c r="G15" s="1">
        <v>29031000000</v>
      </c>
      <c r="H15" s="1">
        <v>31593000000</v>
      </c>
      <c r="I15" s="1">
        <v>36438000000</v>
      </c>
      <c r="J15" s="1">
        <v>40912000000</v>
      </c>
      <c r="K15" s="1">
        <v>39081000000</v>
      </c>
      <c r="L15" s="1">
        <v>34226000000</v>
      </c>
      <c r="M15" s="1">
        <v>32677000000</v>
      </c>
      <c r="N15" s="1">
        <v>32928000000</v>
      </c>
      <c r="O15" s="1">
        <v>33518000000</v>
      </c>
      <c r="P15" s="1">
        <v>4250000000</v>
      </c>
      <c r="Q15" s="1">
        <v>4277000000</v>
      </c>
      <c r="R15" s="1">
        <v>4538000000</v>
      </c>
      <c r="S15" s="1">
        <v>4636000000</v>
      </c>
      <c r="T15" s="1">
        <v>4623000000</v>
      </c>
      <c r="U15" s="1">
        <v>5039000000</v>
      </c>
      <c r="V15" s="1">
        <v>5465000000</v>
      </c>
      <c r="W15" s="1">
        <v>5919000000</v>
      </c>
      <c r="X15" s="1">
        <v>7600000000</v>
      </c>
      <c r="Y15" s="1">
        <v>7771000000</v>
      </c>
      <c r="Z15" s="1">
        <v>8271000000</v>
      </c>
      <c r="AF15" s="16" t="s">
        <v>110</v>
      </c>
      <c r="AG15" s="17" t="s">
        <v>111</v>
      </c>
      <c r="AH15" s="17" t="s">
        <v>112</v>
      </c>
      <c r="AI15" s="17" t="s">
        <v>113</v>
      </c>
    </row>
    <row r="16" spans="1:35" ht="19" x14ac:dyDescent="0.25">
      <c r="A16" s="5" t="s">
        <v>11</v>
      </c>
      <c r="B16" s="1">
        <v>21698000000</v>
      </c>
      <c r="C16" s="1">
        <v>27918000000</v>
      </c>
      <c r="D16" s="1">
        <v>32799000000</v>
      </c>
      <c r="E16" s="1">
        <v>34575000000</v>
      </c>
      <c r="F16" s="1">
        <v>35967000000</v>
      </c>
      <c r="G16" s="1">
        <v>37185000000</v>
      </c>
      <c r="H16" s="1">
        <v>42270000000</v>
      </c>
      <c r="I16" s="1">
        <v>48715000000</v>
      </c>
      <c r="J16" s="1">
        <v>55655000000</v>
      </c>
      <c r="K16" s="1">
        <v>49114000000</v>
      </c>
      <c r="L16" s="1">
        <v>46104000000</v>
      </c>
      <c r="M16" s="1">
        <v>41496000000</v>
      </c>
      <c r="N16" s="1">
        <v>43671000000</v>
      </c>
      <c r="O16" s="1">
        <v>47025000000</v>
      </c>
      <c r="P16" s="1">
        <v>52784000000</v>
      </c>
      <c r="Q16" s="1">
        <v>48404000000</v>
      </c>
      <c r="R16" s="1">
        <v>53264000000</v>
      </c>
      <c r="S16" s="1">
        <v>50695000000</v>
      </c>
      <c r="T16" s="1">
        <v>55439000000</v>
      </c>
      <c r="U16" s="1">
        <v>58343000000</v>
      </c>
      <c r="V16" s="1">
        <v>64837000000</v>
      </c>
      <c r="W16" s="1">
        <v>66296000000</v>
      </c>
      <c r="X16" s="1">
        <v>76944000000</v>
      </c>
      <c r="Y16" s="1">
        <v>84477000000</v>
      </c>
      <c r="Z16" s="1">
        <v>87244000000</v>
      </c>
      <c r="AF16" s="22">
        <f>(Z35+Y35+X35+W35+V35)/5</f>
        <v>-9.1244300585199768E-4</v>
      </c>
      <c r="AG16" s="23">
        <f>AH101/Z3</f>
        <v>1.4631485578743846</v>
      </c>
      <c r="AH16" s="23">
        <f>AH101/Z28</f>
        <v>12.712971943193626</v>
      </c>
      <c r="AI16" s="24">
        <f>AH101/Z106</f>
        <v>15.726770219603642</v>
      </c>
    </row>
    <row r="17" spans="1:32" ht="19" x14ac:dyDescent="0.25">
      <c r="A17" s="5" t="s">
        <v>12</v>
      </c>
      <c r="B17" s="1" t="s">
        <v>92</v>
      </c>
      <c r="C17" s="1" t="s">
        <v>92</v>
      </c>
      <c r="D17" s="1" t="s">
        <v>92</v>
      </c>
      <c r="E17" s="1" t="s">
        <v>92</v>
      </c>
      <c r="F17" s="1" t="s">
        <v>92</v>
      </c>
      <c r="G17" s="1" t="s">
        <v>92</v>
      </c>
      <c r="H17" s="1" t="s">
        <v>92</v>
      </c>
      <c r="I17" s="1" t="s">
        <v>92</v>
      </c>
      <c r="J17" s="1" t="s">
        <v>92</v>
      </c>
      <c r="K17" s="1">
        <v>246000000</v>
      </c>
      <c r="L17" s="1">
        <v>442000000</v>
      </c>
      <c r="M17" s="1">
        <v>445000000</v>
      </c>
      <c r="N17" s="1">
        <v>354000000</v>
      </c>
      <c r="O17" s="1">
        <v>348000000</v>
      </c>
      <c r="P17" s="1">
        <v>393000000</v>
      </c>
      <c r="Q17" s="1">
        <v>380000000</v>
      </c>
      <c r="R17" s="1">
        <v>353000000</v>
      </c>
      <c r="S17" s="1">
        <v>341000000</v>
      </c>
      <c r="T17" s="1">
        <v>381000000</v>
      </c>
      <c r="U17" s="1">
        <v>453000000</v>
      </c>
      <c r="V17" s="1">
        <v>605000000</v>
      </c>
      <c r="W17" s="1">
        <v>653000000</v>
      </c>
      <c r="X17" s="1">
        <v>701000000</v>
      </c>
      <c r="Y17" s="1">
        <v>694000000</v>
      </c>
      <c r="Z17" s="1">
        <v>704000000</v>
      </c>
    </row>
    <row r="18" spans="1:32" ht="20" x14ac:dyDescent="0.25">
      <c r="A18" s="5" t="s">
        <v>13</v>
      </c>
      <c r="B18" s="1">
        <v>-1112000000</v>
      </c>
      <c r="C18" s="1">
        <v>1139000000</v>
      </c>
      <c r="D18" s="1">
        <v>1173000000</v>
      </c>
      <c r="E18" s="1">
        <v>1396000000</v>
      </c>
      <c r="F18" s="1">
        <v>1464000000</v>
      </c>
      <c r="G18" s="1">
        <v>1549000000</v>
      </c>
      <c r="H18" s="1">
        <v>1543000000</v>
      </c>
      <c r="I18" s="1">
        <v>1644000000</v>
      </c>
      <c r="J18" s="1">
        <v>1748000000</v>
      </c>
      <c r="K18" s="1">
        <v>1745000000</v>
      </c>
      <c r="L18" s="1">
        <v>1814000000</v>
      </c>
      <c r="M18" s="1">
        <v>1747000000</v>
      </c>
      <c r="N18" s="1">
        <v>1792000000</v>
      </c>
      <c r="O18" s="1">
        <v>1782000000</v>
      </c>
      <c r="P18" s="1">
        <v>1858000000</v>
      </c>
      <c r="Q18" s="1">
        <v>1867000000</v>
      </c>
      <c r="R18" s="1">
        <v>1923000000</v>
      </c>
      <c r="S18" s="1">
        <v>2084000000</v>
      </c>
      <c r="T18" s="1">
        <v>2224000000</v>
      </c>
      <c r="U18" s="1">
        <v>2282000000</v>
      </c>
      <c r="V18" s="1">
        <v>2207000000</v>
      </c>
      <c r="W18" s="1">
        <v>2360000000</v>
      </c>
      <c r="X18" s="1">
        <v>2698000000</v>
      </c>
      <c r="Y18" s="1">
        <v>2953000000</v>
      </c>
      <c r="Z18" s="1">
        <v>3188000000</v>
      </c>
      <c r="AF18" s="16" t="s">
        <v>114</v>
      </c>
    </row>
    <row r="19" spans="1:32" ht="19" x14ac:dyDescent="0.25">
      <c r="A19" s="6" t="s">
        <v>14</v>
      </c>
      <c r="B19" s="10">
        <v>1790000000</v>
      </c>
      <c r="C19" s="10">
        <v>3227000000</v>
      </c>
      <c r="D19" s="10">
        <v>6007000000</v>
      </c>
      <c r="E19" s="10">
        <v>5307000000</v>
      </c>
      <c r="F19" s="10">
        <v>6401000000</v>
      </c>
      <c r="G19" s="10">
        <v>5919000000</v>
      </c>
      <c r="H19" s="10">
        <v>6465000000</v>
      </c>
      <c r="I19" s="10">
        <v>7719000000</v>
      </c>
      <c r="J19" s="10">
        <v>8258000000</v>
      </c>
      <c r="K19" s="10">
        <v>2422000000</v>
      </c>
      <c r="L19" s="10">
        <v>7271000000</v>
      </c>
      <c r="M19" s="10">
        <v>5558000000</v>
      </c>
      <c r="N19" s="10">
        <v>7669000000</v>
      </c>
      <c r="O19" s="10">
        <v>7906000000</v>
      </c>
      <c r="P19" s="10">
        <v>3225000000</v>
      </c>
      <c r="Q19" s="10">
        <v>8921000000</v>
      </c>
      <c r="R19" s="10">
        <v>6913000000</v>
      </c>
      <c r="S19" s="10">
        <v>9767000000</v>
      </c>
      <c r="T19" s="10">
        <v>7741000000</v>
      </c>
      <c r="U19" s="10">
        <v>9883000000</v>
      </c>
      <c r="V19" s="10">
        <v>8831000000</v>
      </c>
      <c r="W19" s="10">
        <v>8665000000</v>
      </c>
      <c r="X19" s="10">
        <v>5243000000</v>
      </c>
      <c r="Y19" s="10">
        <v>20242000000</v>
      </c>
      <c r="Z19" s="10">
        <v>18717000000</v>
      </c>
      <c r="AF19" s="25">
        <f>Z40-Z56-Z61</f>
        <v>-15926000000</v>
      </c>
    </row>
    <row r="20" spans="1:32" ht="19" customHeight="1" x14ac:dyDescent="0.25">
      <c r="A20" s="58" t="s">
        <v>154</v>
      </c>
      <c r="B20" s="1"/>
      <c r="C20" s="37">
        <f>(C19/B19)-1</f>
        <v>0.80279329608938554</v>
      </c>
      <c r="D20" s="37">
        <f>(D19/C19)-1</f>
        <v>0.86148125193678338</v>
      </c>
      <c r="E20" s="37">
        <f>(E19/D19)-1</f>
        <v>-0.11653071416680538</v>
      </c>
      <c r="F20" s="37">
        <f t="shared" ref="F20:Z20" si="3">(F19/E19)-1</f>
        <v>0.20614283022423208</v>
      </c>
      <c r="G20" s="37">
        <f t="shared" si="3"/>
        <v>-7.530073426027184E-2</v>
      </c>
      <c r="H20" s="37">
        <f t="shared" si="3"/>
        <v>9.224531170805883E-2</v>
      </c>
      <c r="I20" s="37">
        <f t="shared" si="3"/>
        <v>0.19396751740139218</v>
      </c>
      <c r="J20" s="37">
        <f t="shared" si="3"/>
        <v>6.9827697888327434E-2</v>
      </c>
      <c r="K20" s="37">
        <f t="shared" si="3"/>
        <v>-0.70670864616129814</v>
      </c>
      <c r="L20" s="37">
        <f t="shared" si="3"/>
        <v>2.0020644095788604</v>
      </c>
      <c r="M20" s="37">
        <f t="shared" si="3"/>
        <v>-0.23559345344519322</v>
      </c>
      <c r="N20" s="37">
        <f t="shared" si="3"/>
        <v>0.37981288233177413</v>
      </c>
      <c r="O20" s="37">
        <f t="shared" si="3"/>
        <v>3.0903638023210389E-2</v>
      </c>
      <c r="P20" s="37">
        <f t="shared" si="3"/>
        <v>-0.59208196306602578</v>
      </c>
      <c r="Q20" s="37">
        <f t="shared" si="3"/>
        <v>1.766201550387597</v>
      </c>
      <c r="R20" s="37">
        <f t="shared" si="3"/>
        <v>-0.22508687366887126</v>
      </c>
      <c r="S20" s="37">
        <f t="shared" si="3"/>
        <v>0.41284536380731951</v>
      </c>
      <c r="T20" s="37">
        <f t="shared" si="3"/>
        <v>-0.20743319340636834</v>
      </c>
      <c r="U20" s="37">
        <f t="shared" si="3"/>
        <v>0.27670843560263525</v>
      </c>
      <c r="V20" s="37">
        <f t="shared" si="3"/>
        <v>-0.10644541131235452</v>
      </c>
      <c r="W20" s="37">
        <f t="shared" si="3"/>
        <v>-1.8797418185935943E-2</v>
      </c>
      <c r="X20" s="37">
        <f t="shared" si="3"/>
        <v>-0.39492210040392384</v>
      </c>
      <c r="Y20" s="37">
        <f t="shared" si="3"/>
        <v>2.8607667366011826</v>
      </c>
      <c r="Z20" s="37">
        <f t="shared" si="3"/>
        <v>-7.5338405295919397E-2</v>
      </c>
    </row>
    <row r="21" spans="1:32" ht="19" x14ac:dyDescent="0.25">
      <c r="A21" s="5" t="s">
        <v>15</v>
      </c>
      <c r="B21" s="2">
        <v>7.22E-2</v>
      </c>
      <c r="C21" s="2">
        <v>0.1193</v>
      </c>
      <c r="D21" s="2">
        <v>0.20180000000000001</v>
      </c>
      <c r="E21" s="2">
        <v>0.17319999999999999</v>
      </c>
      <c r="F21" s="2">
        <v>0.20469999999999999</v>
      </c>
      <c r="G21" s="2">
        <v>0.17680000000000001</v>
      </c>
      <c r="H21" s="2">
        <v>0.1767</v>
      </c>
      <c r="I21" s="2">
        <v>0.18129999999999999</v>
      </c>
      <c r="J21" s="2">
        <v>0.17369999999999999</v>
      </c>
      <c r="K21" s="2">
        <v>4.87E-2</v>
      </c>
      <c r="L21" s="2">
        <v>0.14119999999999999</v>
      </c>
      <c r="M21" s="2">
        <v>0.1227</v>
      </c>
      <c r="N21" s="2">
        <v>0.15479999999999999</v>
      </c>
      <c r="O21" s="2">
        <v>0.1489</v>
      </c>
      <c r="P21" s="2">
        <v>5.96E-2</v>
      </c>
      <c r="Q21" s="2">
        <v>0.16089999999999999</v>
      </c>
      <c r="R21" s="2">
        <v>0.1187</v>
      </c>
      <c r="S21" s="2">
        <v>0.1673</v>
      </c>
      <c r="T21" s="2">
        <v>0.12709999999999999</v>
      </c>
      <c r="U21" s="2">
        <v>0.15</v>
      </c>
      <c r="V21" s="2">
        <v>0.1229</v>
      </c>
      <c r="W21" s="2">
        <v>0.1169</v>
      </c>
      <c r="X21" s="2">
        <v>6.2E-2</v>
      </c>
      <c r="Y21" s="2">
        <v>0.20810000000000001</v>
      </c>
      <c r="Z21" s="2">
        <v>0.1865</v>
      </c>
    </row>
    <row r="22" spans="1:32" ht="19" x14ac:dyDescent="0.25">
      <c r="A22" s="6" t="s">
        <v>16</v>
      </c>
      <c r="B22" s="10">
        <v>3090000000</v>
      </c>
      <c r="C22" s="10">
        <v>3988000000</v>
      </c>
      <c r="D22" s="10">
        <v>4512000000</v>
      </c>
      <c r="E22" s="10">
        <v>3962000000</v>
      </c>
      <c r="F22" s="10">
        <v>4096000000</v>
      </c>
      <c r="G22" s="10">
        <v>4445000000</v>
      </c>
      <c r="H22" s="10">
        <v>4989000000</v>
      </c>
      <c r="I22" s="10">
        <v>6143000000</v>
      </c>
      <c r="J22" s="10">
        <v>6635000000</v>
      </c>
      <c r="K22" s="10">
        <v>578000000</v>
      </c>
      <c r="L22" s="10">
        <v>5382000000</v>
      </c>
      <c r="M22" s="10">
        <v>3801000000</v>
      </c>
      <c r="N22" s="10">
        <v>5874000000</v>
      </c>
      <c r="O22" s="10">
        <v>6080000000</v>
      </c>
      <c r="P22" s="10">
        <v>1343000000</v>
      </c>
      <c r="Q22" s="10">
        <v>7034000000</v>
      </c>
      <c r="R22" s="10">
        <v>4968000000</v>
      </c>
      <c r="S22" s="10">
        <v>7668000000</v>
      </c>
      <c r="T22" s="10">
        <v>5467000000</v>
      </c>
      <c r="U22" s="10">
        <v>7529000000</v>
      </c>
      <c r="V22" s="10">
        <v>7024000000</v>
      </c>
      <c r="W22" s="10">
        <v>7798000000</v>
      </c>
      <c r="X22" s="10">
        <v>7684000000</v>
      </c>
      <c r="Y22" s="10">
        <v>12810000000</v>
      </c>
      <c r="Z22" s="10">
        <v>13094000000</v>
      </c>
    </row>
    <row r="23" spans="1:32" ht="19" x14ac:dyDescent="0.25">
      <c r="A23" s="5" t="s">
        <v>17</v>
      </c>
      <c r="B23" s="2">
        <v>0.12470000000000001</v>
      </c>
      <c r="C23" s="2">
        <v>0.1474</v>
      </c>
      <c r="D23" s="2">
        <v>0.15160000000000001</v>
      </c>
      <c r="E23" s="2">
        <v>0.1293</v>
      </c>
      <c r="F23" s="2">
        <v>0.13100000000000001</v>
      </c>
      <c r="G23" s="2">
        <v>0.13270000000000001</v>
      </c>
      <c r="H23" s="2">
        <v>0.13639999999999999</v>
      </c>
      <c r="I23" s="2">
        <v>0.14430000000000001</v>
      </c>
      <c r="J23" s="2">
        <v>0.13950000000000001</v>
      </c>
      <c r="K23" s="2">
        <v>1.1599999999999999E-2</v>
      </c>
      <c r="L23" s="2">
        <v>0.1045</v>
      </c>
      <c r="M23" s="2">
        <v>8.3900000000000002E-2</v>
      </c>
      <c r="N23" s="2">
        <v>0.1186</v>
      </c>
      <c r="O23" s="2">
        <v>0.1145</v>
      </c>
      <c r="P23" s="2">
        <v>2.4799999999999999E-2</v>
      </c>
      <c r="Q23" s="2">
        <v>0.12690000000000001</v>
      </c>
      <c r="R23" s="2">
        <v>8.5300000000000001E-2</v>
      </c>
      <c r="S23" s="2">
        <v>0.13139999999999999</v>
      </c>
      <c r="T23" s="2">
        <v>8.9800000000000005E-2</v>
      </c>
      <c r="U23" s="2">
        <v>0.1143</v>
      </c>
      <c r="V23" s="2">
        <v>9.7699999999999995E-2</v>
      </c>
      <c r="W23" s="2">
        <v>0.1052</v>
      </c>
      <c r="X23" s="2">
        <v>9.0800000000000006E-2</v>
      </c>
      <c r="Y23" s="2">
        <v>0.13170000000000001</v>
      </c>
      <c r="Z23" s="2">
        <v>0.1305</v>
      </c>
    </row>
    <row r="24" spans="1:32" ht="19" x14ac:dyDescent="0.25">
      <c r="A24" s="5" t="s">
        <v>18</v>
      </c>
      <c r="B24" s="1">
        <v>-188000000</v>
      </c>
      <c r="C24" s="1">
        <v>-1900000000</v>
      </c>
      <c r="D24" s="1">
        <v>322000000</v>
      </c>
      <c r="E24" s="1">
        <v>-25000000</v>
      </c>
      <c r="F24" s="1">
        <v>913000000</v>
      </c>
      <c r="G24" s="1">
        <v>-75000000</v>
      </c>
      <c r="H24" s="1">
        <v>-67000000</v>
      </c>
      <c r="I24" s="1">
        <v>-68000000</v>
      </c>
      <c r="J24" s="1">
        <v>-125000000</v>
      </c>
      <c r="K24" s="1">
        <v>-147000000</v>
      </c>
      <c r="L24" s="1">
        <v>-367000000</v>
      </c>
      <c r="M24" s="1">
        <v>-435000000</v>
      </c>
      <c r="N24" s="1">
        <v>-351000000</v>
      </c>
      <c r="O24" s="1">
        <v>-304000000</v>
      </c>
      <c r="P24" s="1">
        <v>-369000000</v>
      </c>
      <c r="Q24" s="1">
        <v>-360000000</v>
      </c>
      <c r="R24" s="1">
        <v>-331000000</v>
      </c>
      <c r="S24" s="1">
        <v>-326000000</v>
      </c>
      <c r="T24" s="1">
        <v>-331000000</v>
      </c>
      <c r="U24" s="1">
        <v>-381000000</v>
      </c>
      <c r="V24" s="1">
        <v>-1005000000</v>
      </c>
      <c r="W24" s="1">
        <v>-2146000000</v>
      </c>
      <c r="X24" s="1">
        <v>-5840000000</v>
      </c>
      <c r="Y24" s="1">
        <v>3785000000</v>
      </c>
      <c r="Z24" s="1">
        <v>1731000000</v>
      </c>
    </row>
    <row r="25" spans="1:32" ht="19" x14ac:dyDescent="0.25">
      <c r="A25" s="6" t="s">
        <v>19</v>
      </c>
      <c r="B25" s="10">
        <v>2902000000</v>
      </c>
      <c r="C25" s="10">
        <v>2088000000</v>
      </c>
      <c r="D25" s="10">
        <v>4834000000</v>
      </c>
      <c r="E25" s="10">
        <v>3937000000</v>
      </c>
      <c r="F25" s="10">
        <v>5009000000</v>
      </c>
      <c r="G25" s="10">
        <v>4370000000</v>
      </c>
      <c r="H25" s="10">
        <v>4922000000</v>
      </c>
      <c r="I25" s="10">
        <v>6075000000</v>
      </c>
      <c r="J25" s="10">
        <v>6510000000</v>
      </c>
      <c r="K25" s="10">
        <v>431000000</v>
      </c>
      <c r="L25" s="10">
        <v>5015000000</v>
      </c>
      <c r="M25" s="10">
        <v>3366000000</v>
      </c>
      <c r="N25" s="10">
        <v>5523000000</v>
      </c>
      <c r="O25" s="10">
        <v>5776000000</v>
      </c>
      <c r="P25" s="10">
        <v>974000000</v>
      </c>
      <c r="Q25" s="10">
        <v>6674000000</v>
      </c>
      <c r="R25" s="10">
        <v>4637000000</v>
      </c>
      <c r="S25" s="10">
        <v>7342000000</v>
      </c>
      <c r="T25" s="10">
        <v>5136000000</v>
      </c>
      <c r="U25" s="10">
        <v>7148000000</v>
      </c>
      <c r="V25" s="10">
        <v>6019000000</v>
      </c>
      <c r="W25" s="10">
        <v>5652000000</v>
      </c>
      <c r="X25" s="10">
        <v>1844000000</v>
      </c>
      <c r="Y25" s="10">
        <v>16595000000</v>
      </c>
      <c r="Z25" s="10">
        <v>14825000000</v>
      </c>
    </row>
    <row r="26" spans="1:32" ht="19" x14ac:dyDescent="0.25">
      <c r="A26" s="5" t="s">
        <v>20</v>
      </c>
      <c r="B26" s="2">
        <v>0.1171</v>
      </c>
      <c r="C26" s="2">
        <v>7.7200000000000005E-2</v>
      </c>
      <c r="D26" s="2">
        <v>0.16239999999999999</v>
      </c>
      <c r="E26" s="2">
        <v>0.1285</v>
      </c>
      <c r="F26" s="2">
        <v>0.16020000000000001</v>
      </c>
      <c r="G26" s="2">
        <v>0.1305</v>
      </c>
      <c r="H26" s="2">
        <v>0.13450000000000001</v>
      </c>
      <c r="I26" s="2">
        <v>0.14269999999999999</v>
      </c>
      <c r="J26" s="2">
        <v>0.13689999999999999</v>
      </c>
      <c r="K26" s="2">
        <v>8.6999999999999994E-3</v>
      </c>
      <c r="L26" s="2">
        <v>9.74E-2</v>
      </c>
      <c r="M26" s="2">
        <v>7.4300000000000005E-2</v>
      </c>
      <c r="N26" s="2">
        <v>0.1115</v>
      </c>
      <c r="O26" s="2">
        <v>0.10879999999999999</v>
      </c>
      <c r="P26" s="2">
        <v>1.7999999999999999E-2</v>
      </c>
      <c r="Q26" s="2">
        <v>0.12039999999999999</v>
      </c>
      <c r="R26" s="2">
        <v>7.9600000000000004E-2</v>
      </c>
      <c r="S26" s="2">
        <v>0.1258</v>
      </c>
      <c r="T26" s="2">
        <v>8.43E-2</v>
      </c>
      <c r="U26" s="2">
        <v>0.1085</v>
      </c>
      <c r="V26" s="2">
        <v>8.3799999999999999E-2</v>
      </c>
      <c r="W26" s="2">
        <v>7.6300000000000007E-2</v>
      </c>
      <c r="X26" s="2">
        <v>2.18E-2</v>
      </c>
      <c r="Y26" s="2">
        <v>0.1706</v>
      </c>
      <c r="Z26" s="2">
        <v>0.14779999999999999</v>
      </c>
    </row>
    <row r="27" spans="1:32" ht="19" x14ac:dyDescent="0.25">
      <c r="A27" s="5" t="s">
        <v>21</v>
      </c>
      <c r="B27" s="1">
        <v>1161000000</v>
      </c>
      <c r="C27" s="1">
        <v>1205000000</v>
      </c>
      <c r="D27" s="1">
        <v>1900000000</v>
      </c>
      <c r="E27" s="1">
        <v>1512000000</v>
      </c>
      <c r="F27" s="1">
        <v>1755000000</v>
      </c>
      <c r="G27" s="1">
        <v>1472000000</v>
      </c>
      <c r="H27" s="1">
        <v>1589000000</v>
      </c>
      <c r="I27" s="1">
        <v>2205000000</v>
      </c>
      <c r="J27" s="1">
        <v>2308000000</v>
      </c>
      <c r="K27" s="1">
        <v>49000000</v>
      </c>
      <c r="L27" s="1">
        <v>2012000000</v>
      </c>
      <c r="M27" s="1">
        <v>1214000000</v>
      </c>
      <c r="N27" s="1">
        <v>2035000000</v>
      </c>
      <c r="O27" s="1">
        <v>1972000000</v>
      </c>
      <c r="P27" s="1">
        <v>167000000</v>
      </c>
      <c r="Q27" s="1">
        <v>2302000000</v>
      </c>
      <c r="R27" s="1">
        <v>1605000000</v>
      </c>
      <c r="S27" s="1">
        <v>2498000000</v>
      </c>
      <c r="T27" s="1">
        <v>1705000000</v>
      </c>
      <c r="U27" s="1">
        <v>2238000000</v>
      </c>
      <c r="V27" s="1">
        <v>1228000000</v>
      </c>
      <c r="W27" s="1">
        <v>1212000000</v>
      </c>
      <c r="X27" s="1">
        <v>501000000</v>
      </c>
      <c r="Y27" s="1">
        <v>3705000000</v>
      </c>
      <c r="Z27" s="1">
        <v>3277000000</v>
      </c>
    </row>
    <row r="28" spans="1:32" ht="20" thickBot="1" x14ac:dyDescent="0.3">
      <c r="A28" s="7" t="s">
        <v>22</v>
      </c>
      <c r="B28" s="11">
        <v>1741000000</v>
      </c>
      <c r="C28" s="11">
        <v>883000000</v>
      </c>
      <c r="D28" s="11">
        <v>2934000000</v>
      </c>
      <c r="E28" s="11">
        <v>2399000000</v>
      </c>
      <c r="F28" s="11">
        <v>3182000000</v>
      </c>
      <c r="G28" s="11">
        <v>2898000000</v>
      </c>
      <c r="H28" s="11">
        <v>3333000000</v>
      </c>
      <c r="I28" s="11">
        <v>3870000000</v>
      </c>
      <c r="J28" s="11">
        <v>4202000000</v>
      </c>
      <c r="K28" s="11">
        <v>382000000</v>
      </c>
      <c r="L28" s="11">
        <v>3003000000</v>
      </c>
      <c r="M28" s="11">
        <v>2152000000</v>
      </c>
      <c r="N28" s="11">
        <v>3488000000</v>
      </c>
      <c r="O28" s="11">
        <v>3804000000</v>
      </c>
      <c r="P28" s="11">
        <v>807000000</v>
      </c>
      <c r="Q28" s="11">
        <v>4372000000</v>
      </c>
      <c r="R28" s="11">
        <v>3032000000</v>
      </c>
      <c r="S28" s="11">
        <v>4844000000</v>
      </c>
      <c r="T28" s="11">
        <v>3431000000</v>
      </c>
      <c r="U28" s="11">
        <v>4910000000</v>
      </c>
      <c r="V28" s="11">
        <v>4791000000</v>
      </c>
      <c r="W28" s="11">
        <v>4440000000</v>
      </c>
      <c r="X28" s="11">
        <v>1343000000</v>
      </c>
      <c r="Y28" s="11">
        <v>12890000000</v>
      </c>
      <c r="Z28" s="11">
        <v>11548000000</v>
      </c>
    </row>
    <row r="29" spans="1:32" ht="20" customHeight="1" thickTop="1" x14ac:dyDescent="0.25">
      <c r="A29" s="58" t="s">
        <v>155</v>
      </c>
      <c r="B29" s="1"/>
      <c r="C29" s="37">
        <f>(C28/B28)-1</f>
        <v>-0.49282021826536471</v>
      </c>
      <c r="D29" s="37">
        <f>(D28/C28)-1</f>
        <v>2.3227633069082674</v>
      </c>
      <c r="E29" s="37">
        <f>(E28/D28)-1</f>
        <v>-0.18234492160872529</v>
      </c>
      <c r="F29" s="37">
        <f t="shared" ref="F29:Z29" si="4">(F28/E28)-1</f>
        <v>0.32638599416423508</v>
      </c>
      <c r="G29" s="37">
        <f t="shared" si="4"/>
        <v>-8.9252042740414872E-2</v>
      </c>
      <c r="H29" s="37">
        <f t="shared" si="4"/>
        <v>0.15010351966873703</v>
      </c>
      <c r="I29" s="37">
        <f t="shared" si="4"/>
        <v>0.16111611161116102</v>
      </c>
      <c r="J29" s="37">
        <f t="shared" si="4"/>
        <v>8.5788113695090429E-2</v>
      </c>
      <c r="K29" s="37">
        <f t="shared" si="4"/>
        <v>-0.90909090909090906</v>
      </c>
      <c r="L29" s="37">
        <f t="shared" si="4"/>
        <v>6.8612565445026181</v>
      </c>
      <c r="M29" s="37">
        <f t="shared" si="4"/>
        <v>-0.28338328338328334</v>
      </c>
      <c r="N29" s="37">
        <f t="shared" si="4"/>
        <v>0.62081784386617089</v>
      </c>
      <c r="O29" s="37">
        <f t="shared" si="4"/>
        <v>9.0596330275229286E-2</v>
      </c>
      <c r="P29" s="37">
        <f t="shared" si="4"/>
        <v>-0.78785488958990535</v>
      </c>
      <c r="Q29" s="37">
        <f t="shared" si="4"/>
        <v>4.4175960346964063</v>
      </c>
      <c r="R29" s="37">
        <f t="shared" si="4"/>
        <v>-0.30649588289112539</v>
      </c>
      <c r="S29" s="37">
        <f t="shared" si="4"/>
        <v>0.59762532981530336</v>
      </c>
      <c r="T29" s="37">
        <f t="shared" si="4"/>
        <v>-0.29170107349298102</v>
      </c>
      <c r="U29" s="37">
        <f t="shared" si="4"/>
        <v>0.4310696589915477</v>
      </c>
      <c r="V29" s="37">
        <f t="shared" si="4"/>
        <v>-2.4236252545824843E-2</v>
      </c>
      <c r="W29" s="37">
        <f t="shared" si="4"/>
        <v>-7.3262366938008805E-2</v>
      </c>
      <c r="X29" s="37">
        <f t="shared" si="4"/>
        <v>-0.69752252252252256</v>
      </c>
      <c r="Y29" s="37">
        <f t="shared" si="4"/>
        <v>8.5979151154132545</v>
      </c>
      <c r="Z29" s="37">
        <f t="shared" si="4"/>
        <v>-0.10411171450737</v>
      </c>
    </row>
    <row r="30" spans="1:32" ht="19" x14ac:dyDescent="0.25">
      <c r="A30" s="5" t="s">
        <v>23</v>
      </c>
      <c r="B30" s="2">
        <v>7.0199999999999999E-2</v>
      </c>
      <c r="C30" s="2">
        <v>3.2599999999999997E-2</v>
      </c>
      <c r="D30" s="2">
        <v>9.8599999999999993E-2</v>
      </c>
      <c r="E30" s="2">
        <v>7.8299999999999995E-2</v>
      </c>
      <c r="F30" s="2">
        <v>0.1018</v>
      </c>
      <c r="G30" s="2">
        <v>8.6499999999999994E-2</v>
      </c>
      <c r="H30" s="2">
        <v>9.11E-2</v>
      </c>
      <c r="I30" s="2">
        <v>9.0899999999999995E-2</v>
      </c>
      <c r="J30" s="2">
        <v>8.8400000000000006E-2</v>
      </c>
      <c r="K30" s="2">
        <v>7.7000000000000002E-3</v>
      </c>
      <c r="L30" s="2">
        <v>5.8299999999999998E-2</v>
      </c>
      <c r="M30" s="2">
        <v>4.7500000000000001E-2</v>
      </c>
      <c r="N30" s="2">
        <v>7.0400000000000004E-2</v>
      </c>
      <c r="O30" s="2">
        <v>7.1599999999999997E-2</v>
      </c>
      <c r="P30" s="2">
        <v>1.49E-2</v>
      </c>
      <c r="Q30" s="2">
        <v>7.8899999999999998E-2</v>
      </c>
      <c r="R30" s="2">
        <v>5.21E-2</v>
      </c>
      <c r="S30" s="2">
        <v>8.3000000000000004E-2</v>
      </c>
      <c r="T30" s="2">
        <v>5.6300000000000003E-2</v>
      </c>
      <c r="U30" s="2">
        <v>7.4499999999999997E-2</v>
      </c>
      <c r="V30" s="2">
        <v>6.6699999999999995E-2</v>
      </c>
      <c r="W30" s="2">
        <v>5.9900000000000002E-2</v>
      </c>
      <c r="X30" s="2">
        <v>1.5900000000000001E-2</v>
      </c>
      <c r="Y30" s="2">
        <v>0.13250000000000001</v>
      </c>
      <c r="Z30" s="2">
        <v>0.11509999999999999</v>
      </c>
    </row>
    <row r="31" spans="1:32" ht="19" x14ac:dyDescent="0.25">
      <c r="A31" s="5" t="s">
        <v>24</v>
      </c>
      <c r="B31" s="12">
        <v>1.59</v>
      </c>
      <c r="C31" s="12">
        <v>0.79</v>
      </c>
      <c r="D31" s="12">
        <v>2.54</v>
      </c>
      <c r="E31" s="12">
        <v>2.13</v>
      </c>
      <c r="F31" s="12">
        <v>2.84</v>
      </c>
      <c r="G31" s="12">
        <v>2.57</v>
      </c>
      <c r="H31" s="12">
        <v>2.95</v>
      </c>
      <c r="I31" s="12">
        <v>3.48</v>
      </c>
      <c r="J31" s="12">
        <v>3.87</v>
      </c>
      <c r="K31" s="12">
        <v>0.36</v>
      </c>
      <c r="L31" s="12">
        <v>2.96</v>
      </c>
      <c r="M31" s="12">
        <v>2.16</v>
      </c>
      <c r="N31" s="12">
        <v>3.51</v>
      </c>
      <c r="O31" s="12">
        <v>3.88</v>
      </c>
      <c r="P31" s="12">
        <v>0.84</v>
      </c>
      <c r="Q31" s="12">
        <v>4.6500000000000004</v>
      </c>
      <c r="R31" s="12">
        <v>3.31</v>
      </c>
      <c r="S31" s="12">
        <v>5.38</v>
      </c>
      <c r="T31" s="12">
        <v>3.89</v>
      </c>
      <c r="U31" s="12">
        <v>5.64</v>
      </c>
      <c r="V31" s="12">
        <v>5.53</v>
      </c>
      <c r="W31" s="12">
        <v>5.14</v>
      </c>
      <c r="X31" s="12">
        <v>1.65</v>
      </c>
      <c r="Y31" s="12">
        <v>14.87</v>
      </c>
      <c r="Z31" s="12">
        <v>13.26</v>
      </c>
    </row>
    <row r="32" spans="1:32" ht="19" x14ac:dyDescent="0.25">
      <c r="A32" s="5" t="s">
        <v>25</v>
      </c>
      <c r="B32" s="12">
        <v>1.57</v>
      </c>
      <c r="C32" s="12">
        <v>0.77</v>
      </c>
      <c r="D32" s="12">
        <v>2.5</v>
      </c>
      <c r="E32" s="12">
        <v>2.1</v>
      </c>
      <c r="F32" s="12">
        <v>2.81</v>
      </c>
      <c r="G32" s="12">
        <v>2.5499999999999998</v>
      </c>
      <c r="H32" s="12">
        <v>2.93</v>
      </c>
      <c r="I32" s="12">
        <v>3.47</v>
      </c>
      <c r="J32" s="12">
        <v>3.86</v>
      </c>
      <c r="K32" s="12">
        <v>0.36</v>
      </c>
      <c r="L32" s="12">
        <v>2.94</v>
      </c>
      <c r="M32" s="12">
        <v>2.14</v>
      </c>
      <c r="N32" s="12">
        <v>3.48</v>
      </c>
      <c r="O32" s="12">
        <v>3.84</v>
      </c>
      <c r="P32" s="12">
        <v>0.83</v>
      </c>
      <c r="Q32" s="12">
        <v>4.6100000000000003</v>
      </c>
      <c r="R32" s="12">
        <v>3.28</v>
      </c>
      <c r="S32" s="12">
        <v>5.35</v>
      </c>
      <c r="T32" s="12">
        <v>3.87</v>
      </c>
      <c r="U32" s="12">
        <v>5.61</v>
      </c>
      <c r="V32" s="12">
        <v>5.51</v>
      </c>
      <c r="W32" s="12">
        <v>5.1100000000000003</v>
      </c>
      <c r="X32" s="12">
        <v>1.64</v>
      </c>
      <c r="Y32" s="12">
        <v>14.8</v>
      </c>
      <c r="Z32" s="12">
        <v>13.2</v>
      </c>
    </row>
    <row r="33" spans="1:26" ht="19" x14ac:dyDescent="0.25">
      <c r="A33" s="5" t="s">
        <v>26</v>
      </c>
      <c r="B33" s="1">
        <v>1094968553</v>
      </c>
      <c r="C33" s="1">
        <v>1117721519</v>
      </c>
      <c r="D33" s="1">
        <v>1155118110</v>
      </c>
      <c r="E33" s="1">
        <v>1126291080</v>
      </c>
      <c r="F33" s="1">
        <v>1120422535</v>
      </c>
      <c r="G33" s="1">
        <v>1127626459</v>
      </c>
      <c r="H33" s="1">
        <v>1129830508</v>
      </c>
      <c r="I33" s="1">
        <v>1112068966</v>
      </c>
      <c r="J33" s="1">
        <v>1085788114</v>
      </c>
      <c r="K33" s="1">
        <v>1057000000</v>
      </c>
      <c r="L33" s="1">
        <v>1016000000</v>
      </c>
      <c r="M33" s="1">
        <v>995000000</v>
      </c>
      <c r="N33" s="1">
        <v>994000000</v>
      </c>
      <c r="O33" s="1">
        <v>981000000</v>
      </c>
      <c r="P33" s="1">
        <v>960000000</v>
      </c>
      <c r="Q33" s="1">
        <v>940000000</v>
      </c>
      <c r="R33" s="1">
        <v>916000000</v>
      </c>
      <c r="S33" s="1">
        <v>901000000</v>
      </c>
      <c r="T33" s="1">
        <v>883000000</v>
      </c>
      <c r="U33" s="1">
        <v>871000000</v>
      </c>
      <c r="V33" s="1">
        <v>866000000</v>
      </c>
      <c r="W33" s="1">
        <v>864000000</v>
      </c>
      <c r="X33" s="1">
        <v>867000000</v>
      </c>
      <c r="Y33" s="1">
        <v>867000000</v>
      </c>
      <c r="Z33" s="1">
        <v>867000000</v>
      </c>
    </row>
    <row r="34" spans="1:26" ht="19" x14ac:dyDescent="0.25">
      <c r="A34" s="5" t="s">
        <v>27</v>
      </c>
      <c r="B34" s="1">
        <v>1108917197</v>
      </c>
      <c r="C34" s="1">
        <v>1146753247</v>
      </c>
      <c r="D34" s="1">
        <v>1173600000</v>
      </c>
      <c r="E34" s="1">
        <v>1142380952</v>
      </c>
      <c r="F34" s="1">
        <v>1132384342</v>
      </c>
      <c r="G34" s="1">
        <v>1136470588</v>
      </c>
      <c r="H34" s="1">
        <v>1137542662</v>
      </c>
      <c r="I34" s="1">
        <v>1115273775</v>
      </c>
      <c r="J34" s="1">
        <v>1088601036</v>
      </c>
      <c r="K34" s="1">
        <v>1063000000</v>
      </c>
      <c r="L34" s="1">
        <v>1022000000</v>
      </c>
      <c r="M34" s="1">
        <v>998000000</v>
      </c>
      <c r="N34" s="1">
        <v>1003000000</v>
      </c>
      <c r="O34" s="1">
        <v>991000000</v>
      </c>
      <c r="P34" s="1">
        <v>969000000</v>
      </c>
      <c r="Q34" s="1">
        <v>948000000</v>
      </c>
      <c r="R34" s="1">
        <v>924000000</v>
      </c>
      <c r="S34" s="1">
        <v>906000000</v>
      </c>
      <c r="T34" s="1">
        <v>887000000</v>
      </c>
      <c r="U34" s="1">
        <v>875000000</v>
      </c>
      <c r="V34" s="1">
        <v>870000000</v>
      </c>
      <c r="W34" s="1">
        <v>869000000</v>
      </c>
      <c r="X34" s="1">
        <v>871000000</v>
      </c>
      <c r="Y34" s="1">
        <v>871000000</v>
      </c>
      <c r="Z34" s="1">
        <v>871000000</v>
      </c>
    </row>
    <row r="35" spans="1:26" ht="20" customHeight="1" x14ac:dyDescent="0.25">
      <c r="A35" s="58" t="s">
        <v>156</v>
      </c>
      <c r="B35" s="1"/>
      <c r="C35" s="59">
        <f>(C34-B34)/B34</f>
        <v>3.4119815349928244E-2</v>
      </c>
      <c r="D35" s="59">
        <f t="shared" ref="D35:Z35" si="5">(D34-C34)/C34</f>
        <v>2.3411098307533285E-2</v>
      </c>
      <c r="E35" s="59">
        <f t="shared" si="5"/>
        <v>-2.6601097477845944E-2</v>
      </c>
      <c r="F35" s="59">
        <f t="shared" si="5"/>
        <v>-8.7506798695291977E-3</v>
      </c>
      <c r="G35" s="59">
        <f t="shared" si="5"/>
        <v>3.6085327643995274E-3</v>
      </c>
      <c r="H35" s="59">
        <f t="shared" si="5"/>
        <v>9.4333633559903448E-4</v>
      </c>
      <c r="I35" s="59">
        <f t="shared" si="5"/>
        <v>-1.9576309305927377E-2</v>
      </c>
      <c r="J35" s="59">
        <f t="shared" si="5"/>
        <v>-2.3915866756572843E-2</v>
      </c>
      <c r="K35" s="59">
        <f t="shared" si="5"/>
        <v>-2.3517372437995732E-2</v>
      </c>
      <c r="L35" s="59">
        <f t="shared" si="5"/>
        <v>-3.8570084666039513E-2</v>
      </c>
      <c r="M35" s="59">
        <f t="shared" si="5"/>
        <v>-2.3483365949119372E-2</v>
      </c>
      <c r="N35" s="59">
        <f t="shared" si="5"/>
        <v>5.0100200400801601E-3</v>
      </c>
      <c r="O35" s="59">
        <f t="shared" si="5"/>
        <v>-1.1964107676969093E-2</v>
      </c>
      <c r="P35" s="59">
        <f t="shared" si="5"/>
        <v>-2.2199798183652877E-2</v>
      </c>
      <c r="Q35" s="59">
        <f t="shared" si="5"/>
        <v>-2.1671826625386997E-2</v>
      </c>
      <c r="R35" s="59">
        <f t="shared" si="5"/>
        <v>-2.5316455696202531E-2</v>
      </c>
      <c r="S35" s="59">
        <f t="shared" si="5"/>
        <v>-1.948051948051948E-2</v>
      </c>
      <c r="T35" s="59">
        <f t="shared" si="5"/>
        <v>-2.097130242825607E-2</v>
      </c>
      <c r="U35" s="59">
        <f t="shared" si="5"/>
        <v>-1.3528748590755355E-2</v>
      </c>
      <c r="V35" s="59">
        <f t="shared" si="5"/>
        <v>-5.7142857142857143E-3</v>
      </c>
      <c r="W35" s="59">
        <f t="shared" si="5"/>
        <v>-1.1494252873563218E-3</v>
      </c>
      <c r="X35" s="59">
        <f t="shared" si="5"/>
        <v>2.3014959723820483E-3</v>
      </c>
      <c r="Y35" s="59">
        <f t="shared" si="5"/>
        <v>0</v>
      </c>
      <c r="Z35" s="59">
        <f t="shared" si="5"/>
        <v>0</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t="s">
        <v>92</v>
      </c>
      <c r="C38" s="1" t="s">
        <v>92</v>
      </c>
      <c r="D38" s="1">
        <v>879000000</v>
      </c>
      <c r="E38" s="1">
        <v>858000000</v>
      </c>
      <c r="F38" s="1">
        <v>2211000000</v>
      </c>
      <c r="G38" s="1">
        <v>2951000000</v>
      </c>
      <c r="H38" s="1">
        <v>739000000</v>
      </c>
      <c r="I38" s="1">
        <v>1369000000</v>
      </c>
      <c r="J38" s="1">
        <v>794000000</v>
      </c>
      <c r="K38" s="1">
        <v>2027000000</v>
      </c>
      <c r="L38" s="1">
        <v>507000000</v>
      </c>
      <c r="M38" s="1">
        <v>1542000000</v>
      </c>
      <c r="N38" s="1">
        <v>3370000000</v>
      </c>
      <c r="O38" s="1">
        <v>3034000000</v>
      </c>
      <c r="P38" s="1">
        <v>7327000000</v>
      </c>
      <c r="Q38" s="1">
        <v>4665000000</v>
      </c>
      <c r="R38" s="1">
        <v>2291000000</v>
      </c>
      <c r="S38" s="1">
        <v>2730000000</v>
      </c>
      <c r="T38" s="1">
        <v>3476000000</v>
      </c>
      <c r="U38" s="1">
        <v>3320000000</v>
      </c>
      <c r="V38" s="1">
        <v>4225000000</v>
      </c>
      <c r="W38" s="1">
        <v>5238000000</v>
      </c>
      <c r="X38" s="1">
        <v>5910000000</v>
      </c>
      <c r="Y38" s="1">
        <v>10255000000</v>
      </c>
      <c r="Z38" s="1">
        <v>5602000000</v>
      </c>
    </row>
    <row r="39" spans="1:26" ht="19" x14ac:dyDescent="0.25">
      <c r="A39" s="5" t="s">
        <v>31</v>
      </c>
      <c r="B39" s="1" t="s">
        <v>92</v>
      </c>
      <c r="C39" s="1" t="s">
        <v>92</v>
      </c>
      <c r="D39" s="1" t="s">
        <v>92</v>
      </c>
      <c r="E39" s="1">
        <v>758000000</v>
      </c>
      <c r="F39" s="1">
        <v>803000000</v>
      </c>
      <c r="G39" s="1">
        <v>1001000000</v>
      </c>
      <c r="H39" s="1">
        <v>4458000000</v>
      </c>
      <c r="I39" s="1">
        <v>1672000000</v>
      </c>
      <c r="J39" s="1">
        <v>1189000000</v>
      </c>
      <c r="K39" s="1">
        <v>577000000</v>
      </c>
      <c r="L39" s="1">
        <v>542000000</v>
      </c>
      <c r="M39" s="1">
        <v>558000000</v>
      </c>
      <c r="N39" s="1">
        <v>711000000</v>
      </c>
      <c r="O39" s="1">
        <v>1241000000</v>
      </c>
      <c r="P39" s="1">
        <v>597000000</v>
      </c>
      <c r="Q39" s="1">
        <v>580000000</v>
      </c>
      <c r="R39" s="1">
        <v>992000000</v>
      </c>
      <c r="S39" s="1">
        <v>1996000000</v>
      </c>
      <c r="T39" s="1">
        <v>1091000000</v>
      </c>
      <c r="U39" s="1">
        <v>749000000</v>
      </c>
      <c r="V39" s="1">
        <v>810000000</v>
      </c>
      <c r="W39" s="1">
        <v>503000000</v>
      </c>
      <c r="X39" s="1">
        <v>406000000</v>
      </c>
      <c r="Y39" s="1">
        <v>338000000</v>
      </c>
      <c r="Z39" s="1">
        <v>1993000000</v>
      </c>
    </row>
    <row r="40" spans="1:26" ht="19" x14ac:dyDescent="0.25">
      <c r="A40" s="5" t="s">
        <v>32</v>
      </c>
      <c r="B40" s="1" t="s">
        <v>92</v>
      </c>
      <c r="C40" s="1" t="s">
        <v>92</v>
      </c>
      <c r="D40" s="1">
        <v>879000000</v>
      </c>
      <c r="E40" s="1">
        <v>1616000000</v>
      </c>
      <c r="F40" s="1">
        <v>3014000000</v>
      </c>
      <c r="G40" s="1">
        <v>3952000000</v>
      </c>
      <c r="H40" s="1">
        <v>5197000000</v>
      </c>
      <c r="I40" s="1">
        <v>3041000000</v>
      </c>
      <c r="J40" s="1">
        <v>1983000000</v>
      </c>
      <c r="K40" s="1">
        <v>2604000000</v>
      </c>
      <c r="L40" s="1">
        <v>1049000000</v>
      </c>
      <c r="M40" s="1">
        <v>2100000000</v>
      </c>
      <c r="N40" s="1">
        <v>4081000000</v>
      </c>
      <c r="O40" s="1">
        <v>4275000000</v>
      </c>
      <c r="P40" s="1">
        <v>7924000000</v>
      </c>
      <c r="Q40" s="1">
        <v>5245000000</v>
      </c>
      <c r="R40" s="1">
        <v>3283000000</v>
      </c>
      <c r="S40" s="1">
        <v>4726000000</v>
      </c>
      <c r="T40" s="1">
        <v>4567000000</v>
      </c>
      <c r="U40" s="1">
        <v>4069000000</v>
      </c>
      <c r="V40" s="1">
        <v>5035000000</v>
      </c>
      <c r="W40" s="1">
        <v>5741000000</v>
      </c>
      <c r="X40" s="1">
        <v>6316000000</v>
      </c>
      <c r="Y40" s="1">
        <v>10593000000</v>
      </c>
      <c r="Z40" s="1">
        <v>7595000000</v>
      </c>
    </row>
    <row r="41" spans="1:26" ht="19" x14ac:dyDescent="0.25">
      <c r="A41" s="5" t="s">
        <v>33</v>
      </c>
      <c r="B41" s="1" t="s">
        <v>92</v>
      </c>
      <c r="C41" s="1" t="s">
        <v>92</v>
      </c>
      <c r="D41" s="1">
        <v>4140000000</v>
      </c>
      <c r="E41" s="1">
        <v>4786000000</v>
      </c>
      <c r="F41" s="1">
        <v>4624000000</v>
      </c>
      <c r="G41" s="1">
        <v>4844000000</v>
      </c>
      <c r="H41" s="1">
        <v>5680000000</v>
      </c>
      <c r="I41" s="1">
        <v>6361000000</v>
      </c>
      <c r="J41" s="1">
        <v>6220000000</v>
      </c>
      <c r="K41" s="1">
        <v>7808000000</v>
      </c>
      <c r="L41" s="1">
        <v>6194000000</v>
      </c>
      <c r="M41" s="1">
        <v>5922000000</v>
      </c>
      <c r="N41" s="1">
        <v>6117000000</v>
      </c>
      <c r="O41" s="1">
        <v>6246000000</v>
      </c>
      <c r="P41" s="1">
        <v>6111000000</v>
      </c>
      <c r="Q41" s="1">
        <v>6502000000</v>
      </c>
      <c r="R41" s="1">
        <v>6661000000</v>
      </c>
      <c r="S41" s="1">
        <v>7134000000</v>
      </c>
      <c r="T41" s="1">
        <v>7695000000</v>
      </c>
      <c r="U41" s="1">
        <v>10346000000</v>
      </c>
      <c r="V41" s="1">
        <v>9898000000</v>
      </c>
      <c r="W41" s="1">
        <v>9934000000</v>
      </c>
      <c r="X41" s="1">
        <v>10750000000</v>
      </c>
      <c r="Y41" s="1">
        <v>12541000000</v>
      </c>
      <c r="Z41" s="1">
        <v>12583000000</v>
      </c>
    </row>
    <row r="42" spans="1:26"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v>393000000</v>
      </c>
      <c r="Q42" s="1">
        <v>403000000</v>
      </c>
      <c r="R42" s="1">
        <v>344000000</v>
      </c>
      <c r="S42" s="1">
        <v>308000000</v>
      </c>
      <c r="T42" s="1">
        <v>342000000</v>
      </c>
      <c r="U42" s="1">
        <v>404000000</v>
      </c>
      <c r="V42" s="1">
        <v>421000000</v>
      </c>
      <c r="W42" s="1">
        <v>511000000</v>
      </c>
      <c r="X42" s="1">
        <v>620000000</v>
      </c>
      <c r="Y42" s="1">
        <v>717000000</v>
      </c>
      <c r="Z42" s="1">
        <v>889000000</v>
      </c>
    </row>
    <row r="43" spans="1:26" ht="19" x14ac:dyDescent="0.25">
      <c r="A43" s="5" t="s">
        <v>35</v>
      </c>
      <c r="B43" s="1" t="s">
        <v>92</v>
      </c>
      <c r="C43" s="1" t="s">
        <v>92</v>
      </c>
      <c r="D43" s="1">
        <v>2105000000</v>
      </c>
      <c r="E43" s="1">
        <v>1195000000</v>
      </c>
      <c r="F43" s="1">
        <v>1100000000</v>
      </c>
      <c r="G43" s="1">
        <v>1057000000</v>
      </c>
      <c r="H43" s="1">
        <v>1728000000</v>
      </c>
      <c r="I43" s="1">
        <v>1601000000</v>
      </c>
      <c r="J43" s="1">
        <v>1174000000</v>
      </c>
      <c r="K43" s="1">
        <v>1348000000</v>
      </c>
      <c r="L43" s="1">
        <v>1602000000</v>
      </c>
      <c r="M43" s="1">
        <v>1253000000</v>
      </c>
      <c r="N43" s="1">
        <v>1371000000</v>
      </c>
      <c r="O43" s="1">
        <v>1763000000</v>
      </c>
      <c r="P43" s="1">
        <v>1163000000</v>
      </c>
      <c r="Q43" s="1">
        <v>1237000000</v>
      </c>
      <c r="R43" s="1">
        <v>1520000000</v>
      </c>
      <c r="S43" s="1">
        <v>1040000000</v>
      </c>
      <c r="T43" s="1">
        <v>1245000000</v>
      </c>
      <c r="U43" s="1">
        <v>729000000</v>
      </c>
      <c r="V43" s="1">
        <v>856000000</v>
      </c>
      <c r="W43" s="1">
        <v>917000000</v>
      </c>
      <c r="X43" s="1">
        <v>2530000000</v>
      </c>
      <c r="Y43" s="1">
        <v>1083000000</v>
      </c>
      <c r="Z43" s="1">
        <v>1150000000</v>
      </c>
    </row>
    <row r="44" spans="1:26" ht="19" x14ac:dyDescent="0.25">
      <c r="A44" s="6" t="s">
        <v>36</v>
      </c>
      <c r="B44" s="10" t="s">
        <v>92</v>
      </c>
      <c r="C44" s="10" t="s">
        <v>92</v>
      </c>
      <c r="D44" s="10">
        <v>7124000000</v>
      </c>
      <c r="E44" s="10">
        <v>7597000000</v>
      </c>
      <c r="F44" s="10">
        <v>8738000000</v>
      </c>
      <c r="G44" s="10">
        <v>9853000000</v>
      </c>
      <c r="H44" s="10">
        <v>12605000000</v>
      </c>
      <c r="I44" s="10">
        <v>11003000000</v>
      </c>
      <c r="J44" s="10">
        <v>9377000000</v>
      </c>
      <c r="K44" s="10">
        <v>11760000000</v>
      </c>
      <c r="L44" s="10">
        <v>8845000000</v>
      </c>
      <c r="M44" s="10">
        <v>9275000000</v>
      </c>
      <c r="N44" s="10">
        <v>11569000000</v>
      </c>
      <c r="O44" s="10">
        <v>12284000000</v>
      </c>
      <c r="P44" s="10">
        <v>15591000000</v>
      </c>
      <c r="Q44" s="10">
        <v>13387000000</v>
      </c>
      <c r="R44" s="10">
        <v>11808000000</v>
      </c>
      <c r="S44" s="10">
        <v>13208000000</v>
      </c>
      <c r="T44" s="10">
        <v>13849000000</v>
      </c>
      <c r="U44" s="10">
        <v>15548000000</v>
      </c>
      <c r="V44" s="10">
        <v>16210000000</v>
      </c>
      <c r="W44" s="10">
        <v>17103000000</v>
      </c>
      <c r="X44" s="10">
        <v>20216000000</v>
      </c>
      <c r="Y44" s="10">
        <v>24934000000</v>
      </c>
      <c r="Z44" s="10">
        <v>22217000000</v>
      </c>
    </row>
    <row r="45" spans="1:26" ht="19" x14ac:dyDescent="0.25">
      <c r="A45" s="5" t="s">
        <v>37</v>
      </c>
      <c r="B45" s="1" t="s">
        <v>92</v>
      </c>
      <c r="C45" s="1" t="s">
        <v>92</v>
      </c>
      <c r="D45" s="1">
        <v>12329000000</v>
      </c>
      <c r="E45" s="1">
        <v>13438000000</v>
      </c>
      <c r="F45" s="1">
        <v>13612000000</v>
      </c>
      <c r="G45" s="1">
        <v>13908000000</v>
      </c>
      <c r="H45" s="1">
        <v>13973000000</v>
      </c>
      <c r="I45" s="1">
        <v>15289000000</v>
      </c>
      <c r="J45" s="1">
        <v>16779000000</v>
      </c>
      <c r="K45" s="1">
        <v>17663000000</v>
      </c>
      <c r="L45" s="1">
        <v>18265000000</v>
      </c>
      <c r="M45" s="1">
        <v>17979000000</v>
      </c>
      <c r="N45" s="1">
        <v>17387000000</v>
      </c>
      <c r="O45" s="1">
        <v>17621000000</v>
      </c>
      <c r="P45" s="1">
        <v>17894000000</v>
      </c>
      <c r="Q45" s="1">
        <v>17961000000</v>
      </c>
      <c r="R45" s="1">
        <v>18281000000</v>
      </c>
      <c r="S45" s="1">
        <v>18352000000</v>
      </c>
      <c r="T45" s="1">
        <v>18800000000</v>
      </c>
      <c r="U45" s="1">
        <v>22118000000</v>
      </c>
      <c r="V45" s="1">
        <v>26576000000</v>
      </c>
      <c r="W45" s="1">
        <v>33338000000</v>
      </c>
      <c r="X45" s="1">
        <v>35327000000</v>
      </c>
      <c r="Y45" s="1">
        <v>37037000000</v>
      </c>
      <c r="Z45" s="1">
        <v>38474000000</v>
      </c>
    </row>
    <row r="46" spans="1:26" ht="19" x14ac:dyDescent="0.25">
      <c r="A46" s="5" t="s">
        <v>38</v>
      </c>
      <c r="B46" s="1" t="s">
        <v>92</v>
      </c>
      <c r="C46" s="1" t="s">
        <v>92</v>
      </c>
      <c r="D46" s="1" t="s">
        <v>92</v>
      </c>
      <c r="E46" s="1" t="s">
        <v>92</v>
      </c>
      <c r="F46" s="1" t="s">
        <v>92</v>
      </c>
      <c r="G46" s="1" t="s">
        <v>92</v>
      </c>
      <c r="H46" s="1" t="s">
        <v>92</v>
      </c>
      <c r="I46" s="1">
        <v>2549000000</v>
      </c>
      <c r="J46" s="1">
        <v>2533000000</v>
      </c>
      <c r="K46" s="1">
        <v>2577000000</v>
      </c>
      <c r="L46" s="1">
        <v>1986000000</v>
      </c>
      <c r="M46" s="1">
        <v>2089000000</v>
      </c>
      <c r="N46" s="1">
        <v>2081000000</v>
      </c>
      <c r="O46" s="1">
        <v>2101000000</v>
      </c>
      <c r="P46" s="1">
        <v>2173000000</v>
      </c>
      <c r="Q46" s="1">
        <v>2190000000</v>
      </c>
      <c r="R46" s="1">
        <v>2184000000</v>
      </c>
      <c r="S46" s="1">
        <v>3419000000</v>
      </c>
      <c r="T46" s="1">
        <v>3757000000</v>
      </c>
      <c r="U46" s="1">
        <v>3872000000</v>
      </c>
      <c r="V46" s="1">
        <v>3811000000</v>
      </c>
      <c r="W46" s="1">
        <v>3813000000</v>
      </c>
      <c r="X46" s="1">
        <v>3367000000</v>
      </c>
      <c r="Y46" s="1">
        <v>3692000000</v>
      </c>
      <c r="Z46" s="1">
        <v>4223000000</v>
      </c>
    </row>
    <row r="47" spans="1:26" ht="19" x14ac:dyDescent="0.25">
      <c r="A47" s="5" t="s">
        <v>39</v>
      </c>
      <c r="B47" s="1" t="s">
        <v>92</v>
      </c>
      <c r="C47" s="1" t="s">
        <v>92</v>
      </c>
      <c r="D47" s="1" t="s">
        <v>92</v>
      </c>
      <c r="E47" s="1" t="s">
        <v>92</v>
      </c>
      <c r="F47" s="1" t="s">
        <v>92</v>
      </c>
      <c r="G47" s="1">
        <v>1273000000</v>
      </c>
      <c r="H47" s="1">
        <v>1924000000</v>
      </c>
      <c r="I47" s="1">
        <v>684000000</v>
      </c>
      <c r="J47" s="1">
        <v>688000000</v>
      </c>
      <c r="K47" s="1">
        <v>628000000</v>
      </c>
      <c r="L47" s="1">
        <v>511000000</v>
      </c>
      <c r="M47" s="1">
        <v>596000000</v>
      </c>
      <c r="N47" s="1">
        <v>599000000</v>
      </c>
      <c r="O47" s="1">
        <v>585000000</v>
      </c>
      <c r="P47" s="1">
        <v>603000000</v>
      </c>
      <c r="Q47" s="1">
        <v>775000000</v>
      </c>
      <c r="R47" s="1">
        <v>847000000</v>
      </c>
      <c r="S47" s="1">
        <v>1549000000</v>
      </c>
      <c r="T47" s="1">
        <v>1758000000</v>
      </c>
      <c r="U47" s="1">
        <v>1964000000</v>
      </c>
      <c r="V47" s="1">
        <v>2076000000</v>
      </c>
      <c r="W47" s="1">
        <v>2167000000</v>
      </c>
      <c r="X47" s="1">
        <v>2274000000</v>
      </c>
      <c r="Y47" s="1">
        <v>2486000000</v>
      </c>
      <c r="Z47" s="1">
        <v>2796000000</v>
      </c>
    </row>
    <row r="48" spans="1:26" ht="19" x14ac:dyDescent="0.25">
      <c r="A48" s="5" t="s">
        <v>40</v>
      </c>
      <c r="B48" s="1" t="s">
        <v>92</v>
      </c>
      <c r="C48" s="1" t="s">
        <v>92</v>
      </c>
      <c r="D48" s="1" t="s">
        <v>92</v>
      </c>
      <c r="E48" s="1" t="s">
        <v>92</v>
      </c>
      <c r="F48" s="1" t="s">
        <v>92</v>
      </c>
      <c r="G48" s="1">
        <v>1273000000</v>
      </c>
      <c r="H48" s="1">
        <v>1924000000</v>
      </c>
      <c r="I48" s="1">
        <v>3233000000</v>
      </c>
      <c r="J48" s="1">
        <v>3221000000</v>
      </c>
      <c r="K48" s="1">
        <v>3205000000</v>
      </c>
      <c r="L48" s="1">
        <v>2497000000</v>
      </c>
      <c r="M48" s="1">
        <v>2685000000</v>
      </c>
      <c r="N48" s="1">
        <v>2680000000</v>
      </c>
      <c r="O48" s="1">
        <v>2686000000</v>
      </c>
      <c r="P48" s="1">
        <v>2776000000</v>
      </c>
      <c r="Q48" s="1">
        <v>2965000000</v>
      </c>
      <c r="R48" s="1">
        <v>3031000000</v>
      </c>
      <c r="S48" s="1">
        <v>4968000000</v>
      </c>
      <c r="T48" s="1">
        <v>5515000000</v>
      </c>
      <c r="U48" s="1">
        <v>5836000000</v>
      </c>
      <c r="V48" s="1">
        <v>5887000000</v>
      </c>
      <c r="W48" s="1">
        <v>5980000000</v>
      </c>
      <c r="X48" s="1">
        <v>5641000000</v>
      </c>
      <c r="Y48" s="1">
        <v>6178000000</v>
      </c>
      <c r="Z48" s="1">
        <v>7019000000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307000000</v>
      </c>
      <c r="Q49" s="1">
        <v>444000000</v>
      </c>
      <c r="R49" s="1">
        <v>489000000</v>
      </c>
      <c r="S49" s="1">
        <v>473000000</v>
      </c>
      <c r="T49" s="1">
        <v>476000000</v>
      </c>
      <c r="U49" s="1">
        <v>483000000</v>
      </c>
      <c r="V49" s="1">
        <v>170000000</v>
      </c>
      <c r="W49" s="1">
        <v>24000000</v>
      </c>
      <c r="X49" s="1">
        <v>25000000</v>
      </c>
      <c r="Y49" s="1">
        <v>26000000</v>
      </c>
      <c r="Z49" s="1">
        <v>20000000</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v>684000000</v>
      </c>
      <c r="Q50" s="1">
        <v>110000000</v>
      </c>
      <c r="R50" s="1">
        <v>652000000</v>
      </c>
      <c r="S50" s="1">
        <v>255000000</v>
      </c>
      <c r="T50" s="1">
        <v>591000000</v>
      </c>
      <c r="U50" s="1">
        <v>265000000</v>
      </c>
      <c r="V50" s="1">
        <v>141000000</v>
      </c>
      <c r="W50" s="1">
        <v>330000000</v>
      </c>
      <c r="X50" s="1">
        <v>527000000</v>
      </c>
      <c r="Y50" s="1">
        <v>176000000</v>
      </c>
      <c r="Z50" s="1">
        <v>139000000</v>
      </c>
    </row>
    <row r="51" spans="1:26" ht="19" x14ac:dyDescent="0.25">
      <c r="A51" s="5" t="s">
        <v>43</v>
      </c>
      <c r="B51" s="1" t="s">
        <v>92</v>
      </c>
      <c r="C51" s="1" t="s">
        <v>92</v>
      </c>
      <c r="D51" s="1">
        <v>2209000000</v>
      </c>
      <c r="E51" s="1">
        <v>3601000000</v>
      </c>
      <c r="F51" s="1">
        <v>4007000000</v>
      </c>
      <c r="G51" s="1">
        <v>3875000000</v>
      </c>
      <c r="H51" s="1">
        <v>4524000000</v>
      </c>
      <c r="I51" s="1">
        <v>5697000000</v>
      </c>
      <c r="J51" s="1">
        <v>3833000000</v>
      </c>
      <c r="K51" s="1">
        <v>6414000000</v>
      </c>
      <c r="L51" s="1">
        <v>2272000000</v>
      </c>
      <c r="M51" s="1">
        <v>1944000000</v>
      </c>
      <c r="N51" s="1">
        <v>1961000000</v>
      </c>
      <c r="O51" s="1">
        <v>2110000000</v>
      </c>
      <c r="P51" s="1">
        <v>1611000000</v>
      </c>
      <c r="Q51" s="1">
        <v>1345000000</v>
      </c>
      <c r="R51" s="1">
        <v>1210000000</v>
      </c>
      <c r="S51" s="1">
        <v>1055000000</v>
      </c>
      <c r="T51" s="1">
        <v>1146000000</v>
      </c>
      <c r="U51" s="1">
        <v>1153000000</v>
      </c>
      <c r="V51" s="1">
        <v>1032000000</v>
      </c>
      <c r="W51" s="1">
        <v>1082000000</v>
      </c>
      <c r="X51" s="1">
        <v>672000000</v>
      </c>
      <c r="Y51" s="1">
        <v>1054000000</v>
      </c>
      <c r="Z51" s="1">
        <v>3255000000</v>
      </c>
    </row>
    <row r="52" spans="1:26" ht="19" x14ac:dyDescent="0.25">
      <c r="A52" s="5" t="s">
        <v>44</v>
      </c>
      <c r="B52" s="1" t="s">
        <v>92</v>
      </c>
      <c r="C52" s="1" t="s">
        <v>92</v>
      </c>
      <c r="D52" s="1">
        <v>14538000000</v>
      </c>
      <c r="E52" s="1">
        <v>17039000000</v>
      </c>
      <c r="F52" s="1">
        <v>17619000000</v>
      </c>
      <c r="G52" s="1">
        <v>19056000000</v>
      </c>
      <c r="H52" s="1">
        <v>20421000000</v>
      </c>
      <c r="I52" s="1">
        <v>24219000000</v>
      </c>
      <c r="J52" s="1">
        <v>23833000000</v>
      </c>
      <c r="K52" s="1">
        <v>27282000000</v>
      </c>
      <c r="L52" s="1">
        <v>23034000000</v>
      </c>
      <c r="M52" s="1">
        <v>22608000000</v>
      </c>
      <c r="N52" s="1">
        <v>22028000000</v>
      </c>
      <c r="O52" s="1">
        <v>22417000000</v>
      </c>
      <c r="P52" s="1">
        <v>23272000000</v>
      </c>
      <c r="Q52" s="1">
        <v>22825000000</v>
      </c>
      <c r="R52" s="1">
        <v>23663000000</v>
      </c>
      <c r="S52" s="1">
        <v>25103000000</v>
      </c>
      <c r="T52" s="1">
        <v>26528000000</v>
      </c>
      <c r="U52" s="1">
        <v>29855000000</v>
      </c>
      <c r="V52" s="1">
        <v>33806000000</v>
      </c>
      <c r="W52" s="1">
        <v>40754000000</v>
      </c>
      <c r="X52" s="1">
        <v>42192000000</v>
      </c>
      <c r="Y52" s="1">
        <v>44471000000</v>
      </c>
      <c r="Z52" s="1">
        <v>48907000000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20" thickBot="1" x14ac:dyDescent="0.3">
      <c r="A54" s="7" t="s">
        <v>46</v>
      </c>
      <c r="B54" s="11" t="s">
        <v>92</v>
      </c>
      <c r="C54" s="11" t="s">
        <v>92</v>
      </c>
      <c r="D54" s="11">
        <v>21662000000</v>
      </c>
      <c r="E54" s="11">
        <v>24636000000</v>
      </c>
      <c r="F54" s="11">
        <v>26357000000</v>
      </c>
      <c r="G54" s="11">
        <v>28909000000</v>
      </c>
      <c r="H54" s="11">
        <v>33026000000</v>
      </c>
      <c r="I54" s="11">
        <v>35222000000</v>
      </c>
      <c r="J54" s="11">
        <v>33210000000</v>
      </c>
      <c r="K54" s="11">
        <v>39042000000</v>
      </c>
      <c r="L54" s="11">
        <v>31879000000</v>
      </c>
      <c r="M54" s="11">
        <v>31883000000</v>
      </c>
      <c r="N54" s="11">
        <v>33597000000</v>
      </c>
      <c r="O54" s="11">
        <v>34701000000</v>
      </c>
      <c r="P54" s="11">
        <v>38863000000</v>
      </c>
      <c r="Q54" s="11">
        <v>36212000000</v>
      </c>
      <c r="R54" s="11">
        <v>35471000000</v>
      </c>
      <c r="S54" s="11">
        <v>38311000000</v>
      </c>
      <c r="T54" s="11">
        <v>40377000000</v>
      </c>
      <c r="U54" s="11">
        <v>45403000000</v>
      </c>
      <c r="V54" s="11">
        <v>50016000000</v>
      </c>
      <c r="W54" s="11">
        <v>57857000000</v>
      </c>
      <c r="X54" s="11">
        <v>62408000000</v>
      </c>
      <c r="Y54" s="11">
        <v>69405000000</v>
      </c>
      <c r="Z54" s="11">
        <v>71124000000</v>
      </c>
    </row>
    <row r="55" spans="1:26" ht="20" thickTop="1" x14ac:dyDescent="0.25">
      <c r="A55" s="5" t="s">
        <v>47</v>
      </c>
      <c r="B55" s="1" t="s">
        <v>92</v>
      </c>
      <c r="C55" s="1" t="s">
        <v>92</v>
      </c>
      <c r="D55" s="1">
        <v>1674000000</v>
      </c>
      <c r="E55" s="1">
        <v>1742000000</v>
      </c>
      <c r="F55" s="1">
        <v>1908000000</v>
      </c>
      <c r="G55" s="1">
        <v>2003000000</v>
      </c>
      <c r="H55" s="1">
        <v>2266000000</v>
      </c>
      <c r="I55" s="1">
        <v>2352000000</v>
      </c>
      <c r="J55" s="1">
        <v>1841000000</v>
      </c>
      <c r="K55" s="1">
        <v>1819000000</v>
      </c>
      <c r="L55" s="1">
        <v>1855000000</v>
      </c>
      <c r="M55" s="1">
        <v>1766000000</v>
      </c>
      <c r="N55" s="1">
        <v>1974000000</v>
      </c>
      <c r="O55" s="1">
        <v>2300000000</v>
      </c>
      <c r="P55" s="1">
        <v>2278000000</v>
      </c>
      <c r="Q55" s="1">
        <v>2478000000</v>
      </c>
      <c r="R55" s="1">
        <v>2754000000</v>
      </c>
      <c r="S55" s="1">
        <v>2587000000</v>
      </c>
      <c r="T55" s="1">
        <v>3042000000</v>
      </c>
      <c r="U55" s="1">
        <v>3872000000</v>
      </c>
      <c r="V55" s="1">
        <v>5188000000</v>
      </c>
      <c r="W55" s="1">
        <v>5555000000</v>
      </c>
      <c r="X55" s="1">
        <v>6455000000</v>
      </c>
      <c r="Y55" s="1">
        <v>7523000000</v>
      </c>
      <c r="Z55" s="1">
        <v>7512000000</v>
      </c>
    </row>
    <row r="56" spans="1:26" ht="19" x14ac:dyDescent="0.25">
      <c r="A56" s="5" t="s">
        <v>48</v>
      </c>
      <c r="B56" s="1" t="s">
        <v>92</v>
      </c>
      <c r="C56" s="1" t="s">
        <v>92</v>
      </c>
      <c r="D56" s="1">
        <v>623000000</v>
      </c>
      <c r="E56" s="1">
        <v>518000000</v>
      </c>
      <c r="F56" s="1">
        <v>1107000000</v>
      </c>
      <c r="G56" s="1">
        <v>674000000</v>
      </c>
      <c r="H56" s="1">
        <v>1187000000</v>
      </c>
      <c r="I56" s="1">
        <v>821000000</v>
      </c>
      <c r="J56" s="1">
        <v>983000000</v>
      </c>
      <c r="K56" s="1">
        <v>3512000000</v>
      </c>
      <c r="L56" s="1">
        <v>2074000000</v>
      </c>
      <c r="M56" s="1">
        <v>853000000</v>
      </c>
      <c r="N56" s="1">
        <v>355000000</v>
      </c>
      <c r="O56" s="1">
        <v>33000000</v>
      </c>
      <c r="P56" s="1">
        <v>1781000000</v>
      </c>
      <c r="Q56" s="1">
        <v>48000000</v>
      </c>
      <c r="R56" s="1">
        <v>923000000</v>
      </c>
      <c r="S56" s="1">
        <v>3018000000</v>
      </c>
      <c r="T56" s="1">
        <v>3681000000</v>
      </c>
      <c r="U56" s="1">
        <v>4011000000</v>
      </c>
      <c r="V56" s="1">
        <v>2805000000</v>
      </c>
      <c r="W56" s="1">
        <v>3958000000</v>
      </c>
      <c r="X56" s="1">
        <v>3183000000</v>
      </c>
      <c r="Y56" s="1">
        <v>2711000000</v>
      </c>
      <c r="Z56" s="1">
        <v>2962000000</v>
      </c>
    </row>
    <row r="57" spans="1:26" ht="19" x14ac:dyDescent="0.25">
      <c r="A57" s="5" t="s">
        <v>49</v>
      </c>
      <c r="B57" s="1" t="s">
        <v>92</v>
      </c>
      <c r="C57" s="1" t="s">
        <v>92</v>
      </c>
      <c r="D57" s="1" t="s">
        <v>92</v>
      </c>
      <c r="E57" s="1" t="s">
        <v>92</v>
      </c>
      <c r="F57" s="1" t="s">
        <v>92</v>
      </c>
      <c r="G57" s="1" t="s">
        <v>92</v>
      </c>
      <c r="H57" s="1" t="s">
        <v>92</v>
      </c>
      <c r="I57" s="1">
        <v>180000000</v>
      </c>
      <c r="J57" s="1">
        <v>101000000</v>
      </c>
      <c r="K57" s="1" t="s">
        <v>92</v>
      </c>
      <c r="L57" s="1" t="s">
        <v>92</v>
      </c>
      <c r="M57" s="1">
        <v>258000000</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row>
    <row r="59" spans="1:26" ht="19" x14ac:dyDescent="0.25">
      <c r="A59" s="5" t="s">
        <v>51</v>
      </c>
      <c r="B59" s="1" t="s">
        <v>92</v>
      </c>
      <c r="C59" s="1" t="s">
        <v>92</v>
      </c>
      <c r="D59" s="1">
        <v>2204000000</v>
      </c>
      <c r="E59" s="1">
        <v>2369000000</v>
      </c>
      <c r="F59" s="1">
        <v>2540000000</v>
      </c>
      <c r="G59" s="1">
        <v>2841000000</v>
      </c>
      <c r="H59" s="1">
        <v>3030000000</v>
      </c>
      <c r="I59" s="1">
        <v>3440000000</v>
      </c>
      <c r="J59" s="1">
        <v>3794000000</v>
      </c>
      <c r="K59" s="1">
        <v>4509000000</v>
      </c>
      <c r="L59" s="1">
        <v>3888000000</v>
      </c>
      <c r="M59" s="1">
        <v>3362000000</v>
      </c>
      <c r="N59" s="1">
        <v>3573000000</v>
      </c>
      <c r="O59" s="1">
        <v>4181000000</v>
      </c>
      <c r="P59" s="1">
        <v>4331000000</v>
      </c>
      <c r="Q59" s="1">
        <v>4605000000</v>
      </c>
      <c r="R59" s="1">
        <v>4962000000</v>
      </c>
      <c r="S59" s="1">
        <v>5091000000</v>
      </c>
      <c r="T59" s="1">
        <v>5007000000</v>
      </c>
      <c r="U59" s="1">
        <v>4825000000</v>
      </c>
      <c r="V59" s="1">
        <v>6094000000</v>
      </c>
      <c r="W59" s="1">
        <v>5900000000</v>
      </c>
      <c r="X59" s="1">
        <v>7378000000</v>
      </c>
      <c r="Y59" s="1">
        <v>7335000000</v>
      </c>
      <c r="Z59" s="1">
        <v>7666000000</v>
      </c>
    </row>
    <row r="60" spans="1:26" ht="19" x14ac:dyDescent="0.25">
      <c r="A60" s="6" t="s">
        <v>52</v>
      </c>
      <c r="B60" s="10" t="s">
        <v>92</v>
      </c>
      <c r="C60" s="10" t="s">
        <v>92</v>
      </c>
      <c r="D60" s="10">
        <v>4501000000</v>
      </c>
      <c r="E60" s="10">
        <v>4629000000</v>
      </c>
      <c r="F60" s="10">
        <v>5555000000</v>
      </c>
      <c r="G60" s="10">
        <v>5518000000</v>
      </c>
      <c r="H60" s="10">
        <v>6483000000</v>
      </c>
      <c r="I60" s="10">
        <v>6793000000</v>
      </c>
      <c r="J60" s="10">
        <v>6719000000</v>
      </c>
      <c r="K60" s="10">
        <v>9840000000</v>
      </c>
      <c r="L60" s="10">
        <v>7817000000</v>
      </c>
      <c r="M60" s="10">
        <v>6239000000</v>
      </c>
      <c r="N60" s="10">
        <v>5902000000</v>
      </c>
      <c r="O60" s="10">
        <v>6514000000</v>
      </c>
      <c r="P60" s="10">
        <v>8390000000</v>
      </c>
      <c r="Q60" s="10">
        <v>7131000000</v>
      </c>
      <c r="R60" s="10">
        <v>8639000000</v>
      </c>
      <c r="S60" s="10">
        <v>10696000000</v>
      </c>
      <c r="T60" s="10">
        <v>11730000000</v>
      </c>
      <c r="U60" s="10">
        <v>12708000000</v>
      </c>
      <c r="V60" s="10">
        <v>14087000000</v>
      </c>
      <c r="W60" s="10">
        <v>15413000000</v>
      </c>
      <c r="X60" s="10">
        <v>17016000000</v>
      </c>
      <c r="Y60" s="10">
        <v>17569000000</v>
      </c>
      <c r="Z60" s="10">
        <v>18140000000</v>
      </c>
    </row>
    <row r="61" spans="1:26" ht="19" x14ac:dyDescent="0.25">
      <c r="A61" s="5" t="s">
        <v>53</v>
      </c>
      <c r="B61" s="1" t="s">
        <v>92</v>
      </c>
      <c r="C61" s="1" t="s">
        <v>92</v>
      </c>
      <c r="D61" s="1">
        <v>2981000000</v>
      </c>
      <c r="E61" s="1">
        <v>4648000000</v>
      </c>
      <c r="F61" s="1">
        <v>3495000000</v>
      </c>
      <c r="G61" s="1">
        <v>3149000000</v>
      </c>
      <c r="H61" s="1">
        <v>3261000000</v>
      </c>
      <c r="I61" s="1">
        <v>3159000000</v>
      </c>
      <c r="J61" s="1">
        <v>3133000000</v>
      </c>
      <c r="K61" s="1">
        <v>7506000000</v>
      </c>
      <c r="L61" s="1">
        <v>7797000000</v>
      </c>
      <c r="M61" s="1">
        <v>8668000000</v>
      </c>
      <c r="N61" s="1">
        <v>10491000000</v>
      </c>
      <c r="O61" s="1">
        <v>11095000000</v>
      </c>
      <c r="P61" s="1">
        <v>10680000000</v>
      </c>
      <c r="Q61" s="1">
        <v>10390000000</v>
      </c>
      <c r="R61" s="1">
        <v>9406000000</v>
      </c>
      <c r="S61" s="1">
        <v>10887000000</v>
      </c>
      <c r="T61" s="1">
        <v>11993000000</v>
      </c>
      <c r="U61" s="1">
        <v>19829000000</v>
      </c>
      <c r="V61" s="1">
        <v>19537000000</v>
      </c>
      <c r="W61" s="1">
        <v>21818000000</v>
      </c>
      <c r="X61" s="1">
        <v>24571000000</v>
      </c>
      <c r="Y61" s="1">
        <v>22817000000</v>
      </c>
      <c r="Z61" s="1">
        <v>20559000000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row>
    <row r="63" spans="1:26" ht="19" x14ac:dyDescent="0.25">
      <c r="A63" s="5" t="s">
        <v>54</v>
      </c>
      <c r="B63" s="1" t="s">
        <v>92</v>
      </c>
      <c r="C63" s="1" t="s">
        <v>92</v>
      </c>
      <c r="D63" s="1">
        <v>3396000000</v>
      </c>
      <c r="E63" s="1">
        <v>3981000000</v>
      </c>
      <c r="F63" s="1">
        <v>3601000000</v>
      </c>
      <c r="G63" s="1">
        <v>4055000000</v>
      </c>
      <c r="H63" s="1">
        <v>5382000000</v>
      </c>
      <c r="I63" s="1">
        <v>6682000000</v>
      </c>
      <c r="J63" s="1">
        <v>2529000000</v>
      </c>
      <c r="K63" s="1">
        <v>2620000000</v>
      </c>
      <c r="L63" s="1">
        <v>588000000</v>
      </c>
      <c r="M63" s="1">
        <v>1293000000</v>
      </c>
      <c r="N63" s="1">
        <v>1870000000</v>
      </c>
      <c r="O63" s="1">
        <v>1900000000</v>
      </c>
      <c r="P63" s="1">
        <v>48000000</v>
      </c>
      <c r="Q63" s="1">
        <v>1244000000</v>
      </c>
      <c r="R63" s="1">
        <v>83000000</v>
      </c>
      <c r="S63" s="1">
        <v>115000000</v>
      </c>
      <c r="T63" s="1">
        <v>112000000</v>
      </c>
      <c r="U63" s="1">
        <v>757000000</v>
      </c>
      <c r="V63" s="1">
        <v>1619000000</v>
      </c>
      <c r="W63" s="1">
        <v>1632000000</v>
      </c>
      <c r="X63" s="1">
        <v>488000000</v>
      </c>
      <c r="Y63" s="1">
        <v>3125000000</v>
      </c>
      <c r="Z63" s="1">
        <v>4302000000</v>
      </c>
    </row>
    <row r="64" spans="1:26" ht="19" x14ac:dyDescent="0.25">
      <c r="A64" s="5" t="s">
        <v>55</v>
      </c>
      <c r="B64" s="1" t="s">
        <v>92</v>
      </c>
      <c r="C64" s="1" t="s">
        <v>92</v>
      </c>
      <c r="D64" s="1">
        <v>1049000000</v>
      </c>
      <c r="E64" s="1">
        <v>1130000000</v>
      </c>
      <c r="F64" s="1">
        <v>1251000000</v>
      </c>
      <c r="G64" s="1">
        <v>1335000000</v>
      </c>
      <c r="H64" s="1">
        <v>1516000000</v>
      </c>
      <c r="I64" s="1">
        <v>1704000000</v>
      </c>
      <c r="J64" s="1">
        <v>5347000000</v>
      </c>
      <c r="K64" s="1">
        <v>6893000000</v>
      </c>
      <c r="L64" s="1">
        <v>8897000000</v>
      </c>
      <c r="M64" s="1">
        <v>7987000000</v>
      </c>
      <c r="N64" s="1">
        <v>7287000000</v>
      </c>
      <c r="O64" s="1">
        <v>8084000000</v>
      </c>
      <c r="P64" s="1">
        <v>15012000000</v>
      </c>
      <c r="Q64" s="1">
        <v>10959000000</v>
      </c>
      <c r="R64" s="1">
        <v>15185000000</v>
      </c>
      <c r="S64" s="1">
        <v>14122000000</v>
      </c>
      <c r="T64" s="1">
        <v>16113000000</v>
      </c>
      <c r="U64" s="1">
        <v>11079000000</v>
      </c>
      <c r="V64" s="1">
        <v>11736000000</v>
      </c>
      <c r="W64" s="1">
        <v>15711000000</v>
      </c>
      <c r="X64" s="1">
        <v>19664000000</v>
      </c>
      <c r="Y64" s="1">
        <v>11625000000</v>
      </c>
      <c r="Z64" s="1">
        <v>8320000000</v>
      </c>
    </row>
    <row r="65" spans="1:26" ht="19" x14ac:dyDescent="0.25">
      <c r="A65" s="5" t="s">
        <v>56</v>
      </c>
      <c r="B65" s="1" t="s">
        <v>92</v>
      </c>
      <c r="C65" s="1" t="s">
        <v>92</v>
      </c>
      <c r="D65" s="1">
        <v>7426000000</v>
      </c>
      <c r="E65" s="1">
        <v>9759000000</v>
      </c>
      <c r="F65" s="1">
        <v>8347000000</v>
      </c>
      <c r="G65" s="1">
        <v>8539000000</v>
      </c>
      <c r="H65" s="1">
        <v>10159000000</v>
      </c>
      <c r="I65" s="1">
        <v>11545000000</v>
      </c>
      <c r="J65" s="1">
        <v>11009000000</v>
      </c>
      <c r="K65" s="1">
        <v>17019000000</v>
      </c>
      <c r="L65" s="1">
        <v>17282000000</v>
      </c>
      <c r="M65" s="1">
        <v>17948000000</v>
      </c>
      <c r="N65" s="1">
        <v>19648000000</v>
      </c>
      <c r="O65" s="1">
        <v>21079000000</v>
      </c>
      <c r="P65" s="1">
        <v>25740000000</v>
      </c>
      <c r="Q65" s="1">
        <v>22593000000</v>
      </c>
      <c r="R65" s="1">
        <v>24674000000</v>
      </c>
      <c r="S65" s="1">
        <v>25124000000</v>
      </c>
      <c r="T65" s="1">
        <v>28218000000</v>
      </c>
      <c r="U65" s="1">
        <v>31665000000</v>
      </c>
      <c r="V65" s="1">
        <v>32892000000</v>
      </c>
      <c r="W65" s="1">
        <v>39161000000</v>
      </c>
      <c r="X65" s="1">
        <v>44723000000</v>
      </c>
      <c r="Y65" s="1">
        <v>37567000000</v>
      </c>
      <c r="Z65" s="1">
        <v>33181000000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t="s">
        <v>92</v>
      </c>
      <c r="C67" s="10" t="s">
        <v>92</v>
      </c>
      <c r="D67" s="10">
        <v>11927000000</v>
      </c>
      <c r="E67" s="10">
        <v>14388000000</v>
      </c>
      <c r="F67" s="10">
        <v>13902000000</v>
      </c>
      <c r="G67" s="10">
        <v>14057000000</v>
      </c>
      <c r="H67" s="10">
        <v>16642000000</v>
      </c>
      <c r="I67" s="10">
        <v>18338000000</v>
      </c>
      <c r="J67" s="10">
        <v>17728000000</v>
      </c>
      <c r="K67" s="10">
        <v>26859000000</v>
      </c>
      <c r="L67" s="10">
        <v>25099000000</v>
      </c>
      <c r="M67" s="10">
        <v>24187000000</v>
      </c>
      <c r="N67" s="10">
        <v>25550000000</v>
      </c>
      <c r="O67" s="10">
        <v>27593000000</v>
      </c>
      <c r="P67" s="10">
        <v>34130000000</v>
      </c>
      <c r="Q67" s="10">
        <v>29724000000</v>
      </c>
      <c r="R67" s="10">
        <v>33313000000</v>
      </c>
      <c r="S67" s="10">
        <v>35820000000</v>
      </c>
      <c r="T67" s="10">
        <v>39948000000</v>
      </c>
      <c r="U67" s="10">
        <v>44373000000</v>
      </c>
      <c r="V67" s="10">
        <v>46979000000</v>
      </c>
      <c r="W67" s="10">
        <v>54574000000</v>
      </c>
      <c r="X67" s="10">
        <v>61739000000</v>
      </c>
      <c r="Y67" s="10">
        <v>55136000000</v>
      </c>
      <c r="Z67" s="10">
        <v>51321000000</v>
      </c>
    </row>
    <row r="68" spans="1:26" ht="19" x14ac:dyDescent="0.25">
      <c r="A68" s="5" t="s">
        <v>59</v>
      </c>
      <c r="B68" s="1" t="s">
        <v>92</v>
      </c>
      <c r="C68" s="1" t="s">
        <v>92</v>
      </c>
      <c r="D68" s="1">
        <v>11000000</v>
      </c>
      <c r="E68" s="1">
        <v>11000000</v>
      </c>
      <c r="F68" s="1">
        <v>11000000</v>
      </c>
      <c r="G68" s="1">
        <v>11000000</v>
      </c>
      <c r="H68" s="1">
        <v>11000000</v>
      </c>
      <c r="I68" s="1">
        <v>11000000</v>
      </c>
      <c r="J68" s="1">
        <v>11000000</v>
      </c>
      <c r="K68" s="1">
        <v>10000000</v>
      </c>
      <c r="L68" s="1">
        <v>10000000</v>
      </c>
      <c r="M68" s="1">
        <v>10000000</v>
      </c>
      <c r="N68" s="1">
        <v>10000000</v>
      </c>
      <c r="O68" s="1">
        <v>10000000</v>
      </c>
      <c r="P68" s="1">
        <v>10000000</v>
      </c>
      <c r="Q68" s="1">
        <v>9000000</v>
      </c>
      <c r="R68" s="1">
        <v>9000000</v>
      </c>
      <c r="S68" s="1">
        <v>9000000</v>
      </c>
      <c r="T68" s="1">
        <v>9000000</v>
      </c>
      <c r="U68" s="1">
        <v>9000000</v>
      </c>
      <c r="V68" s="1">
        <v>9000000</v>
      </c>
      <c r="W68" s="1">
        <v>9000000</v>
      </c>
      <c r="X68" s="1">
        <v>9000000</v>
      </c>
      <c r="Y68" s="1">
        <v>9000000</v>
      </c>
      <c r="Z68" s="1">
        <v>9000000</v>
      </c>
    </row>
    <row r="69" spans="1:26" ht="19" x14ac:dyDescent="0.25">
      <c r="A69" s="5" t="s">
        <v>60</v>
      </c>
      <c r="B69" s="1" t="s">
        <v>92</v>
      </c>
      <c r="C69" s="1" t="s">
        <v>92</v>
      </c>
      <c r="D69" s="1">
        <v>9684000000</v>
      </c>
      <c r="E69" s="1">
        <v>10162000000</v>
      </c>
      <c r="F69" s="1">
        <v>12495000000</v>
      </c>
      <c r="G69" s="1">
        <v>14356000000</v>
      </c>
      <c r="H69" s="1">
        <v>16192000000</v>
      </c>
      <c r="I69" s="1">
        <v>17037000000</v>
      </c>
      <c r="J69" s="1">
        <v>17676000000</v>
      </c>
      <c r="K69" s="1">
        <v>14186000000</v>
      </c>
      <c r="L69" s="1">
        <v>12412000000</v>
      </c>
      <c r="M69" s="1">
        <v>12745000000</v>
      </c>
      <c r="N69" s="1">
        <v>14164000000</v>
      </c>
      <c r="O69" s="1">
        <v>10128000000</v>
      </c>
      <c r="P69" s="1">
        <v>7997000000</v>
      </c>
      <c r="Q69" s="1">
        <v>6925000000</v>
      </c>
      <c r="R69" s="1">
        <v>5726000000</v>
      </c>
      <c r="S69" s="1">
        <v>6001000000</v>
      </c>
      <c r="T69" s="1">
        <v>4879000000</v>
      </c>
      <c r="U69" s="1">
        <v>5858000000</v>
      </c>
      <c r="V69" s="1">
        <v>8006000000</v>
      </c>
      <c r="W69" s="1">
        <v>9105000000</v>
      </c>
      <c r="X69" s="1">
        <v>6896000000</v>
      </c>
      <c r="Y69" s="1">
        <v>16179000000</v>
      </c>
      <c r="Z69" s="1">
        <v>21326000000</v>
      </c>
    </row>
    <row r="70" spans="1:26" ht="19" x14ac:dyDescent="0.25">
      <c r="A70" s="5" t="s">
        <v>61</v>
      </c>
      <c r="B70" s="1" t="s">
        <v>92</v>
      </c>
      <c r="C70" s="1" t="s">
        <v>92</v>
      </c>
      <c r="D70" s="1">
        <v>-9665000000</v>
      </c>
      <c r="E70" s="1">
        <v>-10620000000</v>
      </c>
      <c r="F70" s="1">
        <v>-438000000</v>
      </c>
      <c r="G70" s="1">
        <v>-177000000</v>
      </c>
      <c r="H70" s="1">
        <v>-236000000</v>
      </c>
      <c r="I70" s="1">
        <v>-164000000</v>
      </c>
      <c r="J70" s="1">
        <v>-2205000000</v>
      </c>
      <c r="K70" s="1">
        <v>-2013000000</v>
      </c>
      <c r="L70" s="1">
        <v>-5642000000</v>
      </c>
      <c r="M70" s="1">
        <v>-5127000000</v>
      </c>
      <c r="N70" s="1">
        <v>-6195000000</v>
      </c>
      <c r="O70" s="1">
        <v>-3103000000</v>
      </c>
      <c r="P70" s="1">
        <v>-3354000000</v>
      </c>
      <c r="Q70" s="1">
        <v>-460000000</v>
      </c>
      <c r="R70" s="1">
        <v>-3594000000</v>
      </c>
      <c r="S70" s="1">
        <v>-3540000000</v>
      </c>
      <c r="T70" s="1">
        <v>-4483000000</v>
      </c>
      <c r="U70" s="1">
        <v>-4867000000</v>
      </c>
      <c r="V70" s="1">
        <v>-4994000000</v>
      </c>
      <c r="W70" s="1">
        <v>-5997000000</v>
      </c>
      <c r="X70" s="1">
        <v>-7113000000</v>
      </c>
      <c r="Y70" s="1">
        <v>-3278000000</v>
      </c>
      <c r="Z70" s="1">
        <v>-1549000000</v>
      </c>
    </row>
    <row r="71" spans="1:26" ht="19" x14ac:dyDescent="0.25">
      <c r="A71" s="5" t="s">
        <v>62</v>
      </c>
      <c r="B71" s="1" t="s">
        <v>92</v>
      </c>
      <c r="C71" s="1" t="s">
        <v>92</v>
      </c>
      <c r="D71" s="1">
        <v>9705000000</v>
      </c>
      <c r="E71" s="1">
        <v>10695000000</v>
      </c>
      <c r="F71" s="1">
        <v>387000000</v>
      </c>
      <c r="G71" s="1">
        <v>662000000</v>
      </c>
      <c r="H71" s="1">
        <v>417000000</v>
      </c>
      <c r="I71" s="1" t="s">
        <v>92</v>
      </c>
      <c r="J71" s="1" t="s">
        <v>92</v>
      </c>
      <c r="K71" s="1" t="s">
        <v>92</v>
      </c>
      <c r="L71" s="1" t="s">
        <v>92</v>
      </c>
      <c r="M71" s="1">
        <v>2000000</v>
      </c>
      <c r="N71" s="1" t="s">
        <v>92</v>
      </c>
      <c r="O71" s="1" t="s">
        <v>92</v>
      </c>
      <c r="P71" s="1" t="s">
        <v>92</v>
      </c>
      <c r="Q71" s="1" t="s">
        <v>92</v>
      </c>
      <c r="R71" s="1" t="s">
        <v>92</v>
      </c>
      <c r="S71" s="1" t="s">
        <v>92</v>
      </c>
      <c r="T71" s="1" t="s">
        <v>92</v>
      </c>
      <c r="U71" s="1" t="s">
        <v>92</v>
      </c>
      <c r="V71" s="1" t="s">
        <v>92</v>
      </c>
      <c r="W71" s="1">
        <v>150000000</v>
      </c>
      <c r="X71" s="1">
        <v>865000000</v>
      </c>
      <c r="Y71" s="1">
        <v>1343000000</v>
      </c>
      <c r="Z71" s="1">
        <v>7000000</v>
      </c>
    </row>
    <row r="72" spans="1:26" ht="19" x14ac:dyDescent="0.25">
      <c r="A72" s="6" t="s">
        <v>63</v>
      </c>
      <c r="B72" s="10" t="s">
        <v>92</v>
      </c>
      <c r="C72" s="10" t="s">
        <v>92</v>
      </c>
      <c r="D72" s="10">
        <v>9735000000</v>
      </c>
      <c r="E72" s="10">
        <v>10248000000</v>
      </c>
      <c r="F72" s="10">
        <v>12455000000</v>
      </c>
      <c r="G72" s="10">
        <v>14852000000</v>
      </c>
      <c r="H72" s="10">
        <v>16384000000</v>
      </c>
      <c r="I72" s="10">
        <v>16884000000</v>
      </c>
      <c r="J72" s="10">
        <v>15482000000</v>
      </c>
      <c r="K72" s="10">
        <v>12183000000</v>
      </c>
      <c r="L72" s="10">
        <v>6780000000</v>
      </c>
      <c r="M72" s="10">
        <v>7630000000</v>
      </c>
      <c r="N72" s="10">
        <v>7979000000</v>
      </c>
      <c r="O72" s="10">
        <v>7035000000</v>
      </c>
      <c r="P72" s="10">
        <v>4653000000</v>
      </c>
      <c r="Q72" s="10">
        <v>6474000000</v>
      </c>
      <c r="R72" s="10">
        <v>2141000000</v>
      </c>
      <c r="S72" s="10">
        <v>2470000000</v>
      </c>
      <c r="T72" s="10">
        <v>405000000</v>
      </c>
      <c r="U72" s="10">
        <v>1000000000</v>
      </c>
      <c r="V72" s="10">
        <v>3021000000</v>
      </c>
      <c r="W72" s="10">
        <v>3267000000</v>
      </c>
      <c r="X72" s="10">
        <v>657000000</v>
      </c>
      <c r="Y72" s="10">
        <v>14253000000</v>
      </c>
      <c r="Z72" s="10">
        <v>19786000000</v>
      </c>
    </row>
    <row r="73" spans="1:26" ht="20" thickBot="1" x14ac:dyDescent="0.3">
      <c r="A73" s="7" t="s">
        <v>64</v>
      </c>
      <c r="B73" s="11" t="s">
        <v>92</v>
      </c>
      <c r="C73" s="11" t="s">
        <v>92</v>
      </c>
      <c r="D73" s="11">
        <v>21662000000</v>
      </c>
      <c r="E73" s="11">
        <v>24636000000</v>
      </c>
      <c r="F73" s="11">
        <v>26357000000</v>
      </c>
      <c r="G73" s="11">
        <v>28909000000</v>
      </c>
      <c r="H73" s="11">
        <v>33026000000</v>
      </c>
      <c r="I73" s="11">
        <v>35222000000</v>
      </c>
      <c r="J73" s="11">
        <v>33210000000</v>
      </c>
      <c r="K73" s="11">
        <v>39042000000</v>
      </c>
      <c r="L73" s="11">
        <v>31879000000</v>
      </c>
      <c r="M73" s="11">
        <v>31817000000</v>
      </c>
      <c r="N73" s="11">
        <v>33529000000</v>
      </c>
      <c r="O73" s="11">
        <v>34628000000</v>
      </c>
      <c r="P73" s="11">
        <v>38783000000</v>
      </c>
      <c r="Q73" s="11">
        <v>36198000000</v>
      </c>
      <c r="R73" s="11">
        <v>35454000000</v>
      </c>
      <c r="S73" s="11">
        <v>38290000000</v>
      </c>
      <c r="T73" s="11">
        <v>40353000000</v>
      </c>
      <c r="U73" s="11">
        <v>45373000000</v>
      </c>
      <c r="V73" s="11">
        <v>50000000000</v>
      </c>
      <c r="W73" s="11">
        <v>57841000000</v>
      </c>
      <c r="X73" s="11">
        <v>62396000000</v>
      </c>
      <c r="Y73" s="11">
        <v>69389000000</v>
      </c>
      <c r="Z73" s="11">
        <v>71107000000</v>
      </c>
    </row>
    <row r="74" spans="1:2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v>1741000000</v>
      </c>
      <c r="C76" s="1">
        <v>883000000</v>
      </c>
      <c r="D76" s="1">
        <v>2934000000</v>
      </c>
      <c r="E76" s="1">
        <v>2399000000</v>
      </c>
      <c r="F76" s="1">
        <v>3182000000</v>
      </c>
      <c r="G76" s="1">
        <v>2898000000</v>
      </c>
      <c r="H76" s="1">
        <v>3333000000</v>
      </c>
      <c r="I76" s="1">
        <v>3870000000</v>
      </c>
      <c r="J76" s="1">
        <v>4202000000</v>
      </c>
      <c r="K76" s="1">
        <v>382000000</v>
      </c>
      <c r="L76" s="1">
        <v>3003000000</v>
      </c>
      <c r="M76" s="1">
        <v>2152000000</v>
      </c>
      <c r="N76" s="1">
        <v>3488000000</v>
      </c>
      <c r="O76" s="1">
        <v>3804000000</v>
      </c>
      <c r="P76" s="1">
        <v>807000000</v>
      </c>
      <c r="Q76" s="1">
        <v>4372000000</v>
      </c>
      <c r="R76" s="1">
        <v>3032000000</v>
      </c>
      <c r="S76" s="1">
        <v>4844000000</v>
      </c>
      <c r="T76" s="1">
        <v>3431000000</v>
      </c>
      <c r="U76" s="1">
        <v>4910000000</v>
      </c>
      <c r="V76" s="1">
        <v>4791000000</v>
      </c>
      <c r="W76" s="1">
        <v>4440000000</v>
      </c>
      <c r="X76" s="1">
        <v>1343000000</v>
      </c>
      <c r="Y76" s="1">
        <v>12890000000</v>
      </c>
      <c r="Z76" s="1">
        <v>11548000000</v>
      </c>
    </row>
    <row r="77" spans="1:26" ht="19" x14ac:dyDescent="0.25">
      <c r="A77" s="5" t="s">
        <v>13</v>
      </c>
      <c r="B77" s="1">
        <v>-1112000000</v>
      </c>
      <c r="C77" s="1">
        <v>1139000000</v>
      </c>
      <c r="D77" s="1">
        <v>1173000000</v>
      </c>
      <c r="E77" s="1">
        <v>1396000000</v>
      </c>
      <c r="F77" s="1">
        <v>1464000000</v>
      </c>
      <c r="G77" s="1">
        <v>1549000000</v>
      </c>
      <c r="H77" s="1">
        <v>1543000000</v>
      </c>
      <c r="I77" s="1">
        <v>1644000000</v>
      </c>
      <c r="J77" s="1">
        <v>1748000000</v>
      </c>
      <c r="K77" s="1">
        <v>1745000000</v>
      </c>
      <c r="L77" s="1">
        <v>1814000000</v>
      </c>
      <c r="M77" s="1">
        <v>1747000000</v>
      </c>
      <c r="N77" s="1">
        <v>1792000000</v>
      </c>
      <c r="O77" s="1">
        <v>1782000000</v>
      </c>
      <c r="P77" s="1">
        <v>1858000000</v>
      </c>
      <c r="Q77" s="1">
        <v>1867000000</v>
      </c>
      <c r="R77" s="1">
        <v>1923000000</v>
      </c>
      <c r="S77" s="1">
        <v>2084000000</v>
      </c>
      <c r="T77" s="1">
        <v>2224000000</v>
      </c>
      <c r="U77" s="1">
        <v>2282000000</v>
      </c>
      <c r="V77" s="1">
        <v>2207000000</v>
      </c>
      <c r="W77" s="1">
        <v>2360000000</v>
      </c>
      <c r="X77" s="1">
        <v>2698000000</v>
      </c>
      <c r="Y77" s="1">
        <v>2953000000</v>
      </c>
      <c r="Z77" s="1">
        <v>3188000000</v>
      </c>
    </row>
    <row r="78" spans="1:26" ht="19" x14ac:dyDescent="0.25">
      <c r="A78" s="5" t="s">
        <v>67</v>
      </c>
      <c r="B78" s="1">
        <v>23000000</v>
      </c>
      <c r="C78" s="1">
        <v>575000000</v>
      </c>
      <c r="D78" s="1">
        <v>-81000000</v>
      </c>
      <c r="E78" s="1">
        <v>638000000</v>
      </c>
      <c r="F78" s="1">
        <v>162000000</v>
      </c>
      <c r="G78" s="1">
        <v>317000000</v>
      </c>
      <c r="H78" s="1">
        <v>289000000</v>
      </c>
      <c r="I78" s="1">
        <v>477000000</v>
      </c>
      <c r="J78" s="1">
        <v>279000000</v>
      </c>
      <c r="K78" s="1">
        <v>-249000000</v>
      </c>
      <c r="L78" s="1">
        <v>187000000</v>
      </c>
      <c r="M78" s="1">
        <v>471000000</v>
      </c>
      <c r="N78" s="1">
        <v>1002000000</v>
      </c>
      <c r="O78" s="1">
        <v>241000000</v>
      </c>
      <c r="P78" s="1">
        <v>-1199000000</v>
      </c>
      <c r="Q78" s="1">
        <v>-246000000</v>
      </c>
      <c r="R78" s="1">
        <v>385000000</v>
      </c>
      <c r="S78" s="1">
        <v>540000000</v>
      </c>
      <c r="T78" s="1">
        <v>123000000</v>
      </c>
      <c r="U78" s="1">
        <v>1230000000</v>
      </c>
      <c r="V78" s="1">
        <v>758000000</v>
      </c>
      <c r="W78" s="1">
        <v>100000000</v>
      </c>
      <c r="X78" s="1">
        <v>-858000000</v>
      </c>
      <c r="Y78" s="1">
        <v>1645000000</v>
      </c>
      <c r="Z78" s="1">
        <v>531000000</v>
      </c>
    </row>
    <row r="79" spans="1:26" ht="19" x14ac:dyDescent="0.25">
      <c r="A79" s="5" t="s">
        <v>68</v>
      </c>
      <c r="B79" s="1" t="s">
        <v>92</v>
      </c>
      <c r="C79" s="1" t="s">
        <v>92</v>
      </c>
      <c r="D79" s="1" t="s">
        <v>92</v>
      </c>
      <c r="E79" s="1" t="s">
        <v>92</v>
      </c>
      <c r="F79" s="1" t="s">
        <v>92</v>
      </c>
      <c r="G79" s="1" t="s">
        <v>92</v>
      </c>
      <c r="H79" s="1" t="s">
        <v>92</v>
      </c>
      <c r="I79" s="1" t="s">
        <v>92</v>
      </c>
      <c r="J79" s="1" t="s">
        <v>92</v>
      </c>
      <c r="K79" s="1">
        <v>447000000</v>
      </c>
      <c r="L79" s="1">
        <v>516000000</v>
      </c>
      <c r="M79" s="1">
        <v>430000000</v>
      </c>
      <c r="N79" s="1">
        <v>519000000</v>
      </c>
      <c r="O79" s="1">
        <v>524000000</v>
      </c>
      <c r="P79" s="1">
        <v>547000000</v>
      </c>
      <c r="Q79" s="1">
        <v>513000000</v>
      </c>
      <c r="R79" s="1">
        <v>536000000</v>
      </c>
      <c r="S79" s="1">
        <v>574000000</v>
      </c>
      <c r="T79" s="1">
        <v>591000000</v>
      </c>
      <c r="U79" s="1">
        <v>584000000</v>
      </c>
      <c r="V79" s="1">
        <v>634000000</v>
      </c>
      <c r="W79" s="1">
        <v>915000000</v>
      </c>
      <c r="X79" s="1">
        <v>796000000</v>
      </c>
      <c r="Y79" s="1">
        <v>878000000</v>
      </c>
      <c r="Z79" s="1">
        <v>1568000000</v>
      </c>
    </row>
    <row r="80" spans="1:26" ht="19" x14ac:dyDescent="0.25">
      <c r="A80" s="58" t="s">
        <v>157</v>
      </c>
      <c r="B80" s="37" t="e">
        <f t="shared" ref="B80:Z80" si="6">B79/B3</f>
        <v>#VALUE!</v>
      </c>
      <c r="C80" s="37" t="e">
        <f t="shared" si="6"/>
        <v>#VALUE!</v>
      </c>
      <c r="D80" s="37" t="e">
        <f t="shared" si="6"/>
        <v>#VALUE!</v>
      </c>
      <c r="E80" s="37" t="e">
        <f t="shared" si="6"/>
        <v>#VALUE!</v>
      </c>
      <c r="F80" s="37" t="e">
        <f t="shared" si="6"/>
        <v>#VALUE!</v>
      </c>
      <c r="G80" s="37" t="e">
        <f t="shared" si="6"/>
        <v>#VALUE!</v>
      </c>
      <c r="H80" s="37" t="e">
        <f t="shared" si="6"/>
        <v>#VALUE!</v>
      </c>
      <c r="I80" s="37" t="e">
        <f t="shared" si="6"/>
        <v>#VALUE!</v>
      </c>
      <c r="J80" s="37" t="e">
        <f t="shared" si="6"/>
        <v>#VALUE!</v>
      </c>
      <c r="K80" s="37">
        <f t="shared" si="6"/>
        <v>8.9954117362955801E-3</v>
      </c>
      <c r="L80" s="37">
        <f t="shared" si="6"/>
        <v>1.002214194149866E-2</v>
      </c>
      <c r="M80" s="37">
        <f t="shared" si="6"/>
        <v>9.4929023997174199E-3</v>
      </c>
      <c r="N80" s="37">
        <f t="shared" si="6"/>
        <v>1.0475325461701483E-2</v>
      </c>
      <c r="O80" s="37">
        <f t="shared" si="6"/>
        <v>9.8672441389699647E-3</v>
      </c>
      <c r="P80" s="37">
        <f t="shared" si="6"/>
        <v>1.010586213904336E-2</v>
      </c>
      <c r="Q80" s="37">
        <f t="shared" si="6"/>
        <v>9.253580576499873E-3</v>
      </c>
      <c r="R80" s="37">
        <f t="shared" si="6"/>
        <v>9.2045610660805056E-3</v>
      </c>
      <c r="S80" s="37">
        <f t="shared" si="6"/>
        <v>9.8349982009149628E-3</v>
      </c>
      <c r="T80" s="37">
        <f t="shared" si="6"/>
        <v>9.703477489902473E-3</v>
      </c>
      <c r="U80" s="37">
        <f t="shared" si="6"/>
        <v>8.8656788923973766E-3</v>
      </c>
      <c r="V80" s="37">
        <f t="shared" si="6"/>
        <v>8.8225880519335938E-3</v>
      </c>
      <c r="W80" s="37">
        <f t="shared" si="6"/>
        <v>1.2349178071098874E-2</v>
      </c>
      <c r="X80" s="37">
        <f t="shared" si="6"/>
        <v>9.4058703975043716E-3</v>
      </c>
      <c r="Y80" s="37">
        <f t="shared" si="6"/>
        <v>9.0248440182141496E-3</v>
      </c>
      <c r="Z80" s="37">
        <f t="shared" si="6"/>
        <v>1.5627180131156691E-2</v>
      </c>
    </row>
    <row r="81" spans="1:34" ht="19" x14ac:dyDescent="0.25">
      <c r="A81" s="5" t="s">
        <v>69</v>
      </c>
      <c r="B81" s="1">
        <v>-66000000</v>
      </c>
      <c r="C81" s="1">
        <v>-838000000</v>
      </c>
      <c r="D81" s="1">
        <v>-1617000000</v>
      </c>
      <c r="E81" s="1">
        <v>-1109000000</v>
      </c>
      <c r="F81" s="1">
        <v>991000000</v>
      </c>
      <c r="G81" s="1">
        <v>-850000000</v>
      </c>
      <c r="H81" s="1">
        <v>-723000000</v>
      </c>
      <c r="I81" s="1">
        <v>-575000000</v>
      </c>
      <c r="J81" s="1">
        <v>-80000000</v>
      </c>
      <c r="K81" s="1">
        <v>-1447000000</v>
      </c>
      <c r="L81" s="1">
        <v>1161000000</v>
      </c>
      <c r="M81" s="1">
        <v>108000000</v>
      </c>
      <c r="N81" s="1">
        <v>-659000000</v>
      </c>
      <c r="O81" s="1">
        <v>224000000</v>
      </c>
      <c r="P81" s="1">
        <v>132000000</v>
      </c>
      <c r="Q81" s="1">
        <v>-34000000</v>
      </c>
      <c r="R81" s="1">
        <v>288000000</v>
      </c>
      <c r="S81" s="1">
        <v>-254000000</v>
      </c>
      <c r="T81" s="1">
        <v>-709000000</v>
      </c>
      <c r="U81" s="1">
        <v>-1460000000</v>
      </c>
      <c r="V81" s="1">
        <v>2042000000</v>
      </c>
      <c r="W81" s="1">
        <v>136000000</v>
      </c>
      <c r="X81" s="1">
        <v>1081000000</v>
      </c>
      <c r="Y81" s="1">
        <v>-664000000</v>
      </c>
      <c r="Z81" s="1">
        <v>-369000000</v>
      </c>
    </row>
    <row r="82" spans="1:34" ht="19" x14ac:dyDescent="0.25">
      <c r="A82" s="5" t="s">
        <v>70</v>
      </c>
      <c r="B82" s="1">
        <v>-308000000</v>
      </c>
      <c r="C82" s="1">
        <v>-454000000</v>
      </c>
      <c r="D82" s="1">
        <v>-913000000</v>
      </c>
      <c r="E82" s="1">
        <v>-215000000</v>
      </c>
      <c r="F82" s="1">
        <v>312000000</v>
      </c>
      <c r="G82" s="1">
        <v>-264000000</v>
      </c>
      <c r="H82" s="1">
        <v>-686000000</v>
      </c>
      <c r="I82" s="1">
        <v>-647000000</v>
      </c>
      <c r="J82" s="1">
        <v>-77000000</v>
      </c>
      <c r="K82" s="1">
        <v>-380000000</v>
      </c>
      <c r="L82" s="1">
        <v>197000000</v>
      </c>
      <c r="M82" s="1">
        <v>-30000000</v>
      </c>
      <c r="N82" s="1">
        <v>-532000000</v>
      </c>
      <c r="O82" s="1">
        <v>-657000000</v>
      </c>
      <c r="P82" s="1">
        <v>-124000000</v>
      </c>
      <c r="Q82" s="1">
        <v>-515000000</v>
      </c>
      <c r="R82" s="1">
        <v>-523000000</v>
      </c>
      <c r="S82" s="1">
        <v>-452000000</v>
      </c>
      <c r="T82" s="1">
        <v>-704000000</v>
      </c>
      <c r="U82" s="1">
        <v>-1022000000</v>
      </c>
      <c r="V82" s="1">
        <v>-421000000</v>
      </c>
      <c r="W82" s="1">
        <v>-717000000</v>
      </c>
      <c r="X82" s="1">
        <v>-1562000000</v>
      </c>
      <c r="Y82" s="1">
        <v>-2147000000</v>
      </c>
      <c r="Z82" s="1">
        <v>-322000000</v>
      </c>
    </row>
    <row r="83" spans="1:34" ht="21" x14ac:dyDescent="0.25">
      <c r="A83" s="5" t="s">
        <v>34</v>
      </c>
      <c r="B83" s="1">
        <v>37000000</v>
      </c>
      <c r="C83" s="1">
        <v>-18000000</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62" t="s">
        <v>115</v>
      </c>
      <c r="AH83" s="63"/>
    </row>
    <row r="84" spans="1:34" ht="19" x14ac:dyDescent="0.25">
      <c r="A84" s="5" t="s">
        <v>47</v>
      </c>
      <c r="B84" s="1">
        <v>115000000</v>
      </c>
      <c r="C84" s="1">
        <v>-27000000</v>
      </c>
      <c r="D84" s="1">
        <v>317000000</v>
      </c>
      <c r="E84" s="1">
        <v>-470000000</v>
      </c>
      <c r="F84" s="1">
        <v>-56000000</v>
      </c>
      <c r="G84" s="1">
        <v>66000000</v>
      </c>
      <c r="H84" s="1">
        <v>318000000</v>
      </c>
      <c r="I84" s="1">
        <v>158000000</v>
      </c>
      <c r="J84" s="1">
        <v>24000000</v>
      </c>
      <c r="K84" s="1">
        <v>-37000000</v>
      </c>
      <c r="L84" s="1">
        <v>87000000</v>
      </c>
      <c r="M84" s="1">
        <v>-107000000</v>
      </c>
      <c r="N84" s="1">
        <v>265000000</v>
      </c>
      <c r="O84" s="1">
        <v>249000000</v>
      </c>
      <c r="P84" s="1">
        <v>-58000000</v>
      </c>
      <c r="Q84" s="1">
        <v>218000000</v>
      </c>
      <c r="R84" s="1">
        <v>276000000</v>
      </c>
      <c r="S84" s="1">
        <v>-147000000</v>
      </c>
      <c r="T84" s="1">
        <v>461000000</v>
      </c>
      <c r="U84" s="1">
        <v>592000000</v>
      </c>
      <c r="V84" s="1">
        <v>1034000000</v>
      </c>
      <c r="W84" s="1">
        <v>419000000</v>
      </c>
      <c r="X84" s="1">
        <v>904000000</v>
      </c>
      <c r="Y84" s="1">
        <v>1265000000</v>
      </c>
      <c r="Z84" s="1">
        <v>34000000</v>
      </c>
      <c r="AG84" s="64" t="s">
        <v>116</v>
      </c>
      <c r="AH84" s="65"/>
    </row>
    <row r="85" spans="1:34" ht="20" x14ac:dyDescent="0.25">
      <c r="A85" s="5" t="s">
        <v>71</v>
      </c>
      <c r="B85" s="1" t="s">
        <v>92</v>
      </c>
      <c r="C85" s="1">
        <v>-114000000</v>
      </c>
      <c r="D85" s="1">
        <v>142000000</v>
      </c>
      <c r="E85" s="1">
        <v>-58000000</v>
      </c>
      <c r="F85" s="1">
        <v>334000000</v>
      </c>
      <c r="G85" s="1">
        <v>-153000000</v>
      </c>
      <c r="H85" s="1">
        <v>73000000</v>
      </c>
      <c r="I85" s="1">
        <v>-56000000</v>
      </c>
      <c r="J85" s="1">
        <v>-12000000</v>
      </c>
      <c r="K85" s="1">
        <v>1920000000</v>
      </c>
      <c r="L85" s="1">
        <v>1028000000</v>
      </c>
      <c r="M85" s="1">
        <v>3036000000</v>
      </c>
      <c r="N85" s="1">
        <v>5667000000</v>
      </c>
      <c r="O85" s="1">
        <v>5770000000</v>
      </c>
      <c r="P85" s="1">
        <v>7201000000</v>
      </c>
      <c r="Q85" s="1">
        <v>6256000000</v>
      </c>
      <c r="R85" s="1">
        <v>3169000000</v>
      </c>
      <c r="S85" s="1">
        <v>2512000000</v>
      </c>
      <c r="T85" s="1">
        <v>2119000000</v>
      </c>
      <c r="U85" s="1">
        <v>2840000000</v>
      </c>
      <c r="V85" s="1">
        <v>2123000000</v>
      </c>
      <c r="W85" s="1">
        <v>1690000000</v>
      </c>
      <c r="X85" s="1">
        <v>3200000000</v>
      </c>
      <c r="Y85" s="1" t="s">
        <v>92</v>
      </c>
      <c r="Z85" s="1" t="s">
        <v>92</v>
      </c>
      <c r="AG85" s="26" t="s">
        <v>117</v>
      </c>
      <c r="AH85" s="27">
        <f>Z17</f>
        <v>704000000</v>
      </c>
    </row>
    <row r="86" spans="1:34" ht="20" x14ac:dyDescent="0.25">
      <c r="A86" s="5" t="s">
        <v>72</v>
      </c>
      <c r="B86" s="1">
        <v>2282000000</v>
      </c>
      <c r="C86" s="1">
        <v>464000000</v>
      </c>
      <c r="D86" s="1">
        <v>333000000</v>
      </c>
      <c r="E86" s="1">
        <v>576000000</v>
      </c>
      <c r="F86" s="1">
        <v>-172000000</v>
      </c>
      <c r="G86" s="1">
        <v>732000000</v>
      </c>
      <c r="H86" s="1">
        <v>889000000</v>
      </c>
      <c r="I86" s="1">
        <v>377000000</v>
      </c>
      <c r="J86" s="1">
        <v>-560000000</v>
      </c>
      <c r="K86" s="1">
        <v>245000000</v>
      </c>
      <c r="L86" s="1">
        <v>1745000000</v>
      </c>
      <c r="M86" s="1">
        <v>377000000</v>
      </c>
      <c r="N86" s="1">
        <v>-2307000000</v>
      </c>
      <c r="O86" s="1">
        <v>498000000</v>
      </c>
      <c r="P86" s="1">
        <v>5071000000</v>
      </c>
      <c r="Q86" s="1">
        <v>832000000</v>
      </c>
      <c r="R86" s="1">
        <v>-438000000</v>
      </c>
      <c r="S86" s="1">
        <v>-358000000</v>
      </c>
      <c r="T86" s="1">
        <v>813000000</v>
      </c>
      <c r="U86" s="1">
        <v>-6067000000</v>
      </c>
      <c r="V86" s="1">
        <v>2279000000</v>
      </c>
      <c r="W86" s="1">
        <v>688000000</v>
      </c>
      <c r="X86" s="1">
        <v>5399000000</v>
      </c>
      <c r="Y86" s="1">
        <v>-2695000000</v>
      </c>
      <c r="Z86" s="1">
        <v>-2362000000</v>
      </c>
      <c r="AG86" s="26" t="s">
        <v>118</v>
      </c>
      <c r="AH86" s="27">
        <f>Z56</f>
        <v>2962000000</v>
      </c>
    </row>
    <row r="87" spans="1:34" ht="20" x14ac:dyDescent="0.25">
      <c r="A87" s="6" t="s">
        <v>73</v>
      </c>
      <c r="B87" s="10">
        <v>2868000000</v>
      </c>
      <c r="C87" s="10">
        <v>2223000000</v>
      </c>
      <c r="D87" s="10">
        <v>2742000000</v>
      </c>
      <c r="E87" s="10">
        <v>3900000000</v>
      </c>
      <c r="F87" s="10">
        <v>5627000000</v>
      </c>
      <c r="G87" s="10">
        <v>4646000000</v>
      </c>
      <c r="H87" s="10">
        <v>5331000000</v>
      </c>
      <c r="I87" s="10">
        <v>5793000000</v>
      </c>
      <c r="J87" s="10">
        <v>5589000000</v>
      </c>
      <c r="K87" s="10">
        <v>1123000000</v>
      </c>
      <c r="L87" s="10">
        <v>8426000000</v>
      </c>
      <c r="M87" s="10">
        <v>5285000000</v>
      </c>
      <c r="N87" s="10">
        <v>3835000000</v>
      </c>
      <c r="O87" s="10">
        <v>7073000000</v>
      </c>
      <c r="P87" s="10">
        <v>7216000000</v>
      </c>
      <c r="Q87" s="10">
        <v>7304000000</v>
      </c>
      <c r="R87" s="10">
        <v>5726000000</v>
      </c>
      <c r="S87" s="10">
        <v>7430000000</v>
      </c>
      <c r="T87" s="10">
        <v>6473000000</v>
      </c>
      <c r="U87" s="10">
        <v>1479000000</v>
      </c>
      <c r="V87" s="10">
        <v>12711000000</v>
      </c>
      <c r="W87" s="10">
        <v>8639000000</v>
      </c>
      <c r="X87" s="10">
        <v>10459000000</v>
      </c>
      <c r="Y87" s="10">
        <v>15007000000</v>
      </c>
      <c r="Z87" s="10">
        <v>14104000000</v>
      </c>
      <c r="AG87" s="26" t="s">
        <v>119</v>
      </c>
      <c r="AH87" s="27">
        <f>Z61</f>
        <v>20559000000</v>
      </c>
    </row>
    <row r="88" spans="1:34" ht="20" x14ac:dyDescent="0.25">
      <c r="A88" s="5" t="s">
        <v>74</v>
      </c>
      <c r="B88" s="1">
        <v>-1645000000</v>
      </c>
      <c r="C88" s="1">
        <v>-1476000000</v>
      </c>
      <c r="D88" s="1">
        <v>-2147000000</v>
      </c>
      <c r="E88" s="1">
        <v>-2372000000</v>
      </c>
      <c r="F88" s="1">
        <v>-1658000000</v>
      </c>
      <c r="G88" s="1">
        <v>-1947000000</v>
      </c>
      <c r="H88" s="1">
        <v>-2127000000</v>
      </c>
      <c r="I88" s="1">
        <v>-2187000000</v>
      </c>
      <c r="J88" s="1">
        <v>-3085000000</v>
      </c>
      <c r="K88" s="1" t="s">
        <v>92</v>
      </c>
      <c r="L88" s="1" t="s">
        <v>92</v>
      </c>
      <c r="M88" s="1" t="s">
        <v>92</v>
      </c>
      <c r="N88" s="1" t="s">
        <v>92</v>
      </c>
      <c r="O88" s="1" t="s">
        <v>92</v>
      </c>
      <c r="P88" s="1" t="s">
        <v>92</v>
      </c>
      <c r="Q88" s="1" t="s">
        <v>92</v>
      </c>
      <c r="R88" s="1" t="s">
        <v>92</v>
      </c>
      <c r="S88" s="1" t="s">
        <v>92</v>
      </c>
      <c r="T88" s="1" t="s">
        <v>92</v>
      </c>
      <c r="U88" s="1" t="s">
        <v>92</v>
      </c>
      <c r="V88" s="1" t="s">
        <v>92</v>
      </c>
      <c r="W88" s="1" t="s">
        <v>92</v>
      </c>
      <c r="X88" s="1">
        <v>0</v>
      </c>
      <c r="Y88" s="1">
        <v>0</v>
      </c>
      <c r="Z88" s="1">
        <v>0</v>
      </c>
      <c r="AG88" s="28" t="s">
        <v>120</v>
      </c>
      <c r="AH88" s="29">
        <f>AH85/(AH86+AH87)</f>
        <v>2.9930700225330557E-2</v>
      </c>
    </row>
    <row r="89" spans="1:34" ht="20" customHeight="1" x14ac:dyDescent="0.25">
      <c r="A89" s="58" t="s">
        <v>158</v>
      </c>
      <c r="B89" s="37">
        <f t="shared" ref="B89:Z89" si="7">(-1*B88)/B3</f>
        <v>6.6362756172341456E-2</v>
      </c>
      <c r="C89" s="37">
        <f t="shared" si="7"/>
        <v>5.456158509537188E-2</v>
      </c>
      <c r="D89" s="37">
        <f t="shared" si="7"/>
        <v>7.2117160995599741E-2</v>
      </c>
      <c r="E89" s="37">
        <f t="shared" si="7"/>
        <v>7.7399986947725638E-2</v>
      </c>
      <c r="F89" s="37">
        <f t="shared" si="7"/>
        <v>5.3018674852903555E-2</v>
      </c>
      <c r="G89" s="37">
        <f t="shared" si="7"/>
        <v>5.8145438255935496E-2</v>
      </c>
      <c r="H89" s="37">
        <f t="shared" si="7"/>
        <v>5.8143349188125311E-2</v>
      </c>
      <c r="I89" s="37">
        <f t="shared" si="7"/>
        <v>5.136093562856673E-2</v>
      </c>
      <c r="J89" s="37">
        <f t="shared" si="7"/>
        <v>6.4883168233537347E-2</v>
      </c>
      <c r="K89" s="37" t="e">
        <f t="shared" si="7"/>
        <v>#VALUE!</v>
      </c>
      <c r="L89" s="37" t="e">
        <f t="shared" si="7"/>
        <v>#VALUE!</v>
      </c>
      <c r="M89" s="37" t="e">
        <f t="shared" si="7"/>
        <v>#VALUE!</v>
      </c>
      <c r="N89" s="37" t="e">
        <f t="shared" si="7"/>
        <v>#VALUE!</v>
      </c>
      <c r="O89" s="37" t="e">
        <f t="shared" si="7"/>
        <v>#VALUE!</v>
      </c>
      <c r="P89" s="37" t="e">
        <f t="shared" si="7"/>
        <v>#VALUE!</v>
      </c>
      <c r="Q89" s="37" t="e">
        <f t="shared" si="7"/>
        <v>#VALUE!</v>
      </c>
      <c r="R89" s="37" t="e">
        <f t="shared" si="7"/>
        <v>#VALUE!</v>
      </c>
      <c r="S89" s="37" t="e">
        <f t="shared" si="7"/>
        <v>#VALUE!</v>
      </c>
      <c r="T89" s="37" t="e">
        <f t="shared" si="7"/>
        <v>#VALUE!</v>
      </c>
      <c r="U89" s="37" t="e">
        <f t="shared" si="7"/>
        <v>#VALUE!</v>
      </c>
      <c r="V89" s="37" t="e">
        <f t="shared" si="7"/>
        <v>#VALUE!</v>
      </c>
      <c r="W89" s="37" t="e">
        <f t="shared" si="7"/>
        <v>#VALUE!</v>
      </c>
      <c r="X89" s="37">
        <f t="shared" si="7"/>
        <v>0</v>
      </c>
      <c r="Y89" s="37">
        <f t="shared" si="7"/>
        <v>0</v>
      </c>
      <c r="Z89" s="37">
        <f t="shared" si="7"/>
        <v>0</v>
      </c>
      <c r="AG89" s="26" t="s">
        <v>121</v>
      </c>
      <c r="AH89" s="27">
        <f>Z27</f>
        <v>3277000000</v>
      </c>
    </row>
    <row r="90" spans="1:34" ht="20" x14ac:dyDescent="0.25">
      <c r="A90" s="5" t="s">
        <v>75</v>
      </c>
      <c r="B90" s="1" t="s">
        <v>92</v>
      </c>
      <c r="C90" s="1" t="s">
        <v>92</v>
      </c>
      <c r="D90" s="1">
        <v>-245000000</v>
      </c>
      <c r="E90" s="1">
        <v>-466000000</v>
      </c>
      <c r="F90" s="1">
        <v>-14000000</v>
      </c>
      <c r="G90" s="1">
        <v>8000000</v>
      </c>
      <c r="H90" s="1">
        <v>-238000000</v>
      </c>
      <c r="I90" s="1">
        <v>-1488000000</v>
      </c>
      <c r="J90" s="1">
        <v>-50000000</v>
      </c>
      <c r="K90" s="1">
        <v>-2000000</v>
      </c>
      <c r="L90" s="1" t="s">
        <v>92</v>
      </c>
      <c r="M90" s="1" t="s">
        <v>92</v>
      </c>
      <c r="N90" s="1" t="s">
        <v>92</v>
      </c>
      <c r="O90" s="1">
        <v>-73000000</v>
      </c>
      <c r="P90" s="1">
        <v>-100000000</v>
      </c>
      <c r="Q90" s="1">
        <v>-22000000</v>
      </c>
      <c r="R90" s="1">
        <v>-88000000</v>
      </c>
      <c r="S90" s="1">
        <v>-1904000000</v>
      </c>
      <c r="T90" s="1">
        <v>-547000000</v>
      </c>
      <c r="U90" s="1">
        <v>-134000000</v>
      </c>
      <c r="V90" s="1">
        <v>-2000000</v>
      </c>
      <c r="W90" s="1">
        <v>-6000000</v>
      </c>
      <c r="X90" s="1">
        <v>-20000000</v>
      </c>
      <c r="Y90" s="1">
        <v>-602000000</v>
      </c>
      <c r="Z90" s="1">
        <v>-743000000</v>
      </c>
      <c r="AG90" s="26" t="s">
        <v>19</v>
      </c>
      <c r="AH90" s="27">
        <f>Z25</f>
        <v>14825000000</v>
      </c>
    </row>
    <row r="91" spans="1:34" ht="20" x14ac:dyDescent="0.25">
      <c r="A91" s="5" t="s">
        <v>76</v>
      </c>
      <c r="B91" s="1">
        <v>-390000000</v>
      </c>
      <c r="C91" s="1">
        <v>-3981000000</v>
      </c>
      <c r="D91" s="1">
        <v>-8127000000</v>
      </c>
      <c r="E91" s="1">
        <v>-3361000000</v>
      </c>
      <c r="F91" s="1">
        <v>-2303000000</v>
      </c>
      <c r="G91" s="1">
        <v>-6074000000</v>
      </c>
      <c r="H91" s="1">
        <v>-6322000000</v>
      </c>
      <c r="I91" s="1">
        <v>-7623000000</v>
      </c>
      <c r="J91" s="1">
        <v>-9056000000</v>
      </c>
      <c r="K91" s="1">
        <v>-9061000000</v>
      </c>
      <c r="L91" s="1">
        <v>-3754000000</v>
      </c>
      <c r="M91" s="1">
        <v>-2251000000</v>
      </c>
      <c r="N91" s="1">
        <v>-2490000000</v>
      </c>
      <c r="O91" s="1">
        <v>-4903000000</v>
      </c>
      <c r="P91" s="1">
        <v>-2357000000</v>
      </c>
      <c r="Q91" s="1">
        <v>-2948000000</v>
      </c>
      <c r="R91" s="1">
        <v>-3525000000</v>
      </c>
      <c r="S91" s="1">
        <v>-7415000000</v>
      </c>
      <c r="T91" s="1">
        <v>-4816000000</v>
      </c>
      <c r="U91" s="1">
        <v>-1634000000</v>
      </c>
      <c r="V91" s="1">
        <v>-973000000</v>
      </c>
      <c r="W91" s="1">
        <v>-561000000</v>
      </c>
      <c r="X91" s="1">
        <v>-254000000</v>
      </c>
      <c r="Y91" s="1">
        <v>-312000000</v>
      </c>
      <c r="Z91" s="1">
        <v>-1906000000</v>
      </c>
      <c r="AG91" s="28" t="s">
        <v>122</v>
      </c>
      <c r="AH91" s="29">
        <f>AH89/AH90</f>
        <v>0.22104553119730186</v>
      </c>
    </row>
    <row r="92" spans="1:34" ht="19" customHeight="1" x14ac:dyDescent="0.25">
      <c r="A92" s="5" t="s">
        <v>77</v>
      </c>
      <c r="B92" s="1" t="s">
        <v>92</v>
      </c>
      <c r="C92" s="1">
        <v>2290000000</v>
      </c>
      <c r="D92" s="1">
        <v>9345000000</v>
      </c>
      <c r="E92" s="1">
        <v>3690000000</v>
      </c>
      <c r="F92" s="1">
        <v>2227000000</v>
      </c>
      <c r="G92" s="1">
        <v>5909000000</v>
      </c>
      <c r="H92" s="1">
        <v>4724000000</v>
      </c>
      <c r="I92" s="1">
        <v>10375000000</v>
      </c>
      <c r="J92" s="1">
        <v>9538000000</v>
      </c>
      <c r="K92" s="1">
        <v>9599000000</v>
      </c>
      <c r="L92" s="1">
        <v>3064000000</v>
      </c>
      <c r="M92" s="1">
        <v>2545000000</v>
      </c>
      <c r="N92" s="1">
        <v>2520000000</v>
      </c>
      <c r="O92" s="1">
        <v>4674000000</v>
      </c>
      <c r="P92" s="1">
        <v>2985000000</v>
      </c>
      <c r="Q92" s="1">
        <v>2957000000</v>
      </c>
      <c r="R92" s="1">
        <v>3106000000</v>
      </c>
      <c r="S92" s="1">
        <v>6388000000</v>
      </c>
      <c r="T92" s="1">
        <v>5724000000</v>
      </c>
      <c r="U92" s="1">
        <v>1990000000</v>
      </c>
      <c r="V92" s="1">
        <v>886000000</v>
      </c>
      <c r="W92" s="1">
        <v>883000000</v>
      </c>
      <c r="X92" s="1">
        <v>360000000</v>
      </c>
      <c r="Y92" s="1">
        <v>366000000</v>
      </c>
      <c r="Z92" s="1">
        <v>255000000</v>
      </c>
      <c r="AG92" s="30" t="s">
        <v>123</v>
      </c>
      <c r="AH92" s="31">
        <f>AH88*(1-AH91)</f>
        <v>2.3314652694915162E-2</v>
      </c>
    </row>
    <row r="93" spans="1:34" ht="19" x14ac:dyDescent="0.25">
      <c r="A93" s="5" t="s">
        <v>78</v>
      </c>
      <c r="B93" s="1">
        <v>380000000</v>
      </c>
      <c r="C93" s="1">
        <v>42000000</v>
      </c>
      <c r="D93" s="1">
        <v>299000000</v>
      </c>
      <c r="E93" s="1">
        <v>126000000</v>
      </c>
      <c r="F93" s="1">
        <v>-385000000</v>
      </c>
      <c r="G93" s="1">
        <v>162000000</v>
      </c>
      <c r="H93" s="1">
        <v>325000000</v>
      </c>
      <c r="I93" s="1">
        <v>-52000000</v>
      </c>
      <c r="J93" s="1">
        <v>313000000</v>
      </c>
      <c r="K93" s="1">
        <v>-2735000000</v>
      </c>
      <c r="L93" s="1">
        <v>-2489000000</v>
      </c>
      <c r="M93" s="1">
        <v>-1542000000</v>
      </c>
      <c r="N93" s="1">
        <v>-684000000</v>
      </c>
      <c r="O93" s="1">
        <v>-2235000000</v>
      </c>
      <c r="P93" s="1">
        <v>-1863000000</v>
      </c>
      <c r="Q93" s="1">
        <v>-2101000000</v>
      </c>
      <c r="R93" s="1">
        <v>-2294000000</v>
      </c>
      <c r="S93" s="1">
        <v>-2378000000</v>
      </c>
      <c r="T93" s="1">
        <v>-2927000000</v>
      </c>
      <c r="U93" s="1">
        <v>-5197000000</v>
      </c>
      <c r="V93" s="1">
        <v>-6241000000</v>
      </c>
      <c r="W93" s="1">
        <v>-6377000000</v>
      </c>
      <c r="X93" s="1">
        <v>-5369000000</v>
      </c>
      <c r="Y93" s="1">
        <v>-3270000000</v>
      </c>
      <c r="Z93" s="1">
        <v>-5078000000</v>
      </c>
      <c r="AG93" s="64" t="s">
        <v>124</v>
      </c>
      <c r="AH93" s="65"/>
    </row>
    <row r="94" spans="1:34" ht="20" x14ac:dyDescent="0.25">
      <c r="A94" s="6" t="s">
        <v>79</v>
      </c>
      <c r="B94" s="10">
        <v>-1655000000</v>
      </c>
      <c r="C94" s="10">
        <v>-3125000000</v>
      </c>
      <c r="D94" s="10">
        <v>-875000000</v>
      </c>
      <c r="E94" s="10">
        <v>-2383000000</v>
      </c>
      <c r="F94" s="10">
        <v>-2133000000</v>
      </c>
      <c r="G94" s="10">
        <v>-1942000000</v>
      </c>
      <c r="H94" s="10">
        <v>-3638000000</v>
      </c>
      <c r="I94" s="10">
        <v>-975000000</v>
      </c>
      <c r="J94" s="10">
        <v>-2340000000</v>
      </c>
      <c r="K94" s="10">
        <v>-2199000000</v>
      </c>
      <c r="L94" s="10">
        <v>-3179000000</v>
      </c>
      <c r="M94" s="10">
        <v>-1248000000</v>
      </c>
      <c r="N94" s="10">
        <v>-654000000</v>
      </c>
      <c r="O94" s="10">
        <v>-2537000000</v>
      </c>
      <c r="P94" s="10">
        <v>-1335000000</v>
      </c>
      <c r="Q94" s="10">
        <v>-2114000000</v>
      </c>
      <c r="R94" s="10">
        <v>-2801000000</v>
      </c>
      <c r="S94" s="10">
        <v>-5309000000</v>
      </c>
      <c r="T94" s="10">
        <v>-2566000000</v>
      </c>
      <c r="U94" s="10">
        <v>-4975000000</v>
      </c>
      <c r="V94" s="10">
        <v>-6330000000</v>
      </c>
      <c r="W94" s="10">
        <v>-6061000000</v>
      </c>
      <c r="X94" s="10">
        <v>-5283000000</v>
      </c>
      <c r="Y94" s="10">
        <v>-3818000000</v>
      </c>
      <c r="Z94" s="10">
        <v>-7472000000</v>
      </c>
      <c r="AG94" s="26" t="s">
        <v>125</v>
      </c>
      <c r="AH94" s="32">
        <v>4.095E-2</v>
      </c>
    </row>
    <row r="95" spans="1:34" ht="20" x14ac:dyDescent="0.25">
      <c r="A95" s="5" t="s">
        <v>80</v>
      </c>
      <c r="B95" s="1">
        <v>-310000000</v>
      </c>
      <c r="C95" s="1">
        <v>-679000000</v>
      </c>
      <c r="D95" s="1">
        <v>-1168000000</v>
      </c>
      <c r="E95" s="1">
        <v>-1089000000</v>
      </c>
      <c r="F95" s="1">
        <v>-1099000000</v>
      </c>
      <c r="G95" s="1">
        <v>-1245000000</v>
      </c>
      <c r="H95" s="1">
        <v>-468000000</v>
      </c>
      <c r="I95" s="1">
        <v>-589000000</v>
      </c>
      <c r="J95" s="1">
        <v>-90000000</v>
      </c>
      <c r="K95" s="1">
        <v>-198000000</v>
      </c>
      <c r="L95" s="1">
        <v>-4534000000</v>
      </c>
      <c r="M95" s="1">
        <v>-3682000000</v>
      </c>
      <c r="N95" s="1">
        <v>-468000000</v>
      </c>
      <c r="O95" s="1">
        <v>-191000000</v>
      </c>
      <c r="P95" s="1">
        <v>-16000000</v>
      </c>
      <c r="Q95" s="1">
        <v>-1875000000</v>
      </c>
      <c r="R95" s="1">
        <v>-1694000000</v>
      </c>
      <c r="S95" s="1">
        <v>-2724000000</v>
      </c>
      <c r="T95" s="1">
        <v>-3805000000</v>
      </c>
      <c r="U95" s="1">
        <v>-3939000000</v>
      </c>
      <c r="V95" s="1">
        <v>-2887000000</v>
      </c>
      <c r="W95" s="1">
        <v>-3096000000</v>
      </c>
      <c r="X95" s="1">
        <v>-3392000000</v>
      </c>
      <c r="Y95" s="1">
        <v>-2773000000</v>
      </c>
      <c r="Z95" s="1">
        <v>-2304000000</v>
      </c>
      <c r="AG95" s="33" t="s">
        <v>126</v>
      </c>
      <c r="AH95" s="34" cm="1">
        <f t="array" ref="AH95">_FV(A1,"Beta")</f>
        <v>1.0878000000000001</v>
      </c>
    </row>
    <row r="96" spans="1:34" ht="20" x14ac:dyDescent="0.25">
      <c r="A96" s="5" t="s">
        <v>81</v>
      </c>
      <c r="B96" s="1">
        <v>785000000</v>
      </c>
      <c r="C96" s="1">
        <v>6007000000</v>
      </c>
      <c r="D96" s="1">
        <v>88000000</v>
      </c>
      <c r="E96" s="1">
        <v>228000000</v>
      </c>
      <c r="F96" s="1">
        <v>125000000</v>
      </c>
      <c r="G96" s="1">
        <v>154000000</v>
      </c>
      <c r="H96" s="1">
        <v>193000000</v>
      </c>
      <c r="I96" s="1">
        <v>164000000</v>
      </c>
      <c r="J96" s="1">
        <v>164000000</v>
      </c>
      <c r="K96" s="1">
        <v>174000000</v>
      </c>
      <c r="L96" s="1">
        <v>169000000</v>
      </c>
      <c r="M96" s="1">
        <v>149000000</v>
      </c>
      <c r="N96" s="1">
        <v>218000000</v>
      </c>
      <c r="O96" s="1">
        <v>290000000</v>
      </c>
      <c r="P96" s="1">
        <v>301000000</v>
      </c>
      <c r="Q96" s="1">
        <v>491000000</v>
      </c>
      <c r="R96" s="1">
        <v>274000000</v>
      </c>
      <c r="S96" s="1">
        <v>249000000</v>
      </c>
      <c r="T96" s="1">
        <v>245000000</v>
      </c>
      <c r="U96" s="1">
        <v>247000000</v>
      </c>
      <c r="V96" s="1">
        <v>240000000</v>
      </c>
      <c r="W96" s="1">
        <v>218000000</v>
      </c>
      <c r="X96" s="1">
        <v>285000000</v>
      </c>
      <c r="Y96" s="1">
        <v>251000000</v>
      </c>
      <c r="Z96" s="1">
        <v>262000000</v>
      </c>
      <c r="AG96" s="26" t="s">
        <v>127</v>
      </c>
      <c r="AH96" s="32">
        <v>8.4000000000000005E-2</v>
      </c>
    </row>
    <row r="97" spans="1:34" ht="20" x14ac:dyDescent="0.25">
      <c r="A97" s="5" t="s">
        <v>82</v>
      </c>
      <c r="B97" s="1">
        <v>-774000000</v>
      </c>
      <c r="C97" s="1">
        <v>-1232000000</v>
      </c>
      <c r="D97" s="1">
        <v>-5465000000</v>
      </c>
      <c r="E97" s="1">
        <v>-2019000000</v>
      </c>
      <c r="F97" s="1">
        <v>-604000000</v>
      </c>
      <c r="G97" s="1">
        <v>-398000000</v>
      </c>
      <c r="H97" s="1">
        <v>-1310000000</v>
      </c>
      <c r="I97" s="1">
        <v>-2479000000</v>
      </c>
      <c r="J97" s="1">
        <v>-2460000000</v>
      </c>
      <c r="K97" s="1">
        <v>-2639000000</v>
      </c>
      <c r="L97" s="1">
        <v>-3570000000</v>
      </c>
      <c r="M97" s="1">
        <v>-561000000</v>
      </c>
      <c r="N97" s="1">
        <v>-817000000</v>
      </c>
      <c r="O97" s="1">
        <v>-2665000000</v>
      </c>
      <c r="P97" s="1">
        <v>-1621000000</v>
      </c>
      <c r="Q97" s="1">
        <v>-3838000000</v>
      </c>
      <c r="R97" s="1">
        <v>-2695000000</v>
      </c>
      <c r="S97" s="1">
        <v>-2702000000</v>
      </c>
      <c r="T97" s="1">
        <v>-2678000000</v>
      </c>
      <c r="U97" s="1">
        <v>-1813000000</v>
      </c>
      <c r="V97" s="1">
        <v>-1011000000</v>
      </c>
      <c r="W97" s="1">
        <v>-1004000000</v>
      </c>
      <c r="X97" s="1">
        <v>-224000000</v>
      </c>
      <c r="Y97" s="1">
        <v>-500000000</v>
      </c>
      <c r="Z97" s="1">
        <v>-3500000000</v>
      </c>
      <c r="AG97" s="30" t="s">
        <v>128</v>
      </c>
      <c r="AH97" s="31">
        <f>(AH94)+((AH95)*(AH96-AH94))</f>
        <v>8.777979000000001E-2</v>
      </c>
    </row>
    <row r="98" spans="1:34" ht="19" x14ac:dyDescent="0.25">
      <c r="A98" s="5" t="s">
        <v>83</v>
      </c>
      <c r="B98" s="1">
        <v>-466000000</v>
      </c>
      <c r="C98" s="1">
        <v>-672000000</v>
      </c>
      <c r="D98" s="1">
        <v>-786000000</v>
      </c>
      <c r="E98" s="1">
        <v>-856000000</v>
      </c>
      <c r="F98" s="1">
        <v>-849000000</v>
      </c>
      <c r="G98" s="1">
        <v>-1026000000</v>
      </c>
      <c r="H98" s="1">
        <v>-1208000000</v>
      </c>
      <c r="I98" s="1">
        <v>-1391000000</v>
      </c>
      <c r="J98" s="1">
        <v>-1577000000</v>
      </c>
      <c r="K98" s="1">
        <v>-1703000000</v>
      </c>
      <c r="L98" s="1">
        <v>-2219000000</v>
      </c>
      <c r="M98" s="1">
        <v>-1751000000</v>
      </c>
      <c r="N98" s="1">
        <v>-1818000000</v>
      </c>
      <c r="O98" s="1">
        <v>-1997000000</v>
      </c>
      <c r="P98" s="1">
        <v>-2130000000</v>
      </c>
      <c r="Q98" s="1">
        <v>-2260000000</v>
      </c>
      <c r="R98" s="1">
        <v>-2366000000</v>
      </c>
      <c r="S98" s="1">
        <v>-2525000000</v>
      </c>
      <c r="T98" s="1">
        <v>-2643000000</v>
      </c>
      <c r="U98" s="1">
        <v>-2771000000</v>
      </c>
      <c r="V98" s="1">
        <v>-3011000000</v>
      </c>
      <c r="W98" s="1">
        <v>-3194000000</v>
      </c>
      <c r="X98" s="1">
        <v>-3374000000</v>
      </c>
      <c r="Y98" s="1">
        <v>-3437000000</v>
      </c>
      <c r="Z98" s="1">
        <v>-5114000000</v>
      </c>
      <c r="AG98" s="64" t="s">
        <v>129</v>
      </c>
      <c r="AH98" s="65"/>
    </row>
    <row r="99" spans="1:34" ht="20" x14ac:dyDescent="0.25">
      <c r="A99" s="5" t="s">
        <v>84</v>
      </c>
      <c r="B99" s="1">
        <v>332000000</v>
      </c>
      <c r="C99" s="1">
        <v>481000000</v>
      </c>
      <c r="D99" s="1">
        <v>2170000000</v>
      </c>
      <c r="E99" s="1">
        <v>2243000000</v>
      </c>
      <c r="F99" s="1">
        <v>337000000</v>
      </c>
      <c r="G99" s="1">
        <v>335000000</v>
      </c>
      <c r="H99" s="1">
        <v>779000000</v>
      </c>
      <c r="I99" s="1">
        <v>120000000</v>
      </c>
      <c r="J99" s="1">
        <v>112000000</v>
      </c>
      <c r="K99" s="1">
        <v>6663000000</v>
      </c>
      <c r="L99" s="1">
        <v>3452000000</v>
      </c>
      <c r="M99" s="1">
        <v>2800000000</v>
      </c>
      <c r="N99" s="1">
        <v>1539000000</v>
      </c>
      <c r="O99" s="1">
        <v>-299000000</v>
      </c>
      <c r="P99" s="1">
        <v>1649000000</v>
      </c>
      <c r="Q99" s="1">
        <v>-325000000</v>
      </c>
      <c r="R99" s="1">
        <v>1320000000</v>
      </c>
      <c r="S99" s="1">
        <v>6137000000</v>
      </c>
      <c r="T99" s="1">
        <v>5741000000</v>
      </c>
      <c r="U99" s="1">
        <v>11563000000</v>
      </c>
      <c r="V99" s="1">
        <v>977000000</v>
      </c>
      <c r="W99" s="1">
        <v>5349000000</v>
      </c>
      <c r="X99" s="1">
        <v>2188000000</v>
      </c>
      <c r="Y99" s="1">
        <v>-364000000</v>
      </c>
      <c r="Z99" s="1">
        <v>-529000000</v>
      </c>
      <c r="AG99" s="26" t="s">
        <v>130</v>
      </c>
      <c r="AH99" s="27">
        <f>AH86+AH87</f>
        <v>23521000000</v>
      </c>
    </row>
    <row r="100" spans="1:34" ht="20" x14ac:dyDescent="0.25">
      <c r="A100" s="6" t="s">
        <v>85</v>
      </c>
      <c r="B100" s="10">
        <v>-433000000</v>
      </c>
      <c r="C100" s="10">
        <v>3905000000</v>
      </c>
      <c r="D100" s="10">
        <v>-5161000000</v>
      </c>
      <c r="E100" s="10">
        <v>-1493000000</v>
      </c>
      <c r="F100" s="10">
        <v>-2090000000</v>
      </c>
      <c r="G100" s="10">
        <v>-2180000000</v>
      </c>
      <c r="H100" s="10">
        <v>-2014000000</v>
      </c>
      <c r="I100" s="10">
        <v>-4175000000</v>
      </c>
      <c r="J100" s="10">
        <v>-3851000000</v>
      </c>
      <c r="K100" s="10">
        <v>2297000000</v>
      </c>
      <c r="L100" s="10">
        <v>-6702000000</v>
      </c>
      <c r="M100" s="10">
        <v>-3045000000</v>
      </c>
      <c r="N100" s="10">
        <v>-1346000000</v>
      </c>
      <c r="O100" s="10">
        <v>-4862000000</v>
      </c>
      <c r="P100" s="10">
        <v>-1817000000</v>
      </c>
      <c r="Q100" s="10">
        <v>-7807000000</v>
      </c>
      <c r="R100" s="10">
        <v>-5161000000</v>
      </c>
      <c r="S100" s="10">
        <v>-1565000000</v>
      </c>
      <c r="T100" s="10">
        <v>-3140000000</v>
      </c>
      <c r="U100" s="10">
        <v>3287000000</v>
      </c>
      <c r="V100" s="10">
        <v>-5692000000</v>
      </c>
      <c r="W100" s="10">
        <v>-1727000000</v>
      </c>
      <c r="X100" s="10">
        <v>-4517000000</v>
      </c>
      <c r="Y100" s="10">
        <v>-6823000000</v>
      </c>
      <c r="Z100" s="10">
        <v>-11185000000</v>
      </c>
      <c r="AG100" s="28" t="s">
        <v>131</v>
      </c>
      <c r="AH100" s="29">
        <f>AH99/AH103</f>
        <v>0.1380904406964347</v>
      </c>
    </row>
    <row r="101" spans="1:34" ht="19" customHeight="1" x14ac:dyDescent="0.25">
      <c r="A101" s="5" t="s">
        <v>86</v>
      </c>
      <c r="B101" s="1" t="s">
        <v>92</v>
      </c>
      <c r="C101" s="1">
        <v>-39000000</v>
      </c>
      <c r="D101" s="1">
        <v>-31000000</v>
      </c>
      <c r="E101" s="1">
        <v>-45000000</v>
      </c>
      <c r="F101" s="1">
        <v>-51000000</v>
      </c>
      <c r="G101" s="1">
        <v>216000000</v>
      </c>
      <c r="H101" s="1">
        <v>-4000000</v>
      </c>
      <c r="I101" s="1">
        <v>-13000000</v>
      </c>
      <c r="J101" s="1">
        <v>27000000</v>
      </c>
      <c r="K101" s="1">
        <v>12000000</v>
      </c>
      <c r="L101" s="1">
        <v>-65000000</v>
      </c>
      <c r="M101" s="1">
        <v>43000000</v>
      </c>
      <c r="N101" s="1">
        <v>-7000000</v>
      </c>
      <c r="O101" s="1">
        <v>-10000000</v>
      </c>
      <c r="P101" s="1">
        <v>229000000</v>
      </c>
      <c r="Q101" s="1">
        <v>-45000000</v>
      </c>
      <c r="R101" s="1">
        <v>-138000000</v>
      </c>
      <c r="S101" s="1">
        <v>-117000000</v>
      </c>
      <c r="T101" s="1">
        <v>-21000000</v>
      </c>
      <c r="U101" s="1">
        <v>53000000</v>
      </c>
      <c r="V101" s="1">
        <v>-91000000</v>
      </c>
      <c r="W101" s="1">
        <v>20000000</v>
      </c>
      <c r="X101" s="1">
        <v>13000000</v>
      </c>
      <c r="Y101" s="1">
        <v>-21000000</v>
      </c>
      <c r="Z101" s="1">
        <v>-100000000</v>
      </c>
      <c r="AG101" s="33" t="s">
        <v>132</v>
      </c>
      <c r="AH101" s="35" cm="1">
        <f t="array" ref="AH101">_FV(A1,"Market cap",TRUE)</f>
        <v>146809400000</v>
      </c>
    </row>
    <row r="102" spans="1:34" ht="20" x14ac:dyDescent="0.25">
      <c r="A102" s="6" t="s">
        <v>87</v>
      </c>
      <c r="B102" s="10">
        <v>780000000</v>
      </c>
      <c r="C102" s="10">
        <v>2964000000</v>
      </c>
      <c r="D102" s="10">
        <v>-3325000000</v>
      </c>
      <c r="E102" s="10">
        <v>-21000000</v>
      </c>
      <c r="F102" s="10">
        <v>1353000000</v>
      </c>
      <c r="G102" s="10">
        <v>740000000</v>
      </c>
      <c r="H102" s="10">
        <v>-325000000</v>
      </c>
      <c r="I102" s="10">
        <v>630000000</v>
      </c>
      <c r="J102" s="10">
        <v>-575000000</v>
      </c>
      <c r="K102" s="10">
        <v>1233000000</v>
      </c>
      <c r="L102" s="10">
        <v>-1520000000</v>
      </c>
      <c r="M102" s="10">
        <v>1035000000</v>
      </c>
      <c r="N102" s="10">
        <v>1828000000</v>
      </c>
      <c r="O102" s="10">
        <v>-336000000</v>
      </c>
      <c r="P102" s="10">
        <v>4293000000</v>
      </c>
      <c r="Q102" s="10">
        <v>-2662000000</v>
      </c>
      <c r="R102" s="10">
        <v>-2374000000</v>
      </c>
      <c r="S102" s="10">
        <v>439000000</v>
      </c>
      <c r="T102" s="10">
        <v>746000000</v>
      </c>
      <c r="U102" s="10">
        <v>-156000000</v>
      </c>
      <c r="V102" s="10">
        <v>598000000</v>
      </c>
      <c r="W102" s="10">
        <v>871000000</v>
      </c>
      <c r="X102" s="10">
        <v>672000000</v>
      </c>
      <c r="Y102" s="10">
        <v>4345000000</v>
      </c>
      <c r="Z102" s="10">
        <v>-4653000000</v>
      </c>
      <c r="AG102" s="28" t="s">
        <v>133</v>
      </c>
      <c r="AH102" s="29">
        <f>AH101/AH103</f>
        <v>0.86190955930356528</v>
      </c>
    </row>
    <row r="103" spans="1:34" ht="20" x14ac:dyDescent="0.25">
      <c r="A103" s="5" t="s">
        <v>88</v>
      </c>
      <c r="B103" s="1">
        <v>460000000</v>
      </c>
      <c r="C103" s="1">
        <v>1240000000</v>
      </c>
      <c r="D103" s="1">
        <v>4204000000</v>
      </c>
      <c r="E103" s="1">
        <v>879000000</v>
      </c>
      <c r="F103" s="1">
        <v>858000000</v>
      </c>
      <c r="G103" s="1">
        <v>2211000000</v>
      </c>
      <c r="H103" s="1">
        <v>1064000000</v>
      </c>
      <c r="I103" s="1">
        <v>739000000</v>
      </c>
      <c r="J103" s="1">
        <v>1369000000</v>
      </c>
      <c r="K103" s="1">
        <v>794000000</v>
      </c>
      <c r="L103" s="1">
        <v>2027000000</v>
      </c>
      <c r="M103" s="1">
        <v>507000000</v>
      </c>
      <c r="N103" s="1">
        <v>1542000000</v>
      </c>
      <c r="O103" s="1">
        <v>3370000000</v>
      </c>
      <c r="P103" s="1">
        <v>3034000000</v>
      </c>
      <c r="Q103" s="1">
        <v>7327000000</v>
      </c>
      <c r="R103" s="1">
        <v>4665000000</v>
      </c>
      <c r="S103" s="1">
        <v>2291000000</v>
      </c>
      <c r="T103" s="1">
        <v>2730000000</v>
      </c>
      <c r="U103" s="1">
        <v>3476000000</v>
      </c>
      <c r="V103" s="1">
        <v>3769000000</v>
      </c>
      <c r="W103" s="1">
        <v>4367000000</v>
      </c>
      <c r="X103" s="1">
        <v>5238000000</v>
      </c>
      <c r="Y103" s="1">
        <v>5910000000</v>
      </c>
      <c r="Z103" s="1">
        <v>10255000000</v>
      </c>
      <c r="AG103" s="30" t="s">
        <v>134</v>
      </c>
      <c r="AH103" s="36">
        <f>AH99+AH101</f>
        <v>170330400000</v>
      </c>
    </row>
    <row r="104" spans="1:34" ht="20" thickBot="1" x14ac:dyDescent="0.3">
      <c r="A104" s="7" t="s">
        <v>89</v>
      </c>
      <c r="B104" s="11">
        <v>1240000000</v>
      </c>
      <c r="C104" s="11">
        <v>4204000000</v>
      </c>
      <c r="D104" s="11">
        <v>879000000</v>
      </c>
      <c r="E104" s="11">
        <v>858000000</v>
      </c>
      <c r="F104" s="11">
        <v>2211000000</v>
      </c>
      <c r="G104" s="11">
        <v>2951000000</v>
      </c>
      <c r="H104" s="11">
        <v>739000000</v>
      </c>
      <c r="I104" s="11">
        <v>1369000000</v>
      </c>
      <c r="J104" s="11">
        <v>794000000</v>
      </c>
      <c r="K104" s="11">
        <v>2027000000</v>
      </c>
      <c r="L104" s="11">
        <v>507000000</v>
      </c>
      <c r="M104" s="11">
        <v>1542000000</v>
      </c>
      <c r="N104" s="11">
        <v>3370000000</v>
      </c>
      <c r="O104" s="11">
        <v>3034000000</v>
      </c>
      <c r="P104" s="11">
        <v>7327000000</v>
      </c>
      <c r="Q104" s="11">
        <v>4665000000</v>
      </c>
      <c r="R104" s="11">
        <v>2291000000</v>
      </c>
      <c r="S104" s="11">
        <v>2730000000</v>
      </c>
      <c r="T104" s="11">
        <v>3476000000</v>
      </c>
      <c r="U104" s="11">
        <v>3320000000</v>
      </c>
      <c r="V104" s="11">
        <v>4367000000</v>
      </c>
      <c r="W104" s="11">
        <v>5238000000</v>
      </c>
      <c r="X104" s="11">
        <v>5910000000</v>
      </c>
      <c r="Y104" s="11">
        <v>10255000000</v>
      </c>
      <c r="Z104" s="11">
        <v>5602000000</v>
      </c>
      <c r="AG104" s="64" t="s">
        <v>135</v>
      </c>
      <c r="AH104" s="65"/>
    </row>
    <row r="105" spans="1:34" ht="21" thickTop="1" x14ac:dyDescent="0.25">
      <c r="A105" s="58" t="s">
        <v>159</v>
      </c>
      <c r="B105" s="1"/>
      <c r="C105" s="37">
        <f>(C106/B106)-1</f>
        <v>-0.38920686835650042</v>
      </c>
      <c r="D105" s="37">
        <f>(D106/C106)-1</f>
        <v>-0.20348058902275767</v>
      </c>
      <c r="E105" s="37">
        <f>(E106/D106)-1</f>
        <v>1.5680672268907565</v>
      </c>
      <c r="F105" s="37">
        <f>(F106/E106)-1</f>
        <v>1.5975130890052358</v>
      </c>
      <c r="G105" s="37">
        <f>(G106/F106)-1</f>
        <v>-0.31997984378936761</v>
      </c>
      <c r="H105" s="37">
        <f t="shared" ref="H105:Z105" si="8">(H106/G106)-1</f>
        <v>0.18710633567988144</v>
      </c>
      <c r="I105" s="37">
        <f t="shared" si="8"/>
        <v>0.12546816479400746</v>
      </c>
      <c r="J105" s="37">
        <f t="shared" si="8"/>
        <v>-0.30560177481974482</v>
      </c>
      <c r="K105" s="37">
        <f t="shared" si="8"/>
        <v>-1.6777156549520766</v>
      </c>
      <c r="L105" s="37">
        <f t="shared" si="8"/>
        <v>-4.4119033588685914</v>
      </c>
      <c r="M105" s="37">
        <f t="shared" si="8"/>
        <v>-0.36390328151986184</v>
      </c>
      <c r="N105" s="37">
        <f t="shared" si="8"/>
        <v>-0.33586749932120552</v>
      </c>
      <c r="O105" s="37">
        <f t="shared" si="8"/>
        <v>1.071954210956664</v>
      </c>
      <c r="P105" s="37">
        <f t="shared" si="8"/>
        <v>-9.8658247829519485E-4</v>
      </c>
      <c r="Q105" s="37">
        <f t="shared" si="8"/>
        <v>3.4761998814931916E-2</v>
      </c>
      <c r="R105" s="37">
        <f t="shared" si="8"/>
        <v>-0.35140293949226953</v>
      </c>
      <c r="S105" s="37">
        <f t="shared" si="8"/>
        <v>0.48646262507357263</v>
      </c>
      <c r="T105" s="37">
        <f t="shared" si="8"/>
        <v>-0.30548406256186889</v>
      </c>
      <c r="U105" s="37">
        <f t="shared" si="8"/>
        <v>-2.0684150513112884</v>
      </c>
      <c r="V105" s="37">
        <f t="shared" si="8"/>
        <v>-2.7150480256136609</v>
      </c>
      <c r="W105" s="37">
        <f t="shared" si="8"/>
        <v>-0.64856876166770383</v>
      </c>
      <c r="X105" s="37">
        <f t="shared" si="8"/>
        <v>1.2341744134572821</v>
      </c>
      <c r="Y105" s="37">
        <f t="shared" si="8"/>
        <v>1.1424608678422827</v>
      </c>
      <c r="Z105" s="37">
        <f t="shared" si="8"/>
        <v>-0.13668732081753443</v>
      </c>
      <c r="AA105" s="37"/>
      <c r="AB105" s="37"/>
      <c r="AC105" s="37"/>
      <c r="AD105" s="37"/>
      <c r="AE105" s="37"/>
      <c r="AF105" s="37"/>
      <c r="AG105" s="38" t="s">
        <v>136</v>
      </c>
      <c r="AH105" s="39">
        <f>(AH100*AH92)+(AH102*AH97)</f>
        <v>7.8877770779984674E-2</v>
      </c>
    </row>
    <row r="106" spans="1:34" ht="19" x14ac:dyDescent="0.25">
      <c r="A106" s="5" t="s">
        <v>90</v>
      </c>
      <c r="B106" s="1">
        <v>1223000000</v>
      </c>
      <c r="C106" s="1">
        <v>747000000</v>
      </c>
      <c r="D106" s="1">
        <v>595000000</v>
      </c>
      <c r="E106" s="1">
        <v>1528000000</v>
      </c>
      <c r="F106" s="1">
        <v>3969000000</v>
      </c>
      <c r="G106" s="1">
        <v>2699000000</v>
      </c>
      <c r="H106" s="1">
        <v>3204000000</v>
      </c>
      <c r="I106" s="1">
        <v>3606000000</v>
      </c>
      <c r="J106" s="1">
        <v>2504000000</v>
      </c>
      <c r="K106" s="1">
        <v>-1697000000</v>
      </c>
      <c r="L106" s="1">
        <v>5790000000</v>
      </c>
      <c r="M106" s="1">
        <v>3683000000</v>
      </c>
      <c r="N106" s="1">
        <v>2446000000</v>
      </c>
      <c r="O106" s="1">
        <v>5068000000</v>
      </c>
      <c r="P106" s="1">
        <v>5063000000</v>
      </c>
      <c r="Q106" s="1">
        <v>5239000000</v>
      </c>
      <c r="R106" s="1">
        <v>3398000000</v>
      </c>
      <c r="S106" s="1">
        <v>5051000000</v>
      </c>
      <c r="T106" s="1">
        <v>3508000000</v>
      </c>
      <c r="U106" s="1">
        <v>-3748000000</v>
      </c>
      <c r="V106" s="1">
        <v>6428000000</v>
      </c>
      <c r="W106" s="1">
        <v>2259000000</v>
      </c>
      <c r="X106" s="1">
        <v>5047000000</v>
      </c>
      <c r="Y106" s="1">
        <v>10813000000</v>
      </c>
      <c r="Z106" s="1">
        <v>9335000000</v>
      </c>
      <c r="AA106" s="40">
        <f>Z106*(1+$AH$106)</f>
        <v>9594998606.5377369</v>
      </c>
      <c r="AB106" s="40">
        <f t="shared" ref="AB106:AE106" si="9">AA106*(1+$AH$106)</f>
        <v>9862238699.4602165</v>
      </c>
      <c r="AC106" s="40">
        <f t="shared" si="9"/>
        <v>10136921968.790928</v>
      </c>
      <c r="AD106" s="40">
        <f t="shared" si="9"/>
        <v>10419255722.027929</v>
      </c>
      <c r="AE106" s="40">
        <f t="shared" si="9"/>
        <v>10709453040.601856</v>
      </c>
      <c r="AF106" s="41" t="s">
        <v>137</v>
      </c>
      <c r="AG106" s="42" t="s">
        <v>138</v>
      </c>
      <c r="AH106" s="43">
        <f>(SUM(AA4:AE4)/5)</f>
        <v>2.7852019982617836E-2</v>
      </c>
    </row>
    <row r="107" spans="1:34"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41"/>
      <c r="AB107" s="41"/>
      <c r="AC107" s="41"/>
      <c r="AD107" s="41"/>
      <c r="AE107" s="44">
        <f>AE106*(1+AH107)/(AH108-AH107)</f>
        <v>185530837134.33243</v>
      </c>
      <c r="AF107" s="45" t="s">
        <v>139</v>
      </c>
      <c r="AG107" s="46" t="s">
        <v>140</v>
      </c>
      <c r="AH107" s="47">
        <v>0.02</v>
      </c>
    </row>
    <row r="108" spans="1:34" ht="19" x14ac:dyDescent="0.25">
      <c r="AA108" s="44">
        <f t="shared" ref="AA108:AC108" si="10">AA107+AA106</f>
        <v>9594998606.5377369</v>
      </c>
      <c r="AB108" s="44">
        <f t="shared" si="10"/>
        <v>9862238699.4602165</v>
      </c>
      <c r="AC108" s="44">
        <f t="shared" si="10"/>
        <v>10136921968.790928</v>
      </c>
      <c r="AD108" s="44">
        <f>AD107+AD106</f>
        <v>10419255722.027929</v>
      </c>
      <c r="AE108" s="44">
        <f>AE107+AE106</f>
        <v>196240290174.9343</v>
      </c>
      <c r="AF108" s="45" t="s">
        <v>134</v>
      </c>
      <c r="AG108" s="48" t="s">
        <v>141</v>
      </c>
      <c r="AH108" s="49">
        <f>AH105</f>
        <v>7.8877770779984674E-2</v>
      </c>
    </row>
    <row r="109" spans="1:34" ht="19" x14ac:dyDescent="0.25">
      <c r="AA109" s="60" t="s">
        <v>142</v>
      </c>
      <c r="AB109" s="61"/>
    </row>
    <row r="110" spans="1:34" ht="20" x14ac:dyDescent="0.25">
      <c r="AA110" s="50" t="s">
        <v>143</v>
      </c>
      <c r="AB110" s="35">
        <f>NPV(AH108,AA108,AB108,AC108,AD108,AE108)</f>
        <v>167382822707.26578</v>
      </c>
    </row>
    <row r="111" spans="1:34" ht="20" x14ac:dyDescent="0.25">
      <c r="AA111" s="50" t="s">
        <v>144</v>
      </c>
      <c r="AB111" s="35">
        <f>Z40</f>
        <v>7595000000</v>
      </c>
    </row>
    <row r="112" spans="1:34" ht="20" x14ac:dyDescent="0.25">
      <c r="AA112" s="50" t="s">
        <v>130</v>
      </c>
      <c r="AB112" s="35">
        <f>AH99</f>
        <v>23521000000</v>
      </c>
    </row>
    <row r="113" spans="27:28" ht="20" x14ac:dyDescent="0.25">
      <c r="AA113" s="50" t="s">
        <v>145</v>
      </c>
      <c r="AB113" s="35">
        <f>AB110+AB111-AB112</f>
        <v>151456822707.26578</v>
      </c>
    </row>
    <row r="114" spans="27:28" ht="20" x14ac:dyDescent="0.25">
      <c r="AA114" s="50" t="s">
        <v>146</v>
      </c>
      <c r="AB114" s="51">
        <f>Z34*(1+(5*AF16))</f>
        <v>867026310.7095145</v>
      </c>
    </row>
    <row r="115" spans="27:28" ht="20" x14ac:dyDescent="0.25">
      <c r="AA115" s="52" t="s">
        <v>147</v>
      </c>
      <c r="AB115" s="53">
        <f>AB113/AB114</f>
        <v>174.68538248086608</v>
      </c>
    </row>
    <row r="116" spans="27:28" ht="20" x14ac:dyDescent="0.25">
      <c r="AA116" s="50" t="s">
        <v>148</v>
      </c>
      <c r="AB116" s="54" cm="1">
        <f t="array" ref="AB116">_FV(A1,"Price")</f>
        <v>171.51</v>
      </c>
    </row>
    <row r="117" spans="27:28" ht="20" x14ac:dyDescent="0.25">
      <c r="AA117" s="55" t="s">
        <v>149</v>
      </c>
      <c r="AB117" s="56">
        <f>AB115/AB116-1</f>
        <v>1.8514270193376925E-2</v>
      </c>
    </row>
    <row r="118" spans="27:28" ht="20" x14ac:dyDescent="0.25">
      <c r="AA118" s="55" t="s">
        <v>150</v>
      </c>
      <c r="AB118" s="57" t="str">
        <f>IF(AB115&gt;AB116,"BUY","SELL")</f>
        <v>BUY</v>
      </c>
    </row>
  </sheetData>
  <mergeCells count="6">
    <mergeCell ref="AA109:AB109"/>
    <mergeCell ref="AG83:AH83"/>
    <mergeCell ref="AG84:AH84"/>
    <mergeCell ref="AG93:AH93"/>
    <mergeCell ref="AG98:AH98"/>
    <mergeCell ref="AG104:AH104"/>
  </mergeCells>
  <hyperlinks>
    <hyperlink ref="A1" r:id="rId1" tooltip="https://roic.ai/company/UPS" display="ROIC.AI | U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90727/000095014401004629/0000950144-01-004629-index.html" xr:uid="{00000000-0004-0000-0000-000007000000}"/>
    <hyperlink ref="D74" r:id="rId7" tooltip="https://www.sec.gov/Archives/edgar/data/1090727/000095014401004629/0000950144-01-004629-index.html" xr:uid="{00000000-0004-0000-0000-000008000000}"/>
    <hyperlink ref="E36" r:id="rId8" tooltip="https://www.sec.gov/Archives/edgar/data/1090727/000095014402003133/0000950144-02-003133-index.htm" xr:uid="{00000000-0004-0000-0000-00000A000000}"/>
    <hyperlink ref="E74" r:id="rId9" tooltip="https://www.sec.gov/Archives/edgar/data/1090727/000095014402003133/0000950144-02-003133-index.htm" xr:uid="{00000000-0004-0000-0000-00000B000000}"/>
    <hyperlink ref="F36" r:id="rId10" tooltip="https://www.sec.gov/Archives/edgar/data/1090727/000095014403002770/0000950144-03-002770-index.html" xr:uid="{00000000-0004-0000-0000-00000D000000}"/>
    <hyperlink ref="F74" r:id="rId11" tooltip="https://www.sec.gov/Archives/edgar/data/1090727/000095014403002770/0000950144-03-002770-index.html" xr:uid="{00000000-0004-0000-0000-00000E000000}"/>
    <hyperlink ref="G36" r:id="rId12" tooltip="https://www.sec.gov/Archives/edgar/data/1090727/000095014404002063/0000950144-04-002063-index.html" xr:uid="{00000000-0004-0000-0000-000010000000}"/>
    <hyperlink ref="G74" r:id="rId13" tooltip="https://www.sec.gov/Archives/edgar/data/1090727/000095014404002063/0000950144-04-002063-index.html" xr:uid="{00000000-0004-0000-0000-000011000000}"/>
    <hyperlink ref="H36" r:id="rId14" tooltip="https://www.sec.gov/Archives/edgar/data/1090727/000119312505049642/0001193125-05-049642-index.html" xr:uid="{00000000-0004-0000-0000-000013000000}"/>
    <hyperlink ref="H74" r:id="rId15" tooltip="https://www.sec.gov/Archives/edgar/data/1090727/000119312505049642/0001193125-05-049642-index.html" xr:uid="{00000000-0004-0000-0000-000014000000}"/>
    <hyperlink ref="I36" r:id="rId16" tooltip="https://www.sec.gov/Archives/edgar/data/1090727/000119312506053695/d10k.htm" xr:uid="{00000000-0004-0000-0000-000016000000}"/>
    <hyperlink ref="I74" r:id="rId17" tooltip="https://www.sec.gov/Archives/edgar/data/1090727/000119312506053695/d10k.htm" xr:uid="{00000000-0004-0000-0000-000017000000}"/>
    <hyperlink ref="J36" r:id="rId18" tooltip="https://www.sec.gov/Archives/edgar/data/1090727/000119312507044043/d10k.htm" xr:uid="{00000000-0004-0000-0000-000019000000}"/>
    <hyperlink ref="J74" r:id="rId19" tooltip="https://www.sec.gov/Archives/edgar/data/1090727/000119312507044043/d10k.htm" xr:uid="{00000000-0004-0000-0000-00001A000000}"/>
    <hyperlink ref="K36" r:id="rId20" tooltip="https://www.sec.gov/Archives/edgar/data/1090727/000119312508043891/d10k.htm" xr:uid="{00000000-0004-0000-0000-00001C000000}"/>
    <hyperlink ref="K74" r:id="rId21" tooltip="https://www.sec.gov/Archives/edgar/data/1090727/000119312508043891/d10k.htm" xr:uid="{00000000-0004-0000-0000-00001D000000}"/>
    <hyperlink ref="L36" r:id="rId22" tooltip="https://www.sec.gov/Archives/edgar/data/1090727/000119312509040973/0001193125-09-040973-index.html" xr:uid="{00000000-0004-0000-0000-00001F000000}"/>
    <hyperlink ref="L74" r:id="rId23" tooltip="https://www.sec.gov/Archives/edgar/data/1090727/000119312509040973/0001193125-09-040973-index.html" xr:uid="{00000000-0004-0000-0000-000020000000}"/>
    <hyperlink ref="M36" r:id="rId24" tooltip="https://www.sec.gov/Archives/edgar/data/1090727/000119312510042908/0001193125-10-042908-index.html" xr:uid="{00000000-0004-0000-0000-000022000000}"/>
    <hyperlink ref="M74" r:id="rId25" tooltip="https://www.sec.gov/Archives/edgar/data/1090727/000119312510042908/0001193125-10-042908-index.html" xr:uid="{00000000-0004-0000-0000-000023000000}"/>
    <hyperlink ref="N36" r:id="rId26" tooltip="https://www.sec.gov/Archives/edgar/data/1090727/000119312511049356/d10k.htm" xr:uid="{00000000-0004-0000-0000-000025000000}"/>
    <hyperlink ref="N74" r:id="rId27" tooltip="https://www.sec.gov/Archives/edgar/data/1090727/000119312511049356/d10k.htm" xr:uid="{00000000-0004-0000-0000-000026000000}"/>
    <hyperlink ref="O36" r:id="rId28" tooltip="https://www.sec.gov/Archives/edgar/data/1090727/000119312512081067/0001193125-12-081067-index.html" xr:uid="{00000000-0004-0000-0000-000028000000}"/>
    <hyperlink ref="O74" r:id="rId29" tooltip="https://www.sec.gov/Archives/edgar/data/1090727/000119312512081067/0001193125-12-081067-index.html" xr:uid="{00000000-0004-0000-0000-000029000000}"/>
    <hyperlink ref="P36" r:id="rId30" tooltip="https://www.sec.gov/Archives/edgar/data/1090727/000109072713000005/0001090727-13-000005-index.html" xr:uid="{00000000-0004-0000-0000-00002B000000}"/>
    <hyperlink ref="P74" r:id="rId31" tooltip="https://www.sec.gov/Archives/edgar/data/1090727/000109072713000005/0001090727-13-000005-index.html" xr:uid="{00000000-0004-0000-0000-00002C000000}"/>
    <hyperlink ref="Q36" r:id="rId32" tooltip="https://www.sec.gov/Archives/edgar/data/1090727/000109072714000009/ups-12312013x10k.htm" xr:uid="{00000000-0004-0000-0000-00002E000000}"/>
    <hyperlink ref="Q74" r:id="rId33" tooltip="https://www.sec.gov/Archives/edgar/data/1090727/000109072714000009/ups-12312013x10k.htm" xr:uid="{00000000-0004-0000-0000-00002F000000}"/>
    <hyperlink ref="R36" r:id="rId34" tooltip="https://www.sec.gov/Archives/edgar/data/1090727/000109072715000008/ups-12312014x10k.htm" xr:uid="{00000000-0004-0000-0000-000031000000}"/>
    <hyperlink ref="R74" r:id="rId35" tooltip="https://www.sec.gov/Archives/edgar/data/1090727/000109072715000008/ups-12312014x10k.htm" xr:uid="{00000000-0004-0000-0000-000032000000}"/>
    <hyperlink ref="S36" r:id="rId36" tooltip="https://www.sec.gov/Archives/edgar/data/1090727/000109072716000053/0001090727-16-000053-index.html" xr:uid="{00000000-0004-0000-0000-000034000000}"/>
    <hyperlink ref="S74" r:id="rId37" tooltip="https://www.sec.gov/Archives/edgar/data/1090727/000109072716000053/0001090727-16-000053-index.html" xr:uid="{00000000-0004-0000-0000-000035000000}"/>
    <hyperlink ref="T36" r:id="rId38" tooltip="https://www.sec.gov/Archives/edgar/data/1090727/000109072717000011/0001090727-17-000011-index.html" xr:uid="{00000000-0004-0000-0000-000037000000}"/>
    <hyperlink ref="T74" r:id="rId39" tooltip="https://www.sec.gov/Archives/edgar/data/1090727/000109072717000011/0001090727-17-000011-index.html" xr:uid="{00000000-0004-0000-0000-000038000000}"/>
    <hyperlink ref="U36" r:id="rId40" tooltip="https://www.sec.gov/Archives/edgar/data/1090727/000109072718000009/0001090727-18-000009-index.html" xr:uid="{00000000-0004-0000-0000-00003A000000}"/>
    <hyperlink ref="U74" r:id="rId41" tooltip="https://www.sec.gov/Archives/edgar/data/1090727/000109072718000009/0001090727-18-000009-index.html" xr:uid="{00000000-0004-0000-0000-00003B000000}"/>
    <hyperlink ref="V36" r:id="rId42" tooltip="https://www.sec.gov/Archives/edgar/data/1090727/000109072719000006/0001090727-19-000006-index.html" xr:uid="{00000000-0004-0000-0000-00003D000000}"/>
    <hyperlink ref="V74" r:id="rId43" tooltip="https://www.sec.gov/Archives/edgar/data/1090727/000109072719000006/0001090727-19-000006-index.html" xr:uid="{00000000-0004-0000-0000-00003E000000}"/>
    <hyperlink ref="W36" r:id="rId44" tooltip="https://www.sec.gov/Archives/edgar/data/1090727/000109072720000005/0001090727-20-000005-index.html" xr:uid="{00000000-0004-0000-0000-000040000000}"/>
    <hyperlink ref="W74" r:id="rId45" tooltip="https://www.sec.gov/Archives/edgar/data/1090727/000109072720000005/0001090727-20-000005-index.html" xr:uid="{00000000-0004-0000-0000-000041000000}"/>
    <hyperlink ref="X36" r:id="rId46" tooltip="https://www.sec.gov/Archives/edgar/data/1090727/000109072721000013/0001090727-21-000013-index.htm" xr:uid="{00000000-0004-0000-0000-000043000000}"/>
    <hyperlink ref="X74" r:id="rId47" tooltip="https://www.sec.gov/Archives/edgar/data/1090727/000109072721000013/0001090727-21-000013-index.htm" xr:uid="{00000000-0004-0000-0000-000044000000}"/>
    <hyperlink ref="Y36" r:id="rId48" tooltip="https://www.sec.gov/Archives/edgar/data/1090727/000109072722000007/0001090727-22-000007-index.htm" xr:uid="{00000000-0004-0000-0000-000046000000}"/>
    <hyperlink ref="Y74" r:id="rId49" tooltip="https://www.sec.gov/Archives/edgar/data/1090727/000109072722000007/0001090727-22-000007-index.htm" xr:uid="{00000000-0004-0000-0000-000047000000}"/>
    <hyperlink ref="Z36" r:id="rId50" tooltip="https://www.sec.gov/Archives/edgar/data/1090727/000109072723000006/0001090727-23-000006-index.htm" xr:uid="{00000000-0004-0000-0000-000049000000}"/>
    <hyperlink ref="Z74" r:id="rId51" tooltip="https://www.sec.gov/Archives/edgar/data/1090727/000109072723000006/0001090727-23-000006-index.htm" xr:uid="{00000000-0004-0000-0000-00004A000000}"/>
    <hyperlink ref="AA1" r:id="rId52" display="https://finbox.com/NYSE:UPS/explorer/revenue_proj" xr:uid="{1DAB01DF-9D51-7C45-BDE5-8771F34208CA}"/>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2023-03-13T16:27:57Z</dcterms:created>
  <dcterms:modified xsi:type="dcterms:W3CDTF">2023-05-22T22:38:19Z</dcterms:modified>
</cp:coreProperties>
</file>