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Real Estate/"/>
    </mc:Choice>
  </mc:AlternateContent>
  <xr:revisionPtr revIDLastSave="0" documentId="13_ncr:1_{B39483A7-0D68-F14D-957B-2099B484E9D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14" i="1" l="1"/>
  <c r="AD106" i="1"/>
  <c r="AE106" i="1"/>
  <c r="AF106" i="1"/>
  <c r="AG106" i="1"/>
  <c r="AC106" i="1"/>
  <c r="AD116" i="1" a="1"/>
  <c r="AD116" i="1" s="1"/>
  <c r="AJ101" i="1" a="1"/>
  <c r="AJ101" i="1" s="1"/>
  <c r="AJ95" i="1" a="1"/>
  <c r="AJ95" i="1" s="1"/>
  <c r="AJ97" i="1" s="1"/>
  <c r="AJ86" i="1"/>
  <c r="AJ87" i="1"/>
  <c r="AJ99" i="1"/>
  <c r="AJ85" i="1"/>
  <c r="AJ88" i="1"/>
  <c r="AJ89" i="1"/>
  <c r="AJ90" i="1"/>
  <c r="AJ91" i="1"/>
  <c r="AJ92" i="1"/>
  <c r="AC108" i="1"/>
  <c r="AD108" i="1"/>
  <c r="AE108" i="1"/>
  <c r="AF108" i="1"/>
  <c r="AD111" i="1"/>
  <c r="AD112" i="1"/>
  <c r="AC4" i="1"/>
  <c r="AD4" i="1"/>
  <c r="AE4" i="1"/>
  <c r="AF4" i="1"/>
  <c r="AG4" i="1"/>
  <c r="AJ106" i="1"/>
  <c r="AH19" i="1"/>
  <c r="AH16" i="1"/>
  <c r="AK13" i="1"/>
  <c r="AJ13" i="1"/>
  <c r="AI13" i="1"/>
  <c r="AH13" i="1"/>
  <c r="AK10" i="1"/>
  <c r="AJ10" i="1"/>
  <c r="AI10" i="1"/>
  <c r="AH10" i="1"/>
  <c r="AK7" i="1"/>
  <c r="AJ7" i="1"/>
  <c r="AI7" i="1"/>
  <c r="AH7" i="1"/>
  <c r="AK4" i="1"/>
  <c r="AJ4" i="1"/>
  <c r="AI4" i="1"/>
  <c r="AH4"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B35" i="1"/>
  <c r="AA35" i="1"/>
  <c r="Z35" i="1"/>
  <c r="Y35" i="1"/>
  <c r="X35" i="1"/>
  <c r="W35" i="1"/>
  <c r="V35" i="1"/>
  <c r="U35" i="1"/>
  <c r="T35" i="1"/>
  <c r="S35" i="1"/>
  <c r="R35" i="1"/>
  <c r="Q35" i="1"/>
  <c r="P35" i="1"/>
  <c r="O35" i="1"/>
  <c r="N35" i="1"/>
  <c r="M35" i="1"/>
  <c r="L35" i="1"/>
  <c r="K35" i="1"/>
  <c r="J35" i="1"/>
  <c r="I35" i="1"/>
  <c r="H35" i="1"/>
  <c r="G35" i="1"/>
  <c r="F35" i="1"/>
  <c r="E35" i="1"/>
  <c r="D35" i="1"/>
  <c r="C35" i="1"/>
  <c r="AB29" i="1"/>
  <c r="AA29" i="1"/>
  <c r="Z29" i="1"/>
  <c r="Y29" i="1"/>
  <c r="X29" i="1"/>
  <c r="W29" i="1"/>
  <c r="V29" i="1"/>
  <c r="U29" i="1"/>
  <c r="T29" i="1"/>
  <c r="S29" i="1"/>
  <c r="R29" i="1"/>
  <c r="Q29" i="1"/>
  <c r="P29" i="1"/>
  <c r="O29" i="1"/>
  <c r="N29" i="1"/>
  <c r="M29" i="1"/>
  <c r="L29" i="1"/>
  <c r="K29" i="1"/>
  <c r="J29" i="1"/>
  <c r="I29" i="1"/>
  <c r="H29" i="1"/>
  <c r="G29" i="1"/>
  <c r="F29" i="1"/>
  <c r="E29" i="1"/>
  <c r="D29" i="1"/>
  <c r="C29" i="1"/>
  <c r="AB20" i="1"/>
  <c r="AA20" i="1"/>
  <c r="Z20" i="1"/>
  <c r="Y20" i="1"/>
  <c r="X20" i="1"/>
  <c r="W20" i="1"/>
  <c r="V20" i="1"/>
  <c r="U20" i="1"/>
  <c r="T20" i="1"/>
  <c r="S20" i="1"/>
  <c r="R20" i="1"/>
  <c r="Q20" i="1"/>
  <c r="P20" i="1"/>
  <c r="O20" i="1"/>
  <c r="N20" i="1"/>
  <c r="M20" i="1"/>
  <c r="L20" i="1"/>
  <c r="K20" i="1"/>
  <c r="J20" i="1"/>
  <c r="I20" i="1"/>
  <c r="H20" i="1"/>
  <c r="G20" i="1"/>
  <c r="F20" i="1"/>
  <c r="E20" i="1"/>
  <c r="D20" i="1"/>
  <c r="C20"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B9" i="1"/>
  <c r="AA9" i="1"/>
  <c r="Z9" i="1"/>
  <c r="Y9" i="1"/>
  <c r="X9" i="1"/>
  <c r="W9" i="1"/>
  <c r="V9" i="1"/>
  <c r="U9" i="1"/>
  <c r="T9" i="1"/>
  <c r="S9" i="1"/>
  <c r="R9" i="1"/>
  <c r="Q9" i="1"/>
  <c r="P9" i="1"/>
  <c r="O9" i="1"/>
  <c r="N9" i="1"/>
  <c r="M9" i="1"/>
  <c r="L9" i="1"/>
  <c r="K9" i="1"/>
  <c r="J9" i="1"/>
  <c r="I9" i="1"/>
  <c r="H9" i="1"/>
  <c r="G9" i="1"/>
  <c r="F9" i="1"/>
  <c r="E9" i="1"/>
  <c r="D9" i="1"/>
  <c r="C9" i="1"/>
  <c r="B9" i="1"/>
  <c r="AB4" i="1"/>
  <c r="AA4" i="1"/>
  <c r="Z4" i="1"/>
  <c r="Y4" i="1"/>
  <c r="X4" i="1"/>
  <c r="W4" i="1"/>
  <c r="V4" i="1"/>
  <c r="U4" i="1"/>
  <c r="T4" i="1"/>
  <c r="S4" i="1"/>
  <c r="R4" i="1"/>
  <c r="Q4" i="1"/>
  <c r="P4" i="1"/>
  <c r="O4" i="1"/>
  <c r="N4" i="1"/>
  <c r="M4" i="1"/>
  <c r="L4" i="1"/>
  <c r="K4" i="1"/>
  <c r="J4" i="1"/>
  <c r="I4" i="1"/>
  <c r="H4" i="1"/>
  <c r="G4" i="1"/>
  <c r="F4" i="1"/>
  <c r="E4" i="1"/>
  <c r="D4" i="1"/>
  <c r="C4" i="1"/>
  <c r="AI16" i="1" l="1"/>
  <c r="AJ103" i="1"/>
  <c r="AJ100" i="1" s="1"/>
  <c r="AK16" i="1"/>
  <c r="AJ16" i="1"/>
  <c r="AJ102" i="1" l="1"/>
  <c r="AJ105" i="1" s="1"/>
  <c r="AJ108" i="1" s="1"/>
  <c r="AD110" i="1" l="1"/>
  <c r="AD113" i="1" s="1"/>
  <c r="AD115" i="1" s="1"/>
  <c r="AG107" i="1"/>
  <c r="AG108" i="1" s="1"/>
  <c r="AD117" i="1" l="1"/>
  <c r="AD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<sst xmlns="http://schemas.openxmlformats.org/spreadsheetml/2006/main" count="1041" uniqueCount="160">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</sst>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PLD</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598460880110347E-2"/>
          <c:y val="0.10267253358036128"/>
          <c:w val="0.86426435073097541"/>
          <c:h val="0.8185829965980419"/>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1'!$C$3:$AB$3</c:f>
              <c:numCache>
                <c:formatCode>#,###,,;\(#,###,,\);\ \-\ \-</c:formatCode>
                <c:ptCount val="26"/>
                <c:pt idx="0">
                  <c:v>56062000</c:v>
                </c:pt>
                <c:pt idx="1">
                  <c:v>358887000</c:v>
                </c:pt>
                <c:pt idx="2">
                  <c:v>448183000</c:v>
                </c:pt>
                <c:pt idx="3">
                  <c:v>477707000</c:v>
                </c:pt>
                <c:pt idx="4">
                  <c:v>600845000</c:v>
                </c:pt>
                <c:pt idx="5">
                  <c:v>615843000</c:v>
                </c:pt>
                <c:pt idx="6">
                  <c:v>615037000</c:v>
                </c:pt>
                <c:pt idx="7">
                  <c:v>665689000</c:v>
                </c:pt>
                <c:pt idx="8">
                  <c:v>676149000</c:v>
                </c:pt>
                <c:pt idx="9">
                  <c:v>729896000</c:v>
                </c:pt>
                <c:pt idx="10">
                  <c:v>669671000</c:v>
                </c:pt>
                <c:pt idx="11">
                  <c:v>715045000</c:v>
                </c:pt>
                <c:pt idx="12">
                  <c:v>633842000</c:v>
                </c:pt>
                <c:pt idx="13">
                  <c:v>633500000</c:v>
                </c:pt>
                <c:pt idx="14">
                  <c:v>1533291000</c:v>
                </c:pt>
                <c:pt idx="15">
                  <c:v>2005961000</c:v>
                </c:pt>
                <c:pt idx="16">
                  <c:v>1750486000</c:v>
                </c:pt>
                <c:pt idx="17">
                  <c:v>1760787000</c:v>
                </c:pt>
                <c:pt idx="18">
                  <c:v>2197074000</c:v>
                </c:pt>
                <c:pt idx="19">
                  <c:v>2533135000</c:v>
                </c:pt>
                <c:pt idx="20">
                  <c:v>2618134000</c:v>
                </c:pt>
                <c:pt idx="21">
                  <c:v>2804449000</c:v>
                </c:pt>
                <c:pt idx="22">
                  <c:v>3330621000</c:v>
                </c:pt>
                <c:pt idx="23">
                  <c:v>4438735000</c:v>
                </c:pt>
                <c:pt idx="24">
                  <c:v>4759440000</c:v>
                </c:pt>
                <c:pt idx="25">
                  <c:v>5973692000</c:v>
                </c:pt>
              </c:numCache>
            </c:numRef>
          </c:val>
          <c:extLst>
            <c:ext xmlns:c16="http://schemas.microsoft.com/office/drawing/2014/chart" uri="{C3380CC4-5D6E-409C-BE32-E72D297353CC}">
              <c16:uniqueId val="{00000000-5BC8-EA4E-986B-72C593AA1270}"/>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1'!$C$19:$AB$19</c:f>
              <c:numCache>
                <c:formatCode>#,###,,;\(#,###,,\);\ \-\ \-</c:formatCode>
                <c:ptCount val="26"/>
                <c:pt idx="0">
                  <c:v>22423000</c:v>
                </c:pt>
                <c:pt idx="1">
                  <c:v>170057000</c:v>
                </c:pt>
                <c:pt idx="2">
                  <c:v>243608000</c:v>
                </c:pt>
                <c:pt idx="3">
                  <c:v>218040000</c:v>
                </c:pt>
                <c:pt idx="4">
                  <c:v>249367000</c:v>
                </c:pt>
                <c:pt idx="5">
                  <c:v>258900000</c:v>
                </c:pt>
                <c:pt idx="6">
                  <c:v>267533000</c:v>
                </c:pt>
                <c:pt idx="7">
                  <c:v>285497000</c:v>
                </c:pt>
                <c:pt idx="8">
                  <c:v>438111000</c:v>
                </c:pt>
                <c:pt idx="9">
                  <c:v>410361000</c:v>
                </c:pt>
                <c:pt idx="10">
                  <c:v>479143000</c:v>
                </c:pt>
                <c:pt idx="11">
                  <c:v>242819000</c:v>
                </c:pt>
                <c:pt idx="12">
                  <c:v>247821000</c:v>
                </c:pt>
                <c:pt idx="13">
                  <c:v>337788000</c:v>
                </c:pt>
                <c:pt idx="14">
                  <c:v>920984000</c:v>
                </c:pt>
                <c:pt idx="15">
                  <c:v>1222022000</c:v>
                </c:pt>
                <c:pt idx="16">
                  <c:v>1478614000</c:v>
                </c:pt>
                <c:pt idx="17">
                  <c:v>1547757000</c:v>
                </c:pt>
                <c:pt idx="18">
                  <c:v>2060853000</c:v>
                </c:pt>
                <c:pt idx="19">
                  <c:v>2483168000</c:v>
                </c:pt>
                <c:pt idx="20">
                  <c:v>2846081000</c:v>
                </c:pt>
                <c:pt idx="21">
                  <c:v>2875803000</c:v>
                </c:pt>
                <c:pt idx="22">
                  <c:v>3014015000</c:v>
                </c:pt>
                <c:pt idx="23">
                  <c:v>3247590000</c:v>
                </c:pt>
                <c:pt idx="24">
                  <c:v>3584343000</c:v>
                </c:pt>
                <c:pt idx="25">
                  <c:v>4386917000</c:v>
                </c:pt>
              </c:numCache>
            </c:numRef>
          </c:val>
          <c:extLst>
            <c:ext xmlns:c16="http://schemas.microsoft.com/office/drawing/2014/chart" uri="{C3380CC4-5D6E-409C-BE32-E72D297353CC}">
              <c16:uniqueId val="{00000001-5BC8-EA4E-986B-72C593AA1270}"/>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1'!$C$106:$AB$106</c:f>
              <c:numCache>
                <c:formatCode>#,###,,;\(#,###,,\);\ \-\ \-</c:formatCode>
                <c:ptCount val="26"/>
                <c:pt idx="0">
                  <c:v>-214592000</c:v>
                </c:pt>
                <c:pt idx="1">
                  <c:v>-387124000</c:v>
                </c:pt>
                <c:pt idx="2">
                  <c:v>-389432000</c:v>
                </c:pt>
                <c:pt idx="3">
                  <c:v>-537804000</c:v>
                </c:pt>
                <c:pt idx="4">
                  <c:v>-336139000</c:v>
                </c:pt>
                <c:pt idx="5">
                  <c:v>-274290000</c:v>
                </c:pt>
                <c:pt idx="6">
                  <c:v>-489603000</c:v>
                </c:pt>
                <c:pt idx="7">
                  <c:v>-701824000</c:v>
                </c:pt>
                <c:pt idx="8">
                  <c:v>-790833000</c:v>
                </c:pt>
                <c:pt idx="9">
                  <c:v>-1150026000</c:v>
                </c:pt>
                <c:pt idx="10">
                  <c:v>-1117357000</c:v>
                </c:pt>
                <c:pt idx="11">
                  <c:v>-915353000</c:v>
                </c:pt>
                <c:pt idx="12">
                  <c:v>-160073000</c:v>
                </c:pt>
                <c:pt idx="13">
                  <c:v>-20159000</c:v>
                </c:pt>
                <c:pt idx="14">
                  <c:v>-874432000</c:v>
                </c:pt>
                <c:pt idx="15">
                  <c:v>382880000</c:v>
                </c:pt>
                <c:pt idx="16">
                  <c:v>402379000</c:v>
                </c:pt>
                <c:pt idx="17">
                  <c:v>625921000</c:v>
                </c:pt>
                <c:pt idx="18">
                  <c:v>880059000</c:v>
                </c:pt>
                <c:pt idx="19">
                  <c:v>1315328000</c:v>
                </c:pt>
                <c:pt idx="20">
                  <c:v>1576611000</c:v>
                </c:pt>
                <c:pt idx="21">
                  <c:v>1803559000</c:v>
                </c:pt>
                <c:pt idx="22">
                  <c:v>2264034000</c:v>
                </c:pt>
                <c:pt idx="23">
                  <c:v>2937005000</c:v>
                </c:pt>
                <c:pt idx="24">
                  <c:v>2996042000</c:v>
                </c:pt>
                <c:pt idx="25">
                  <c:v>4126430000</c:v>
                </c:pt>
              </c:numCache>
            </c:numRef>
          </c:val>
          <c:extLst>
            <c:ext xmlns:c16="http://schemas.microsoft.com/office/drawing/2014/chart" uri="{C3380CC4-5D6E-409C-BE32-E72D297353CC}">
              <c16:uniqueId val="{00000002-5BC8-EA4E-986B-72C593AA1270}"/>
            </c:ext>
          </c:extLst>
        </c:ser>
        <c:dLbls>
          <c:showLegendKey val="0"/>
          <c:showVal val="0"/>
          <c:showCatName val="0"/>
          <c:showSerName val="0"/>
          <c:showPercent val="0"/>
          <c:showBubbleSize val="0"/>
        </c:dLbls>
        <c:gapWidth val="100"/>
        <c:overlap val="-24"/>
        <c:axId val="1553895840"/>
        <c:axId val="1553897840"/>
      </c:barChart>
      <c:catAx>
        <c:axId val="15538958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53897840"/>
        <c:crosses val="autoZero"/>
        <c:auto val="1"/>
        <c:lblAlgn val="ctr"/>
        <c:lblOffset val="100"/>
        <c:noMultiLvlLbl val="0"/>
      </c:catAx>
      <c:valAx>
        <c:axId val="155389784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538958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30</xdr:col>
      <xdr:colOff>23812</xdr:colOff>
      <xdr:row>107</xdr:row>
      <xdr:rowOff>231775</xdr:rowOff>
    </xdr:from>
    <xdr:to>
      <xdr:col>35</xdr:col>
      <xdr:colOff>1571624</xdr:colOff>
      <xdr:row>136</xdr:row>
      <xdr:rowOff>15875</xdr:rowOff>
    </xdr:to>
    <xdr:graphicFrame macro="">
      <xdr:nvGraphicFramePr>
        <xdr:cNvPr id="2" name="Chart 1">
          <a:extLst>
            <a:ext uri="{FF2B5EF4-FFF2-40B4-BE49-F238E27FC236}">
              <a16:creationId xmlns:a16="http://schemas.microsoft.com/office/drawing/2014/main" id="{B6C2D6A4-4C4A-5330-8EE8-A4BFE65C0F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https://www.bing.com/financeapi/forcetrigger?t=a1zy3m&amp;q=XNYS%3aPLD&amp;form=skydnc</v>
    <v>Learn more on Bing</v>
  </rv>
  <rv s="1">
    <v>0</v>
    <v>PROLOGIS, INC. (XNYS:PLD)</v>
    <v>2</v>
    <v>3</v>
    <v>Finance</v>
    <v>4</v>
    <v>en-US</v>
    <v>a1zy3m</v>
    <v>268435456</v>
    <v>1</v>
    <v>Powered by Refinitiv</v>
    <v>138.86000000000001</v>
    <v>98.03</v>
    <v>1.0146999999999999</v>
    <v>1</v>
    <v>8.1930000000000006E-3</v>
    <v>-0.55000000000000004</v>
    <v>-4.4689999999999999E-3</v>
    <v>USD</v>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v>2466</v>
    <v>New York Stock Exchange</v>
    <v>XNYS</v>
    <v>XNYS</v>
    <v>PIER 1 BAY 1, SAN FRANCISCO, CA, 94111 US</v>
    <v>124.38</v>
    <v>Residential &amp; Commercial REIT</v>
    <v>Stock</v>
    <v>45065.995098066407</v>
    <v>0</v>
    <v>122.24</v>
    <v>113641700000</v>
    <v>PROLOGIS, INC.</v>
    <v>PROLOGIS, INC.</v>
    <v>123.27</v>
    <v>37.171700000000001</v>
    <v>122.06</v>
    <v>123.06</v>
    <v>122.51</v>
    <v>923466000</v>
    <v>PLD</v>
    <v>PROLOGIS, INC. (XNYS:PLD)</v>
    <v>2135519</v>
    <v>2667928</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sec.gov/" TargetMode="External"/><Relationship Id="rId42" Type="http://schemas.openxmlformats.org/officeDocument/2006/relationships/hyperlink" Target="https://sec.gov/" TargetMode="External"/><Relationship Id="rId47" Type="http://schemas.openxmlformats.org/officeDocument/2006/relationships/hyperlink" Target="https://sec.gov/" TargetMode="External"/><Relationship Id="rId50" Type="http://schemas.openxmlformats.org/officeDocument/2006/relationships/hyperlink" Target="https://sec.gov/" TargetMode="External"/><Relationship Id="rId55" Type="http://schemas.openxmlformats.org/officeDocument/2006/relationships/hyperlink" Target="https://www.sec.gov/Archives/edgar/data/1045609/000156459023001902/0001564590-23-001902-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sec.gov/" TargetMode="External"/><Relationship Id="rId53" Type="http://schemas.openxmlformats.org/officeDocument/2006/relationships/hyperlink" Target="https://www.sec.gov/Archives/edgar/data/1045609/000156459022004436/0001564590-22-004436-index.htm" TargetMode="External"/><Relationship Id="rId5" Type="http://schemas.openxmlformats.org/officeDocument/2006/relationships/hyperlink" Target="https://sec.gov/"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sec.gov/" TargetMode="External"/><Relationship Id="rId48" Type="http://schemas.openxmlformats.org/officeDocument/2006/relationships/hyperlink" Target="https://sec.gov/" TargetMode="External"/><Relationship Id="rId56" Type="http://schemas.openxmlformats.org/officeDocument/2006/relationships/hyperlink" Target="https://finbox.com/NYSE:PLD/explorer/revenue_proj"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1045609/000156459023001902/0001564590-23-001902-index.htm" TargetMode="External"/><Relationship Id="rId1" Type="http://schemas.openxmlformats.org/officeDocument/2006/relationships/hyperlink" Target="https://roic.ai/company/PLD"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sec.gov/" TargetMode="External"/><Relationship Id="rId57" Type="http://schemas.openxmlformats.org/officeDocument/2006/relationships/drawing" Target="../drawings/drawing1.xm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sec.gov/" TargetMode="External"/><Relationship Id="rId52" Type="http://schemas.openxmlformats.org/officeDocument/2006/relationships/hyperlink" Target="https://www.sec.gov/Archives/edgar/data/1045609/000156459022004436/0001564590-22-0044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8"/>
  <sheetViews>
    <sheetView tabSelected="1" zoomScale="80" zoomScaleNormal="80" workbookViewId="0">
      <pane xSplit="1" ySplit="1" topLeftCell="Z84" activePane="bottomRight" state="frozen"/>
      <selection pane="topRight"/>
      <selection pane="bottomLeft"/>
      <selection pane="bottomRight" activeCell="AD92" sqref="AD92"/>
    </sheetView>
  </sheetViews>
  <sheetFormatPr baseColWidth="10" defaultRowHeight="16" x14ac:dyDescent="0.2"/>
  <cols>
    <col min="1" max="1" width="50" customWidth="1"/>
    <col min="2" max="28" width="15" customWidth="1"/>
    <col min="29" max="37" width="21" customWidth="1"/>
  </cols>
  <sheetData>
    <row r="1" spans="1:37" ht="22" thickBot="1" x14ac:dyDescent="0.3">
      <c r="A1" s="3" t="e" vm="1">
        <v>#VALUE!</v>
      </c>
      <c r="B1" s="8">
        <v>1996</v>
      </c>
      <c r="C1" s="8">
        <v>1997</v>
      </c>
      <c r="D1" s="8">
        <v>1998</v>
      </c>
      <c r="E1" s="8">
        <v>1999</v>
      </c>
      <c r="F1" s="8">
        <v>2000</v>
      </c>
      <c r="G1" s="8">
        <v>2001</v>
      </c>
      <c r="H1" s="8">
        <v>2002</v>
      </c>
      <c r="I1" s="8">
        <v>2003</v>
      </c>
      <c r="J1" s="8">
        <v>2004</v>
      </c>
      <c r="K1" s="8">
        <v>2005</v>
      </c>
      <c r="L1" s="8">
        <v>2006</v>
      </c>
      <c r="M1" s="8">
        <v>2007</v>
      </c>
      <c r="N1" s="8">
        <v>2008</v>
      </c>
      <c r="O1" s="8">
        <v>2009</v>
      </c>
      <c r="P1" s="8">
        <v>2010</v>
      </c>
      <c r="Q1" s="8">
        <v>2011</v>
      </c>
      <c r="R1" s="8">
        <v>2012</v>
      </c>
      <c r="S1" s="8">
        <v>2013</v>
      </c>
      <c r="T1" s="8">
        <v>2014</v>
      </c>
      <c r="U1" s="8">
        <v>2015</v>
      </c>
      <c r="V1" s="8">
        <v>2016</v>
      </c>
      <c r="W1" s="8">
        <v>2017</v>
      </c>
      <c r="X1" s="8">
        <v>2018</v>
      </c>
      <c r="Y1" s="8">
        <v>2019</v>
      </c>
      <c r="Z1" s="8">
        <v>2020</v>
      </c>
      <c r="AA1" s="8">
        <v>2021</v>
      </c>
      <c r="AB1" s="8">
        <v>2022</v>
      </c>
      <c r="AC1" s="27">
        <v>2023</v>
      </c>
      <c r="AD1" s="27">
        <v>2024</v>
      </c>
      <c r="AE1" s="27">
        <v>2025</v>
      </c>
      <c r="AF1" s="27">
        <v>2026</v>
      </c>
      <c r="AG1" s="27">
        <v>2027</v>
      </c>
    </row>
    <row r="2" spans="1:3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c r="AG2" s="9"/>
    </row>
    <row r="3" spans="1:37" ht="40" x14ac:dyDescent="0.25">
      <c r="A3" s="5" t="s">
        <v>1</v>
      </c>
      <c r="B3" s="1" t="s">
        <v>92</v>
      </c>
      <c r="C3" s="1">
        <v>56062000</v>
      </c>
      <c r="D3" s="1">
        <v>358887000</v>
      </c>
      <c r="E3" s="1">
        <v>448183000</v>
      </c>
      <c r="F3" s="1">
        <v>477707000</v>
      </c>
      <c r="G3" s="1">
        <v>600845000</v>
      </c>
      <c r="H3" s="1">
        <v>615843000</v>
      </c>
      <c r="I3" s="1">
        <v>615037000</v>
      </c>
      <c r="J3" s="1">
        <v>665689000</v>
      </c>
      <c r="K3" s="1">
        <v>676149000</v>
      </c>
      <c r="L3" s="1">
        <v>729896000</v>
      </c>
      <c r="M3" s="1">
        <v>669671000</v>
      </c>
      <c r="N3" s="1">
        <v>715045000</v>
      </c>
      <c r="O3" s="1">
        <v>633842000</v>
      </c>
      <c r="P3" s="1">
        <v>633500000</v>
      </c>
      <c r="Q3" s="1">
        <v>1533291000</v>
      </c>
      <c r="R3" s="1">
        <v>2005961000</v>
      </c>
      <c r="S3" s="1">
        <v>1750486000</v>
      </c>
      <c r="T3" s="1">
        <v>1760787000</v>
      </c>
      <c r="U3" s="1">
        <v>2197074000</v>
      </c>
      <c r="V3" s="1">
        <v>2533135000</v>
      </c>
      <c r="W3" s="1">
        <v>2618134000</v>
      </c>
      <c r="X3" s="1">
        <v>2804449000</v>
      </c>
      <c r="Y3" s="1">
        <v>3330621000</v>
      </c>
      <c r="Z3" s="1">
        <v>4438735000</v>
      </c>
      <c r="AA3" s="1">
        <v>4759440000</v>
      </c>
      <c r="AB3" s="1">
        <v>5973692000</v>
      </c>
      <c r="AC3" s="28">
        <v>6785000000</v>
      </c>
      <c r="AD3" s="28">
        <v>7413000000</v>
      </c>
      <c r="AE3" s="28">
        <v>8530000000</v>
      </c>
      <c r="AF3" s="28">
        <v>8863000000</v>
      </c>
      <c r="AG3" s="28">
        <v>9560000000</v>
      </c>
      <c r="AH3" s="18" t="s">
        <v>109</v>
      </c>
      <c r="AI3" s="19" t="s">
        <v>110</v>
      </c>
      <c r="AJ3" s="19" t="s">
        <v>111</v>
      </c>
      <c r="AK3" s="19" t="s">
        <v>112</v>
      </c>
    </row>
    <row r="4" spans="1:37" ht="19" x14ac:dyDescent="0.25">
      <c r="A4" s="14" t="s">
        <v>94</v>
      </c>
      <c r="B4" s="1"/>
      <c r="C4" s="15" t="e">
        <f>(C3/B3)-1</f>
        <v>#VALUE!</v>
      </c>
      <c r="D4" s="15">
        <f>(D3/C3)-1</f>
        <v>5.401608932967072</v>
      </c>
      <c r="E4" s="15">
        <f>(E3/D3)-1</f>
        <v>0.2488136934466838</v>
      </c>
      <c r="F4" s="15">
        <f t="shared" ref="F4:AG4" si="0">(F3/E3)-1</f>
        <v>6.5874877003367027E-2</v>
      </c>
      <c r="G4" s="15">
        <f t="shared" si="0"/>
        <v>0.25776888343691851</v>
      </c>
      <c r="H4" s="16">
        <f t="shared" si="0"/>
        <v>2.4961512536511021E-2</v>
      </c>
      <c r="I4" s="16">
        <f t="shared" si="0"/>
        <v>-1.3087751261279257E-3</v>
      </c>
      <c r="J4" s="16">
        <f t="shared" si="0"/>
        <v>8.2356020857281775E-2</v>
      </c>
      <c r="K4" s="16">
        <f t="shared" si="0"/>
        <v>1.5713043177820296E-2</v>
      </c>
      <c r="L4" s="16">
        <f t="shared" si="0"/>
        <v>7.9489875752237982E-2</v>
      </c>
      <c r="M4" s="16">
        <f t="shared" si="0"/>
        <v>-8.2511755099356598E-2</v>
      </c>
      <c r="N4" s="16">
        <f t="shared" si="0"/>
        <v>6.7755659122165968E-2</v>
      </c>
      <c r="O4" s="16">
        <f t="shared" si="0"/>
        <v>-0.11356348201861421</v>
      </c>
      <c r="P4" s="16">
        <f t="shared" si="0"/>
        <v>-5.3956664279108946E-4</v>
      </c>
      <c r="Q4" s="16">
        <f t="shared" si="0"/>
        <v>1.4203488555643253</v>
      </c>
      <c r="R4" s="16">
        <f t="shared" si="0"/>
        <v>0.30827155445378596</v>
      </c>
      <c r="S4" s="16">
        <f t="shared" si="0"/>
        <v>-0.12735790974999017</v>
      </c>
      <c r="T4" s="16">
        <f t="shared" si="0"/>
        <v>5.8846514625081614E-3</v>
      </c>
      <c r="U4" s="16">
        <f t="shared" si="0"/>
        <v>0.24777954403343494</v>
      </c>
      <c r="V4" s="16">
        <f t="shared" si="0"/>
        <v>0.15295843471817516</v>
      </c>
      <c r="W4" s="16">
        <f t="shared" si="0"/>
        <v>3.3554863834734494E-2</v>
      </c>
      <c r="X4" s="16">
        <f t="shared" si="0"/>
        <v>7.1163278884885273E-2</v>
      </c>
      <c r="Y4" s="16">
        <f t="shared" si="0"/>
        <v>0.18762045592556675</v>
      </c>
      <c r="Z4" s="16">
        <f t="shared" si="0"/>
        <v>0.33270492199502733</v>
      </c>
      <c r="AA4" s="16">
        <f t="shared" si="0"/>
        <v>7.2251441007404216E-2</v>
      </c>
      <c r="AB4" s="16">
        <f t="shared" si="0"/>
        <v>0.25512497268586221</v>
      </c>
      <c r="AC4" s="16">
        <f t="shared" si="0"/>
        <v>0.13581349691279687</v>
      </c>
      <c r="AD4" s="16">
        <f t="shared" si="0"/>
        <v>9.2557111274871096E-2</v>
      </c>
      <c r="AE4" s="16">
        <f t="shared" si="0"/>
        <v>0.15068123566707126</v>
      </c>
      <c r="AF4" s="16">
        <f t="shared" si="0"/>
        <v>3.9038686987104443E-2</v>
      </c>
      <c r="AG4" s="16">
        <f t="shared" si="0"/>
        <v>7.8641543495430399E-2</v>
      </c>
      <c r="AH4" s="17">
        <f>(AB4+AA4+Z4)/3</f>
        <v>0.22002711189609792</v>
      </c>
      <c r="AI4" s="17">
        <f>(AB20+AA20+Z20)/3</f>
        <v>0.13503351511608974</v>
      </c>
      <c r="AJ4" s="17">
        <f>(AB29+AA29+Z29)/3</f>
        <v>0.35684650067230667</v>
      </c>
      <c r="AK4" s="17">
        <f>(AB105+AA105+Z105)/3</f>
        <v>0.23154635887578837</v>
      </c>
    </row>
    <row r="5" spans="1:37" ht="19" x14ac:dyDescent="0.25">
      <c r="A5" s="5" t="s">
        <v>2</v>
      </c>
      <c r="B5" s="1" t="s">
        <v>92</v>
      </c>
      <c r="C5" s="1" t="s">
        <v>92</v>
      </c>
      <c r="D5" s="1" t="s">
        <v>92</v>
      </c>
      <c r="E5" s="1" t="s">
        <v>92</v>
      </c>
      <c r="F5" s="1" t="s">
        <v>92</v>
      </c>
      <c r="G5" s="1" t="s">
        <v>92</v>
      </c>
      <c r="H5" s="1" t="s">
        <v>92</v>
      </c>
      <c r="I5" s="1" t="s">
        <v>92</v>
      </c>
      <c r="J5" s="1" t="s">
        <v>92</v>
      </c>
      <c r="K5" s="1" t="s">
        <v>92</v>
      </c>
      <c r="L5" s="1">
        <v>100785000</v>
      </c>
      <c r="M5" s="1">
        <v>98848000</v>
      </c>
      <c r="N5" s="1">
        <v>184700000</v>
      </c>
      <c r="O5" s="1">
        <v>189056000</v>
      </c>
      <c r="P5" s="1">
        <v>188710000</v>
      </c>
      <c r="Q5" s="1">
        <v>439614000</v>
      </c>
      <c r="R5" s="1">
        <v>569319000</v>
      </c>
      <c r="S5" s="1">
        <v>541217000</v>
      </c>
      <c r="T5" s="1">
        <v>527283000</v>
      </c>
      <c r="U5" s="1">
        <v>631632000</v>
      </c>
      <c r="V5" s="1">
        <v>697376000</v>
      </c>
      <c r="W5" s="1">
        <v>724664000</v>
      </c>
      <c r="X5" s="1">
        <v>757688000</v>
      </c>
      <c r="Y5" s="1">
        <v>918927000</v>
      </c>
      <c r="Z5" s="1">
        <v>1170104000</v>
      </c>
      <c r="AA5" s="1">
        <v>1248487000</v>
      </c>
      <c r="AB5" s="1">
        <v>1509094000</v>
      </c>
    </row>
    <row r="6" spans="1:37" ht="20" x14ac:dyDescent="0.25">
      <c r="A6" s="6" t="s">
        <v>3</v>
      </c>
      <c r="B6" s="10" t="s">
        <v>92</v>
      </c>
      <c r="C6" s="10" t="s">
        <v>92</v>
      </c>
      <c r="D6" s="10" t="s">
        <v>92</v>
      </c>
      <c r="E6" s="10" t="s">
        <v>92</v>
      </c>
      <c r="F6" s="10" t="s">
        <v>92</v>
      </c>
      <c r="G6" s="10" t="s">
        <v>92</v>
      </c>
      <c r="H6" s="10" t="s">
        <v>92</v>
      </c>
      <c r="I6" s="10" t="s">
        <v>92</v>
      </c>
      <c r="J6" s="10" t="s">
        <v>92</v>
      </c>
      <c r="K6" s="10" t="s">
        <v>92</v>
      </c>
      <c r="L6" s="10">
        <v>629111000</v>
      </c>
      <c r="M6" s="10">
        <v>570823000</v>
      </c>
      <c r="N6" s="10">
        <v>530345000</v>
      </c>
      <c r="O6" s="10">
        <v>444786000</v>
      </c>
      <c r="P6" s="10">
        <v>444790000</v>
      </c>
      <c r="Q6" s="10">
        <v>1093677000</v>
      </c>
      <c r="R6" s="10">
        <v>1436642000</v>
      </c>
      <c r="S6" s="10">
        <v>1209269000</v>
      </c>
      <c r="T6" s="10">
        <v>1233504000</v>
      </c>
      <c r="U6" s="10">
        <v>1565442000</v>
      </c>
      <c r="V6" s="10">
        <v>1835759000</v>
      </c>
      <c r="W6" s="10">
        <v>1893470000</v>
      </c>
      <c r="X6" s="10">
        <v>2046761000</v>
      </c>
      <c r="Y6" s="10">
        <v>2411694000</v>
      </c>
      <c r="Z6" s="10">
        <v>3268631000</v>
      </c>
      <c r="AA6" s="10">
        <v>3510953000</v>
      </c>
      <c r="AB6" s="10">
        <v>4464598000</v>
      </c>
      <c r="AH6" s="18" t="s">
        <v>113</v>
      </c>
      <c r="AI6" s="19" t="s">
        <v>114</v>
      </c>
      <c r="AJ6" s="19" t="s">
        <v>115</v>
      </c>
      <c r="AK6" s="19" t="s">
        <v>116</v>
      </c>
    </row>
    <row r="7" spans="1:37" ht="19" x14ac:dyDescent="0.25">
      <c r="A7" s="5" t="s">
        <v>4</v>
      </c>
      <c r="B7" s="2" t="s">
        <v>92</v>
      </c>
      <c r="C7" s="2" t="s">
        <v>92</v>
      </c>
      <c r="D7" s="2" t="s">
        <v>92</v>
      </c>
      <c r="E7" s="2" t="s">
        <v>92</v>
      </c>
      <c r="F7" s="2" t="s">
        <v>92</v>
      </c>
      <c r="G7" s="2" t="s">
        <v>92</v>
      </c>
      <c r="H7" s="2" t="s">
        <v>92</v>
      </c>
      <c r="I7" s="2" t="s">
        <v>92</v>
      </c>
      <c r="J7" s="2" t="s">
        <v>92</v>
      </c>
      <c r="K7" s="2" t="s">
        <v>92</v>
      </c>
      <c r="L7" s="2">
        <v>0.8619</v>
      </c>
      <c r="M7" s="2">
        <v>0.85240000000000005</v>
      </c>
      <c r="N7" s="2">
        <v>0.74170000000000003</v>
      </c>
      <c r="O7" s="2">
        <v>0.70169999999999999</v>
      </c>
      <c r="P7" s="2">
        <v>0.70209999999999995</v>
      </c>
      <c r="Q7" s="2">
        <v>0.71330000000000005</v>
      </c>
      <c r="R7" s="2">
        <v>0.71619999999999995</v>
      </c>
      <c r="S7" s="2">
        <v>0.69079999999999997</v>
      </c>
      <c r="T7" s="2">
        <v>0.70050000000000001</v>
      </c>
      <c r="U7" s="2">
        <v>0.71250000000000002</v>
      </c>
      <c r="V7" s="2">
        <v>0.72470000000000001</v>
      </c>
      <c r="W7" s="2">
        <v>0.72319999999999995</v>
      </c>
      <c r="X7" s="2">
        <v>0.7298</v>
      </c>
      <c r="Y7" s="2">
        <v>0.72409999999999997</v>
      </c>
      <c r="Z7" s="2">
        <v>0.73640000000000005</v>
      </c>
      <c r="AA7" s="2">
        <v>0.73770000000000002</v>
      </c>
      <c r="AB7" s="2">
        <v>0.74739999999999995</v>
      </c>
      <c r="AH7" s="17">
        <f>AB7</f>
        <v>0.74739999999999995</v>
      </c>
      <c r="AI7" s="20">
        <f>AB21</f>
        <v>0.73440000000000005</v>
      </c>
      <c r="AJ7" s="20">
        <f>AB30</f>
        <v>0.56330000000000002</v>
      </c>
      <c r="AK7" s="20">
        <f>AB106/AB3</f>
        <v>0.69076711688516912</v>
      </c>
    </row>
    <row r="8" spans="1:37" ht="19" x14ac:dyDescent="0.25">
      <c r="A8" s="5" t="s">
        <v>5</v>
      </c>
      <c r="B8" s="1" t="s">
        <v>92</v>
      </c>
      <c r="C8" s="1" t="s">
        <v>92</v>
      </c>
      <c r="D8" s="1" t="s">
        <v>92</v>
      </c>
      <c r="E8" s="1" t="s">
        <v>92</v>
      </c>
      <c r="F8" s="1" t="s">
        <v>92</v>
      </c>
      <c r="G8" s="1" t="s">
        <v>92</v>
      </c>
      <c r="H8" s="1" t="s">
        <v>92</v>
      </c>
      <c r="I8" s="1" t="s">
        <v>92</v>
      </c>
      <c r="J8" s="1" t="s">
        <v>92</v>
      </c>
      <c r="K8" s="1" t="s">
        <v>92</v>
      </c>
      <c r="L8" s="1">
        <v>106389000</v>
      </c>
      <c r="M8" s="1" t="s">
        <v>92</v>
      </c>
      <c r="N8" s="1" t="s">
        <v>92</v>
      </c>
      <c r="O8" s="1" t="s">
        <v>92</v>
      </c>
      <c r="P8" s="1" t="s">
        <v>92</v>
      </c>
      <c r="Q8" s="1" t="s">
        <v>92</v>
      </c>
      <c r="R8" s="1" t="s">
        <v>92</v>
      </c>
      <c r="S8" s="1" t="s">
        <v>92</v>
      </c>
      <c r="T8" s="1" t="s">
        <v>92</v>
      </c>
      <c r="U8" s="1" t="s">
        <v>92</v>
      </c>
      <c r="V8" s="1" t="s">
        <v>92</v>
      </c>
      <c r="W8" s="1" t="s">
        <v>92</v>
      </c>
      <c r="X8" s="1" t="s">
        <v>92</v>
      </c>
      <c r="Y8" s="1" t="s">
        <v>92</v>
      </c>
      <c r="Z8" s="1" t="s">
        <v>92</v>
      </c>
      <c r="AA8" s="1" t="s">
        <v>92</v>
      </c>
      <c r="AB8" s="1" t="s">
        <v>92</v>
      </c>
    </row>
    <row r="9" spans="1:37" ht="19" customHeight="1" x14ac:dyDescent="0.25">
      <c r="A9" s="14" t="s">
        <v>95</v>
      </c>
      <c r="B9" s="15" t="e">
        <f>B8/B3</f>
        <v>#VALUE!</v>
      </c>
      <c r="C9" s="15" t="e">
        <f t="shared" ref="C9:AB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f t="shared" si="1"/>
        <v>0.14575912184749609</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t="e">
        <f t="shared" si="1"/>
        <v>#VALUE!</v>
      </c>
      <c r="Y9" s="15" t="e">
        <f t="shared" si="1"/>
        <v>#VALUE!</v>
      </c>
      <c r="Z9" s="15" t="e">
        <f t="shared" si="1"/>
        <v>#VALUE!</v>
      </c>
      <c r="AA9" s="15" t="e">
        <f t="shared" si="1"/>
        <v>#VALUE!</v>
      </c>
      <c r="AB9" s="15" t="e">
        <f t="shared" si="1"/>
        <v>#VALUE!</v>
      </c>
      <c r="AH9" s="18" t="s">
        <v>96</v>
      </c>
      <c r="AI9" s="19" t="s">
        <v>97</v>
      </c>
      <c r="AJ9" s="19" t="s">
        <v>98</v>
      </c>
      <c r="AK9" s="19" t="s">
        <v>99</v>
      </c>
    </row>
    <row r="10" spans="1:37" ht="19" x14ac:dyDescent="0.25">
      <c r="A10" s="5" t="s">
        <v>6</v>
      </c>
      <c r="B10" s="1" t="s">
        <v>92</v>
      </c>
      <c r="C10" s="1">
        <v>1197000</v>
      </c>
      <c r="D10" s="1">
        <v>11929000</v>
      </c>
      <c r="E10" s="1">
        <v>25223000</v>
      </c>
      <c r="F10" s="1">
        <v>23750000</v>
      </c>
      <c r="G10" s="1">
        <v>35820000</v>
      </c>
      <c r="H10" s="1">
        <v>47207000</v>
      </c>
      <c r="I10" s="1">
        <v>47729000</v>
      </c>
      <c r="J10" s="1">
        <v>58956000</v>
      </c>
      <c r="K10" s="1">
        <v>77409000</v>
      </c>
      <c r="L10" s="1" t="s">
        <v>92</v>
      </c>
      <c r="M10" s="1" t="s">
        <v>92</v>
      </c>
      <c r="N10" s="1" t="s">
        <v>92</v>
      </c>
      <c r="O10" s="1" t="s">
        <v>92</v>
      </c>
      <c r="P10" s="1" t="s">
        <v>92</v>
      </c>
      <c r="Q10" s="1" t="s">
        <v>92</v>
      </c>
      <c r="R10" s="1">
        <v>245667000</v>
      </c>
      <c r="S10" s="1">
        <v>229207000</v>
      </c>
      <c r="T10" s="1">
        <v>247768000</v>
      </c>
      <c r="U10" s="1">
        <v>238199000</v>
      </c>
      <c r="V10" s="1">
        <v>222067000</v>
      </c>
      <c r="W10" s="1">
        <v>231059000</v>
      </c>
      <c r="X10" s="1">
        <v>238985000</v>
      </c>
      <c r="Y10" s="1">
        <v>266718000</v>
      </c>
      <c r="Z10" s="1">
        <v>274845000</v>
      </c>
      <c r="AA10" s="1">
        <v>293167000</v>
      </c>
      <c r="AB10" s="1">
        <v>331083000</v>
      </c>
      <c r="AH10" s="17" t="e">
        <f>AB9</f>
        <v>#VALUE!</v>
      </c>
      <c r="AI10" s="20">
        <f>AB13</f>
        <v>5.5423513632775173E-2</v>
      </c>
      <c r="AJ10" s="20">
        <f>AB80</f>
        <v>2.9354710621170291E-2</v>
      </c>
      <c r="AK10" s="20" t="e">
        <f>AB89</f>
        <v>#VALUE!</v>
      </c>
    </row>
    <row r="11" spans="1:3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row>
    <row r="12" spans="1:37" ht="20" x14ac:dyDescent="0.25">
      <c r="A12" s="5" t="s">
        <v>8</v>
      </c>
      <c r="B12" s="1" t="s">
        <v>92</v>
      </c>
      <c r="C12" s="1">
        <v>1197000</v>
      </c>
      <c r="D12" s="1">
        <v>11929000</v>
      </c>
      <c r="E12" s="1">
        <v>25223000</v>
      </c>
      <c r="F12" s="1">
        <v>23750000</v>
      </c>
      <c r="G12" s="1">
        <v>35820000</v>
      </c>
      <c r="H12" s="1">
        <v>47207000</v>
      </c>
      <c r="I12" s="1">
        <v>47729000</v>
      </c>
      <c r="J12" s="1">
        <v>58956000</v>
      </c>
      <c r="K12" s="1">
        <v>77409000</v>
      </c>
      <c r="L12" s="1">
        <v>104262000</v>
      </c>
      <c r="M12" s="1">
        <v>129510000</v>
      </c>
      <c r="N12" s="1">
        <v>145060000</v>
      </c>
      <c r="O12" s="1">
        <v>116315000</v>
      </c>
      <c r="P12" s="1">
        <v>125155000</v>
      </c>
      <c r="Q12" s="1">
        <v>195161000</v>
      </c>
      <c r="R12" s="1">
        <v>245667000</v>
      </c>
      <c r="S12" s="1">
        <v>229207000</v>
      </c>
      <c r="T12" s="1">
        <v>247768000</v>
      </c>
      <c r="U12" s="1">
        <v>238199000</v>
      </c>
      <c r="V12" s="1">
        <v>222067000</v>
      </c>
      <c r="W12" s="1">
        <v>231059000</v>
      </c>
      <c r="X12" s="1">
        <v>238985000</v>
      </c>
      <c r="Y12" s="1">
        <v>266718000</v>
      </c>
      <c r="Z12" s="1">
        <v>274845000</v>
      </c>
      <c r="AA12" s="1">
        <v>293167000</v>
      </c>
      <c r="AB12" s="1">
        <v>331083000</v>
      </c>
      <c r="AH12" s="18" t="s">
        <v>117</v>
      </c>
      <c r="AI12" s="19" t="s">
        <v>118</v>
      </c>
      <c r="AJ12" s="19" t="s">
        <v>119</v>
      </c>
      <c r="AK12" s="19" t="s">
        <v>120</v>
      </c>
    </row>
    <row r="13" spans="1:37" ht="19" x14ac:dyDescent="0.25">
      <c r="A13" s="14" t="s">
        <v>100</v>
      </c>
      <c r="B13" s="15" t="e">
        <f>B12/B3</f>
        <v>#VALUE!</v>
      </c>
      <c r="C13" s="15">
        <f t="shared" ref="C13:AB13" si="2">C12/C3</f>
        <v>2.1351360993186116E-2</v>
      </c>
      <c r="D13" s="15">
        <f t="shared" si="2"/>
        <v>3.3238874631847909E-2</v>
      </c>
      <c r="E13" s="15">
        <f t="shared" si="2"/>
        <v>5.6278350584471074E-2</v>
      </c>
      <c r="F13" s="15">
        <f t="shared" si="2"/>
        <v>4.9716667329555563E-2</v>
      </c>
      <c r="G13" s="15">
        <f t="shared" si="2"/>
        <v>5.9616040742620807E-2</v>
      </c>
      <c r="H13" s="15">
        <f t="shared" si="2"/>
        <v>7.6654277145311381E-2</v>
      </c>
      <c r="I13" s="15">
        <f t="shared" si="2"/>
        <v>7.7603461255176517E-2</v>
      </c>
      <c r="J13" s="15">
        <f t="shared" si="2"/>
        <v>8.8563878928448567E-2</v>
      </c>
      <c r="K13" s="15">
        <f t="shared" si="2"/>
        <v>0.11448512088311896</v>
      </c>
      <c r="L13" s="15">
        <f t="shared" si="2"/>
        <v>0.14284500805594222</v>
      </c>
      <c r="M13" s="15">
        <f t="shared" si="2"/>
        <v>0.19339347231700343</v>
      </c>
      <c r="N13" s="15">
        <f t="shared" si="2"/>
        <v>0.20286835094294764</v>
      </c>
      <c r="O13" s="15">
        <f t="shared" si="2"/>
        <v>0.1835078773574487</v>
      </c>
      <c r="P13" s="15">
        <f t="shared" si="2"/>
        <v>0.19756116811365429</v>
      </c>
      <c r="Q13" s="15">
        <f t="shared" si="2"/>
        <v>0.12728242714527119</v>
      </c>
      <c r="R13" s="15">
        <f t="shared" si="2"/>
        <v>0.12246848268735035</v>
      </c>
      <c r="S13" s="15">
        <f t="shared" si="2"/>
        <v>0.13093906492254151</v>
      </c>
      <c r="T13" s="15">
        <f t="shared" si="2"/>
        <v>0.14071435102599009</v>
      </c>
      <c r="U13" s="15">
        <f t="shared" si="2"/>
        <v>0.10841646662788781</v>
      </c>
      <c r="V13" s="15">
        <f t="shared" si="2"/>
        <v>8.7664889553853223E-2</v>
      </c>
      <c r="W13" s="15">
        <f t="shared" si="2"/>
        <v>8.8253313237595943E-2</v>
      </c>
      <c r="X13" s="15">
        <f t="shared" si="2"/>
        <v>8.5216382968633056E-2</v>
      </c>
      <c r="Y13" s="15">
        <f t="shared" si="2"/>
        <v>8.0080561552935622E-2</v>
      </c>
      <c r="Z13" s="15">
        <f t="shared" si="2"/>
        <v>6.1919668554216462E-2</v>
      </c>
      <c r="AA13" s="15">
        <f t="shared" si="2"/>
        <v>6.159695258265678E-2</v>
      </c>
      <c r="AB13" s="15">
        <f t="shared" si="2"/>
        <v>5.5423513632775173E-2</v>
      </c>
      <c r="AH13" s="17">
        <f>AB28/AB72</f>
        <v>6.3204879618009052E-2</v>
      </c>
      <c r="AI13" s="20">
        <f>AB28/AB54</f>
        <v>3.8281611998564509E-2</v>
      </c>
      <c r="AJ13" s="20">
        <f>AB22/(AB72+AB56+AB61)</f>
        <v>2.9329154442659482E-2</v>
      </c>
      <c r="AK13" s="21">
        <f>AB67/AB72</f>
        <v>0.56416018759184583</v>
      </c>
    </row>
    <row r="14" spans="1:37" ht="19" x14ac:dyDescent="0.25">
      <c r="A14" s="5" t="s">
        <v>9</v>
      </c>
      <c r="B14" s="1" t="s">
        <v>92</v>
      </c>
      <c r="C14" s="1">
        <v>32452000</v>
      </c>
      <c r="D14" s="1">
        <v>153538000</v>
      </c>
      <c r="E14" s="1">
        <v>175428000</v>
      </c>
      <c r="F14" s="1">
        <v>203988000</v>
      </c>
      <c r="G14" s="1">
        <v>270368000</v>
      </c>
      <c r="H14" s="1">
        <v>273030000</v>
      </c>
      <c r="I14" s="1">
        <v>298672000</v>
      </c>
      <c r="J14" s="1">
        <v>330273000</v>
      </c>
      <c r="K14" s="1">
        <v>330128000</v>
      </c>
      <c r="L14" s="1">
        <v>157497000</v>
      </c>
      <c r="M14" s="1">
        <v>244487000</v>
      </c>
      <c r="N14" s="1">
        <v>169665000</v>
      </c>
      <c r="O14" s="1">
        <v>190141000</v>
      </c>
      <c r="P14" s="1">
        <v>199833000</v>
      </c>
      <c r="Q14" s="1">
        <v>609354000</v>
      </c>
      <c r="R14" s="1">
        <v>766537000</v>
      </c>
      <c r="S14" s="1">
        <v>675650000</v>
      </c>
      <c r="T14" s="1">
        <v>665928000</v>
      </c>
      <c r="U14" s="1">
        <v>947071000</v>
      </c>
      <c r="V14" s="1">
        <v>945314000</v>
      </c>
      <c r="W14" s="1">
        <v>891345000</v>
      </c>
      <c r="X14" s="1">
        <v>960774000</v>
      </c>
      <c r="Y14" s="1">
        <v>1153028000</v>
      </c>
      <c r="Z14" s="1" t="s">
        <v>92</v>
      </c>
      <c r="AA14" s="1" t="s">
        <v>92</v>
      </c>
      <c r="AB14" s="1" t="s">
        <v>92</v>
      </c>
    </row>
    <row r="15" spans="1:37" ht="20" x14ac:dyDescent="0.25">
      <c r="A15" s="5" t="s">
        <v>10</v>
      </c>
      <c r="B15" s="1" t="s">
        <v>92</v>
      </c>
      <c r="C15" s="1">
        <v>33649000</v>
      </c>
      <c r="D15" s="1">
        <v>165467000</v>
      </c>
      <c r="E15" s="1">
        <v>200651000</v>
      </c>
      <c r="F15" s="1">
        <v>227738000</v>
      </c>
      <c r="G15" s="1">
        <v>306188000</v>
      </c>
      <c r="H15" s="1">
        <v>320237000</v>
      </c>
      <c r="I15" s="1">
        <v>346401000</v>
      </c>
      <c r="J15" s="1">
        <v>389229000</v>
      </c>
      <c r="K15" s="1">
        <v>407537000</v>
      </c>
      <c r="L15" s="1">
        <v>368148000</v>
      </c>
      <c r="M15" s="1">
        <v>373997000</v>
      </c>
      <c r="N15" s="1">
        <v>314725000</v>
      </c>
      <c r="O15" s="1">
        <v>306456000</v>
      </c>
      <c r="P15" s="1">
        <v>324988000</v>
      </c>
      <c r="Q15" s="1">
        <v>804515000</v>
      </c>
      <c r="R15" s="1">
        <v>1012204000</v>
      </c>
      <c r="S15" s="1">
        <v>904857000</v>
      </c>
      <c r="T15" s="1">
        <v>913696000</v>
      </c>
      <c r="U15" s="1">
        <v>1185270000</v>
      </c>
      <c r="V15" s="1">
        <v>1167381000</v>
      </c>
      <c r="W15" s="1">
        <v>1122404000</v>
      </c>
      <c r="X15" s="1">
        <v>1199759000</v>
      </c>
      <c r="Y15" s="1">
        <v>1419746000</v>
      </c>
      <c r="Z15" s="1">
        <v>1866824000</v>
      </c>
      <c r="AA15" s="1">
        <v>1893544000</v>
      </c>
      <c r="AB15" s="1">
        <v>2184196000</v>
      </c>
      <c r="AH15" s="18" t="s">
        <v>121</v>
      </c>
      <c r="AI15" s="19" t="s">
        <v>122</v>
      </c>
      <c r="AJ15" s="19" t="s">
        <v>123</v>
      </c>
      <c r="AK15" s="19" t="s">
        <v>124</v>
      </c>
    </row>
    <row r="16" spans="1:37" ht="19" x14ac:dyDescent="0.25">
      <c r="A16" s="5" t="s">
        <v>11</v>
      </c>
      <c r="B16" s="1" t="s">
        <v>92</v>
      </c>
      <c r="C16" s="1">
        <v>33649000</v>
      </c>
      <c r="D16" s="1">
        <v>165467000</v>
      </c>
      <c r="E16" s="1">
        <v>200651000</v>
      </c>
      <c r="F16" s="1">
        <v>227738000</v>
      </c>
      <c r="G16" s="1">
        <v>306188000</v>
      </c>
      <c r="H16" s="1">
        <v>320237000</v>
      </c>
      <c r="I16" s="1">
        <v>346401000</v>
      </c>
      <c r="J16" s="1">
        <v>389229000</v>
      </c>
      <c r="K16" s="1">
        <v>407537000</v>
      </c>
      <c r="L16" s="1">
        <v>468933000</v>
      </c>
      <c r="M16" s="1">
        <v>472845000</v>
      </c>
      <c r="N16" s="1">
        <v>499425000</v>
      </c>
      <c r="O16" s="1">
        <v>495512000</v>
      </c>
      <c r="P16" s="1">
        <v>513698000</v>
      </c>
      <c r="Q16" s="1">
        <v>1244129000</v>
      </c>
      <c r="R16" s="1">
        <v>1581523000</v>
      </c>
      <c r="S16" s="1">
        <v>1446074000</v>
      </c>
      <c r="T16" s="1">
        <v>1440979000</v>
      </c>
      <c r="U16" s="1">
        <v>1816902000</v>
      </c>
      <c r="V16" s="1">
        <v>1864757000</v>
      </c>
      <c r="W16" s="1">
        <v>1847068000</v>
      </c>
      <c r="X16" s="1">
        <v>1957447000</v>
      </c>
      <c r="Y16" s="1">
        <v>2338673000</v>
      </c>
      <c r="Z16" s="1">
        <v>3036928000</v>
      </c>
      <c r="AA16" s="1">
        <v>3142031000</v>
      </c>
      <c r="AB16" s="1">
        <v>3693290000</v>
      </c>
      <c r="AH16" s="29">
        <f>(AB35+AA35+Z35+Y35+X35)/5</f>
        <v>8.1033664807408839E-2</v>
      </c>
      <c r="AI16" s="30">
        <f>AJ101/AB3</f>
        <v>19.023695898616801</v>
      </c>
      <c r="AJ16" s="30">
        <f>AJ101/AB28</f>
        <v>33.773124317950007</v>
      </c>
      <c r="AK16" s="31">
        <f>AJ101/AB106</f>
        <v>27.539955845609885</v>
      </c>
    </row>
    <row r="17" spans="1:3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v>133533000</v>
      </c>
      <c r="O17" s="1">
        <v>121459000</v>
      </c>
      <c r="P17" s="1">
        <v>130338000</v>
      </c>
      <c r="Q17" s="1">
        <v>468738000</v>
      </c>
      <c r="R17" s="1">
        <v>490703000</v>
      </c>
      <c r="S17" s="1">
        <v>364953000</v>
      </c>
      <c r="T17" s="1">
        <v>294769000</v>
      </c>
      <c r="U17" s="1">
        <v>287951000</v>
      </c>
      <c r="V17" s="1">
        <v>287687000</v>
      </c>
      <c r="W17" s="1">
        <v>260007000</v>
      </c>
      <c r="X17" s="1">
        <v>215898000</v>
      </c>
      <c r="Y17" s="1">
        <v>226660000</v>
      </c>
      <c r="Z17" s="1">
        <v>299907000</v>
      </c>
      <c r="AA17" s="1">
        <v>250094000</v>
      </c>
      <c r="AB17" s="1">
        <v>291903000</v>
      </c>
    </row>
    <row r="18" spans="1:34" ht="20" x14ac:dyDescent="0.25">
      <c r="A18" s="5" t="s">
        <v>13</v>
      </c>
      <c r="B18" s="1" t="s">
        <v>92</v>
      </c>
      <c r="C18" s="1">
        <v>4195000</v>
      </c>
      <c r="D18" s="1">
        <v>57464000</v>
      </c>
      <c r="E18" s="1">
        <v>67505000</v>
      </c>
      <c r="F18" s="1">
        <v>96258000</v>
      </c>
      <c r="G18" s="1">
        <v>111414000</v>
      </c>
      <c r="H18" s="1">
        <v>134663000</v>
      </c>
      <c r="I18" s="1">
        <v>133514000</v>
      </c>
      <c r="J18" s="1">
        <v>160026000</v>
      </c>
      <c r="K18" s="1">
        <v>180304000</v>
      </c>
      <c r="L18" s="1">
        <v>186289000</v>
      </c>
      <c r="M18" s="1">
        <v>164883000</v>
      </c>
      <c r="N18" s="1">
        <v>158596000</v>
      </c>
      <c r="O18" s="1">
        <v>169363000</v>
      </c>
      <c r="P18" s="1">
        <v>180331000</v>
      </c>
      <c r="Q18" s="1">
        <v>603884000</v>
      </c>
      <c r="R18" s="1">
        <v>767459000</v>
      </c>
      <c r="S18" s="1">
        <v>664007000</v>
      </c>
      <c r="T18" s="1">
        <v>642461000</v>
      </c>
      <c r="U18" s="1">
        <v>880373000</v>
      </c>
      <c r="V18" s="1">
        <v>930985000</v>
      </c>
      <c r="W18" s="1">
        <v>879140000</v>
      </c>
      <c r="X18" s="1">
        <v>947214000</v>
      </c>
      <c r="Y18" s="1">
        <v>1139879000</v>
      </c>
      <c r="Z18" s="1">
        <v>1561969000</v>
      </c>
      <c r="AA18" s="1">
        <v>1577942000</v>
      </c>
      <c r="AB18" s="1">
        <v>1812777000</v>
      </c>
      <c r="AH18" s="18" t="s">
        <v>125</v>
      </c>
    </row>
    <row r="19" spans="1:34" ht="19" x14ac:dyDescent="0.25">
      <c r="A19" s="6" t="s">
        <v>14</v>
      </c>
      <c r="B19" s="10" t="s">
        <v>92</v>
      </c>
      <c r="C19" s="10">
        <v>22423000</v>
      </c>
      <c r="D19" s="10">
        <v>170057000</v>
      </c>
      <c r="E19" s="10">
        <v>243608000</v>
      </c>
      <c r="F19" s="10">
        <v>218040000</v>
      </c>
      <c r="G19" s="10">
        <v>249367000</v>
      </c>
      <c r="H19" s="10">
        <v>258900000</v>
      </c>
      <c r="I19" s="10">
        <v>267533000</v>
      </c>
      <c r="J19" s="10">
        <v>285497000</v>
      </c>
      <c r="K19" s="10">
        <v>438111000</v>
      </c>
      <c r="L19" s="10">
        <v>410361000</v>
      </c>
      <c r="M19" s="10">
        <v>479143000</v>
      </c>
      <c r="N19" s="10">
        <v>242819000</v>
      </c>
      <c r="O19" s="10">
        <v>247821000</v>
      </c>
      <c r="P19" s="10">
        <v>337788000</v>
      </c>
      <c r="Q19" s="10">
        <v>920984000</v>
      </c>
      <c r="R19" s="10">
        <v>1222022000</v>
      </c>
      <c r="S19" s="10">
        <v>1478614000</v>
      </c>
      <c r="T19" s="10">
        <v>1547757000</v>
      </c>
      <c r="U19" s="10">
        <v>2060853000</v>
      </c>
      <c r="V19" s="10">
        <v>2483168000</v>
      </c>
      <c r="W19" s="10">
        <v>2846081000</v>
      </c>
      <c r="X19" s="10">
        <v>2875803000</v>
      </c>
      <c r="Y19" s="10">
        <v>3014015000</v>
      </c>
      <c r="Z19" s="10">
        <v>3247590000</v>
      </c>
      <c r="AA19" s="10">
        <v>3584343000</v>
      </c>
      <c r="AB19" s="10">
        <v>4386917000</v>
      </c>
      <c r="AH19" s="32">
        <f>AB40-AB56-AB61</f>
        <v>-24236289000</v>
      </c>
    </row>
    <row r="20" spans="1:34" ht="19" customHeight="1" x14ac:dyDescent="0.25">
      <c r="A20" s="14" t="s">
        <v>101</v>
      </c>
      <c r="B20" s="1"/>
      <c r="C20" s="15" t="e">
        <f>(C19/B19)-1</f>
        <v>#VALUE!</v>
      </c>
      <c r="D20" s="15">
        <f>(D19/C19)-1</f>
        <v>6.5840431699594166</v>
      </c>
      <c r="E20" s="15">
        <f>(E19/D19)-1</f>
        <v>0.43250792381378012</v>
      </c>
      <c r="F20" s="15">
        <f t="shared" ref="F20:AB20" si="3">(F19/E19)-1</f>
        <v>-0.10495550228235528</v>
      </c>
      <c r="G20" s="15">
        <f t="shared" si="3"/>
        <v>0.14367547239038703</v>
      </c>
      <c r="H20" s="15">
        <f t="shared" si="3"/>
        <v>3.8228795309724228E-2</v>
      </c>
      <c r="I20" s="15">
        <f t="shared" si="3"/>
        <v>3.3344920818848989E-2</v>
      </c>
      <c r="J20" s="15">
        <f t="shared" si="3"/>
        <v>6.7146856649459963E-2</v>
      </c>
      <c r="K20" s="15">
        <f t="shared" si="3"/>
        <v>0.5345555294801696</v>
      </c>
      <c r="L20" s="15">
        <f t="shared" si="3"/>
        <v>-6.3340112437259011E-2</v>
      </c>
      <c r="M20" s="15">
        <f t="shared" si="3"/>
        <v>0.16761339406035169</v>
      </c>
      <c r="N20" s="15">
        <f t="shared" si="3"/>
        <v>-0.49322227393492135</v>
      </c>
      <c r="O20" s="15">
        <f t="shared" si="3"/>
        <v>2.0599705953817438E-2</v>
      </c>
      <c r="P20" s="15">
        <f t="shared" si="3"/>
        <v>0.36303218855544928</v>
      </c>
      <c r="Q20" s="15">
        <f t="shared" si="3"/>
        <v>1.7265148554714793</v>
      </c>
      <c r="R20" s="15">
        <f t="shared" si="3"/>
        <v>0.32686561330055675</v>
      </c>
      <c r="S20" s="15">
        <f t="shared" si="3"/>
        <v>0.20997330653621615</v>
      </c>
      <c r="T20" s="15">
        <f t="shared" si="3"/>
        <v>4.6762035257342349E-2</v>
      </c>
      <c r="U20" s="15">
        <f t="shared" si="3"/>
        <v>0.33150940360793069</v>
      </c>
      <c r="V20" s="15">
        <f t="shared" si="3"/>
        <v>0.20492242775200364</v>
      </c>
      <c r="W20" s="15">
        <f t="shared" si="3"/>
        <v>0.14614919328857323</v>
      </c>
      <c r="X20" s="15">
        <f t="shared" si="3"/>
        <v>1.0443132152598622E-2</v>
      </c>
      <c r="Y20" s="15">
        <f t="shared" si="3"/>
        <v>4.8060315675308773E-2</v>
      </c>
      <c r="Z20" s="15">
        <f t="shared" si="3"/>
        <v>7.7496296468332115E-2</v>
      </c>
      <c r="AA20" s="15">
        <f t="shared" si="3"/>
        <v>0.10369320018844741</v>
      </c>
      <c r="AB20" s="15">
        <f t="shared" si="3"/>
        <v>0.2239110486914897</v>
      </c>
    </row>
    <row r="21" spans="1:34" ht="19" x14ac:dyDescent="0.25">
      <c r="A21" s="5" t="s">
        <v>15</v>
      </c>
      <c r="B21" s="2" t="s">
        <v>92</v>
      </c>
      <c r="C21" s="2">
        <v>0.4</v>
      </c>
      <c r="D21" s="2">
        <v>0.4738</v>
      </c>
      <c r="E21" s="2">
        <v>0.54349999999999998</v>
      </c>
      <c r="F21" s="2">
        <v>0.45639999999999997</v>
      </c>
      <c r="G21" s="2">
        <v>0.41499999999999998</v>
      </c>
      <c r="H21" s="2">
        <v>0.4204</v>
      </c>
      <c r="I21" s="2">
        <v>0.435</v>
      </c>
      <c r="J21" s="2">
        <v>0.4289</v>
      </c>
      <c r="K21" s="2">
        <v>0.64800000000000002</v>
      </c>
      <c r="L21" s="2">
        <v>0.56220000000000003</v>
      </c>
      <c r="M21" s="2">
        <v>0.71550000000000002</v>
      </c>
      <c r="N21" s="2">
        <v>0.33960000000000001</v>
      </c>
      <c r="O21" s="2">
        <v>0.39100000000000001</v>
      </c>
      <c r="P21" s="2">
        <v>0.53320000000000001</v>
      </c>
      <c r="Q21" s="2">
        <v>0.60070000000000001</v>
      </c>
      <c r="R21" s="2">
        <v>0.60919999999999996</v>
      </c>
      <c r="S21" s="2">
        <v>0.84470000000000001</v>
      </c>
      <c r="T21" s="2">
        <v>0.879</v>
      </c>
      <c r="U21" s="2">
        <v>0.93799999999999994</v>
      </c>
      <c r="V21" s="2">
        <v>0.98029999999999995</v>
      </c>
      <c r="W21" s="2">
        <v>1.0871</v>
      </c>
      <c r="X21" s="2">
        <v>1.0254000000000001</v>
      </c>
      <c r="Y21" s="2">
        <v>0.90490000000000004</v>
      </c>
      <c r="Z21" s="2">
        <v>0.73160000000000003</v>
      </c>
      <c r="AA21" s="2">
        <v>0.75309999999999999</v>
      </c>
      <c r="AB21" s="2">
        <v>0.73440000000000005</v>
      </c>
    </row>
    <row r="22" spans="1:34" ht="19" x14ac:dyDescent="0.25">
      <c r="A22" s="6" t="s">
        <v>16</v>
      </c>
      <c r="B22" s="10" t="s">
        <v>92</v>
      </c>
      <c r="C22" s="10">
        <v>22413000</v>
      </c>
      <c r="D22" s="10">
        <v>193420000</v>
      </c>
      <c r="E22" s="10">
        <v>247532000</v>
      </c>
      <c r="F22" s="10">
        <v>249969000</v>
      </c>
      <c r="G22" s="10">
        <v>294657000</v>
      </c>
      <c r="H22" s="10">
        <v>295606000</v>
      </c>
      <c r="I22" s="10">
        <v>268636000</v>
      </c>
      <c r="J22" s="10">
        <v>276460000</v>
      </c>
      <c r="K22" s="10">
        <v>268612000</v>
      </c>
      <c r="L22" s="10">
        <v>260963000</v>
      </c>
      <c r="M22" s="10">
        <v>196826000</v>
      </c>
      <c r="N22" s="10">
        <v>11462000</v>
      </c>
      <c r="O22" s="10">
        <v>138330000</v>
      </c>
      <c r="P22" s="10">
        <v>119802000</v>
      </c>
      <c r="Q22" s="10">
        <v>127430000</v>
      </c>
      <c r="R22" s="10">
        <v>108447000</v>
      </c>
      <c r="S22" s="10">
        <v>304412000</v>
      </c>
      <c r="T22" s="10">
        <v>319808000</v>
      </c>
      <c r="U22" s="10">
        <v>380172000</v>
      </c>
      <c r="V22" s="10">
        <v>668378000</v>
      </c>
      <c r="W22" s="10">
        <v>771066000</v>
      </c>
      <c r="X22" s="10">
        <v>847002000</v>
      </c>
      <c r="Y22" s="10">
        <v>1849766000</v>
      </c>
      <c r="Z22" s="10">
        <v>1401807000</v>
      </c>
      <c r="AA22" s="10">
        <v>1617409000</v>
      </c>
      <c r="AB22" s="10">
        <v>2280402000</v>
      </c>
    </row>
    <row r="23" spans="1:34" ht="19" x14ac:dyDescent="0.25">
      <c r="A23" s="5" t="s">
        <v>17</v>
      </c>
      <c r="B23" s="2" t="s">
        <v>92</v>
      </c>
      <c r="C23" s="2">
        <v>0.39979999999999999</v>
      </c>
      <c r="D23" s="2">
        <v>0.53890000000000005</v>
      </c>
      <c r="E23" s="2">
        <v>0.55230000000000001</v>
      </c>
      <c r="F23" s="2">
        <v>0.52329999999999999</v>
      </c>
      <c r="G23" s="2">
        <v>0.4904</v>
      </c>
      <c r="H23" s="2">
        <v>0.48</v>
      </c>
      <c r="I23" s="2">
        <v>0.43680000000000002</v>
      </c>
      <c r="J23" s="2">
        <v>0.4153</v>
      </c>
      <c r="K23" s="2">
        <v>0.39729999999999999</v>
      </c>
      <c r="L23" s="2">
        <v>0.35749999999999998</v>
      </c>
      <c r="M23" s="2">
        <v>0.29389999999999999</v>
      </c>
      <c r="N23" s="2">
        <v>1.6E-2</v>
      </c>
      <c r="O23" s="2">
        <v>0.21820000000000001</v>
      </c>
      <c r="P23" s="2">
        <v>0.18909999999999999</v>
      </c>
      <c r="Q23" s="2">
        <v>8.3099999999999993E-2</v>
      </c>
      <c r="R23" s="2">
        <v>5.4100000000000002E-2</v>
      </c>
      <c r="S23" s="2">
        <v>0.1739</v>
      </c>
      <c r="T23" s="2">
        <v>0.18160000000000001</v>
      </c>
      <c r="U23" s="2">
        <v>0.17299999999999999</v>
      </c>
      <c r="V23" s="2">
        <v>0.26390000000000002</v>
      </c>
      <c r="W23" s="2">
        <v>0.29449999999999998</v>
      </c>
      <c r="X23" s="2">
        <v>0.30199999999999999</v>
      </c>
      <c r="Y23" s="2">
        <v>0.5554</v>
      </c>
      <c r="Z23" s="2">
        <v>0.31580000000000003</v>
      </c>
      <c r="AA23" s="2">
        <v>0.33979999999999999</v>
      </c>
      <c r="AB23" s="2">
        <v>0.38169999999999998</v>
      </c>
    </row>
    <row r="24" spans="1:34" ht="19" x14ac:dyDescent="0.25">
      <c r="A24" s="5" t="s">
        <v>18</v>
      </c>
      <c r="B24" s="1" t="s">
        <v>92</v>
      </c>
      <c r="C24" s="1" t="s">
        <v>92</v>
      </c>
      <c r="D24" s="1" t="s">
        <v>92</v>
      </c>
      <c r="E24" s="1">
        <v>53753000</v>
      </c>
      <c r="F24" s="1">
        <v>14088000</v>
      </c>
      <c r="G24" s="1">
        <v>36428000</v>
      </c>
      <c r="H24" s="1">
        <v>8821000</v>
      </c>
      <c r="I24" s="1">
        <v>27315000</v>
      </c>
      <c r="J24" s="1">
        <v>-140324000</v>
      </c>
      <c r="K24" s="1">
        <v>-64812000</v>
      </c>
      <c r="L24" s="1">
        <v>139052000</v>
      </c>
      <c r="M24" s="1">
        <v>227522000</v>
      </c>
      <c r="N24" s="1">
        <v>-91247000</v>
      </c>
      <c r="O24" s="1">
        <v>-139556000</v>
      </c>
      <c r="P24" s="1">
        <v>19888000</v>
      </c>
      <c r="Q24" s="1">
        <v>-370113000</v>
      </c>
      <c r="R24" s="1">
        <v>-198069000</v>
      </c>
      <c r="S24" s="1">
        <v>31850000</v>
      </c>
      <c r="T24" s="1">
        <v>393820000</v>
      </c>
      <c r="U24" s="1">
        <v>568433000</v>
      </c>
      <c r="V24" s="1">
        <v>678726000</v>
      </c>
      <c r="W24" s="1">
        <v>1044502000</v>
      </c>
      <c r="X24" s="1">
        <v>1039288000</v>
      </c>
      <c r="Y24" s="1">
        <v>-73403000</v>
      </c>
      <c r="Z24" s="1">
        <v>658744000</v>
      </c>
      <c r="AA24" s="1">
        <v>1970796000</v>
      </c>
      <c r="AB24" s="1">
        <v>1719445000</v>
      </c>
    </row>
    <row r="25" spans="1:34" ht="19" x14ac:dyDescent="0.25">
      <c r="A25" s="6" t="s">
        <v>19</v>
      </c>
      <c r="B25" s="10" t="s">
        <v>92</v>
      </c>
      <c r="C25" s="10" t="s">
        <v>92</v>
      </c>
      <c r="D25" s="10" t="s">
        <v>92</v>
      </c>
      <c r="E25" s="10" t="s">
        <v>92</v>
      </c>
      <c r="F25" s="10" t="s">
        <v>92</v>
      </c>
      <c r="G25" s="10" t="s">
        <v>92</v>
      </c>
      <c r="H25" s="10" t="s">
        <v>92</v>
      </c>
      <c r="I25" s="10" t="s">
        <v>92</v>
      </c>
      <c r="J25" s="10" t="s">
        <v>92</v>
      </c>
      <c r="K25" s="10" t="s">
        <v>92</v>
      </c>
      <c r="L25" s="10" t="s">
        <v>92</v>
      </c>
      <c r="M25" s="10" t="s">
        <v>92</v>
      </c>
      <c r="N25" s="10" t="s">
        <v>92</v>
      </c>
      <c r="O25" s="10" t="s">
        <v>92</v>
      </c>
      <c r="P25" s="10" t="s">
        <v>92</v>
      </c>
      <c r="Q25" s="10">
        <v>-242683000</v>
      </c>
      <c r="R25" s="10">
        <v>-89622000</v>
      </c>
      <c r="S25" s="10">
        <v>336262000</v>
      </c>
      <c r="T25" s="10">
        <v>713628000</v>
      </c>
      <c r="U25" s="10">
        <v>948605000</v>
      </c>
      <c r="V25" s="10">
        <v>1347104000</v>
      </c>
      <c r="W25" s="10">
        <v>1815568000</v>
      </c>
      <c r="X25" s="10">
        <v>1886290000</v>
      </c>
      <c r="Y25" s="10">
        <v>1776363000</v>
      </c>
      <c r="Z25" s="10">
        <v>1747088000</v>
      </c>
      <c r="AA25" s="10">
        <v>3322848000</v>
      </c>
      <c r="AB25" s="10">
        <v>3690810000</v>
      </c>
    </row>
    <row r="26" spans="1:34" ht="19" x14ac:dyDescent="0.25">
      <c r="A26" s="5" t="s">
        <v>20</v>
      </c>
      <c r="B26" s="2" t="s">
        <v>92</v>
      </c>
      <c r="C26" s="2" t="s">
        <v>92</v>
      </c>
      <c r="D26" s="2" t="s">
        <v>92</v>
      </c>
      <c r="E26" s="2" t="s">
        <v>92</v>
      </c>
      <c r="F26" s="2" t="s">
        <v>92</v>
      </c>
      <c r="G26" s="2" t="s">
        <v>92</v>
      </c>
      <c r="H26" s="2" t="s">
        <v>92</v>
      </c>
      <c r="I26" s="2" t="s">
        <v>92</v>
      </c>
      <c r="J26" s="2" t="s">
        <v>92</v>
      </c>
      <c r="K26" s="2" t="s">
        <v>92</v>
      </c>
      <c r="L26" s="2" t="s">
        <v>92</v>
      </c>
      <c r="M26" s="2" t="s">
        <v>92</v>
      </c>
      <c r="N26" s="2" t="s">
        <v>92</v>
      </c>
      <c r="O26" s="2" t="s">
        <v>92</v>
      </c>
      <c r="P26" s="2" t="s">
        <v>92</v>
      </c>
      <c r="Q26" s="2">
        <v>-0.1583</v>
      </c>
      <c r="R26" s="2">
        <v>-4.4699999999999997E-2</v>
      </c>
      <c r="S26" s="2">
        <v>0.19209999999999999</v>
      </c>
      <c r="T26" s="2">
        <v>0.40529999999999999</v>
      </c>
      <c r="U26" s="2">
        <v>0.43180000000000002</v>
      </c>
      <c r="V26" s="2">
        <v>0.53180000000000005</v>
      </c>
      <c r="W26" s="2">
        <v>0.69350000000000001</v>
      </c>
      <c r="X26" s="2">
        <v>0.67259999999999998</v>
      </c>
      <c r="Y26" s="2">
        <v>0.5333</v>
      </c>
      <c r="Z26" s="2">
        <v>0.39360000000000001</v>
      </c>
      <c r="AA26" s="2">
        <v>0.69820000000000004</v>
      </c>
      <c r="AB26" s="2">
        <v>0.61780000000000002</v>
      </c>
    </row>
    <row r="27" spans="1:34" ht="19" x14ac:dyDescent="0.25">
      <c r="A27" s="5" t="s">
        <v>21</v>
      </c>
      <c r="B27" s="1" t="s">
        <v>92</v>
      </c>
      <c r="C27" s="1" t="s">
        <v>92</v>
      </c>
      <c r="D27" s="1" t="s">
        <v>92</v>
      </c>
      <c r="E27" s="1" t="s">
        <v>92</v>
      </c>
      <c r="F27" s="1" t="s">
        <v>92</v>
      </c>
      <c r="G27" s="1" t="s">
        <v>92</v>
      </c>
      <c r="H27" s="1" t="s">
        <v>92</v>
      </c>
      <c r="I27" s="1" t="s">
        <v>92</v>
      </c>
      <c r="J27" s="1" t="s">
        <v>92</v>
      </c>
      <c r="K27" s="1" t="s">
        <v>92</v>
      </c>
      <c r="L27" s="1" t="s">
        <v>92</v>
      </c>
      <c r="M27" s="1" t="s">
        <v>92</v>
      </c>
      <c r="N27" s="1" t="s">
        <v>92</v>
      </c>
      <c r="O27" s="1" t="s">
        <v>92</v>
      </c>
      <c r="P27" s="1" t="s">
        <v>92</v>
      </c>
      <c r="Q27" s="1">
        <v>1776000</v>
      </c>
      <c r="R27" s="1">
        <v>3580000</v>
      </c>
      <c r="S27" s="1">
        <v>106733000</v>
      </c>
      <c r="T27" s="1">
        <v>-25656000</v>
      </c>
      <c r="U27" s="1">
        <v>23090000</v>
      </c>
      <c r="V27" s="1">
        <v>54564000</v>
      </c>
      <c r="W27" s="1">
        <v>54609000</v>
      </c>
      <c r="X27" s="1">
        <v>63330000</v>
      </c>
      <c r="Y27" s="1">
        <v>74517000</v>
      </c>
      <c r="Z27" s="1">
        <v>130458000</v>
      </c>
      <c r="AA27" s="1">
        <v>174258000</v>
      </c>
      <c r="AB27" s="1">
        <v>135412000</v>
      </c>
    </row>
    <row r="28" spans="1:34" ht="20" thickBot="1" x14ac:dyDescent="0.3">
      <c r="A28" s="7" t="s">
        <v>22</v>
      </c>
      <c r="B28" s="11" t="s">
        <v>92</v>
      </c>
      <c r="C28" s="11">
        <v>18228000</v>
      </c>
      <c r="D28" s="11">
        <v>112593000</v>
      </c>
      <c r="E28" s="11">
        <v>176103000</v>
      </c>
      <c r="F28" s="11">
        <v>121782000</v>
      </c>
      <c r="G28" s="11">
        <v>137953000</v>
      </c>
      <c r="H28" s="11">
        <v>124237000</v>
      </c>
      <c r="I28" s="11">
        <v>134019000</v>
      </c>
      <c r="J28" s="11">
        <v>125471000</v>
      </c>
      <c r="K28" s="11">
        <v>257807000</v>
      </c>
      <c r="L28" s="11">
        <v>224072000</v>
      </c>
      <c r="M28" s="11">
        <v>314260000</v>
      </c>
      <c r="N28" s="11">
        <v>-49310000</v>
      </c>
      <c r="O28" s="11">
        <v>-43001000</v>
      </c>
      <c r="P28" s="11">
        <v>27119000</v>
      </c>
      <c r="Q28" s="11">
        <v>-153414000</v>
      </c>
      <c r="R28" s="11">
        <v>-39720000</v>
      </c>
      <c r="S28" s="11">
        <v>342921000</v>
      </c>
      <c r="T28" s="11">
        <v>636183000</v>
      </c>
      <c r="U28" s="11">
        <v>869439000</v>
      </c>
      <c r="V28" s="11">
        <v>1209932000</v>
      </c>
      <c r="W28" s="11">
        <v>1652325000</v>
      </c>
      <c r="X28" s="11">
        <v>1649361000</v>
      </c>
      <c r="Y28" s="11">
        <v>1572959000</v>
      </c>
      <c r="Z28" s="11">
        <v>1481814000</v>
      </c>
      <c r="AA28" s="11">
        <v>2939723000</v>
      </c>
      <c r="AB28" s="11">
        <v>3364856000</v>
      </c>
    </row>
    <row r="29" spans="1:34" ht="20" customHeight="1" thickTop="1" x14ac:dyDescent="0.25">
      <c r="A29" s="14" t="s">
        <v>102</v>
      </c>
      <c r="B29" s="1"/>
      <c r="C29" s="15" t="e">
        <f>(C28/B28)-1</f>
        <v>#VALUE!</v>
      </c>
      <c r="D29" s="15">
        <f>(D28/C28)-1</f>
        <v>5.1769256089532592</v>
      </c>
      <c r="E29" s="15">
        <f>(E28/D28)-1</f>
        <v>0.56406703791532342</v>
      </c>
      <c r="F29" s="15">
        <f t="shared" ref="F29:AB29" si="4">(F28/E28)-1</f>
        <v>-0.3084615253573193</v>
      </c>
      <c r="G29" s="15">
        <f t="shared" si="4"/>
        <v>0.13278645448424231</v>
      </c>
      <c r="H29" s="15">
        <f t="shared" si="4"/>
        <v>-9.9425166542228105E-2</v>
      </c>
      <c r="I29" s="15">
        <f t="shared" si="4"/>
        <v>7.8736608256799512E-2</v>
      </c>
      <c r="J29" s="15">
        <f t="shared" si="4"/>
        <v>-6.378200105955123E-2</v>
      </c>
      <c r="K29" s="15">
        <f t="shared" si="4"/>
        <v>1.0547138382574461</v>
      </c>
      <c r="L29" s="15">
        <f t="shared" si="4"/>
        <v>-0.13085370063652269</v>
      </c>
      <c r="M29" s="15">
        <f t="shared" si="4"/>
        <v>0.40249562640579817</v>
      </c>
      <c r="N29" s="15">
        <f t="shared" si="4"/>
        <v>-1.1569082924966589</v>
      </c>
      <c r="O29" s="15">
        <f t="shared" si="4"/>
        <v>-0.12794564996958024</v>
      </c>
      <c r="P29" s="15">
        <f t="shared" si="4"/>
        <v>-1.6306597520987884</v>
      </c>
      <c r="Q29" s="15">
        <f t="shared" si="4"/>
        <v>-6.6570670009956121</v>
      </c>
      <c r="R29" s="15">
        <f t="shared" si="4"/>
        <v>-0.74109272947710125</v>
      </c>
      <c r="S29" s="15">
        <f t="shared" si="4"/>
        <v>-9.6334592145015101</v>
      </c>
      <c r="T29" s="15">
        <f t="shared" si="4"/>
        <v>0.85518822119380267</v>
      </c>
      <c r="U29" s="15">
        <f t="shared" si="4"/>
        <v>0.36664921885683843</v>
      </c>
      <c r="V29" s="15">
        <f t="shared" si="4"/>
        <v>0.39162379419372728</v>
      </c>
      <c r="W29" s="15">
        <f t="shared" si="4"/>
        <v>0.36563459764680983</v>
      </c>
      <c r="X29" s="15">
        <f t="shared" si="4"/>
        <v>-1.7938359584221963E-3</v>
      </c>
      <c r="Y29" s="15">
        <f t="shared" si="4"/>
        <v>-4.6322181741898838E-2</v>
      </c>
      <c r="Z29" s="15">
        <f t="shared" si="4"/>
        <v>-5.7944930541736994E-2</v>
      </c>
      <c r="AA29" s="15">
        <f t="shared" si="4"/>
        <v>0.98386774588443626</v>
      </c>
      <c r="AB29" s="15">
        <f t="shared" si="4"/>
        <v>0.14461668667422067</v>
      </c>
    </row>
    <row r="30" spans="1:34" ht="19" x14ac:dyDescent="0.25">
      <c r="A30" s="5" t="s">
        <v>23</v>
      </c>
      <c r="B30" s="2" t="s">
        <v>92</v>
      </c>
      <c r="C30" s="2">
        <v>0.3251</v>
      </c>
      <c r="D30" s="2">
        <v>0.31369999999999998</v>
      </c>
      <c r="E30" s="2">
        <v>0.39290000000000003</v>
      </c>
      <c r="F30" s="2">
        <v>0.25490000000000002</v>
      </c>
      <c r="G30" s="2">
        <v>0.2296</v>
      </c>
      <c r="H30" s="2">
        <v>0.20169999999999999</v>
      </c>
      <c r="I30" s="2">
        <v>0.21790000000000001</v>
      </c>
      <c r="J30" s="2">
        <v>0.1885</v>
      </c>
      <c r="K30" s="2">
        <v>0.38129999999999997</v>
      </c>
      <c r="L30" s="2">
        <v>0.307</v>
      </c>
      <c r="M30" s="2">
        <v>0.46929999999999999</v>
      </c>
      <c r="N30" s="2">
        <v>-6.9000000000000006E-2</v>
      </c>
      <c r="O30" s="2">
        <v>-6.7799999999999999E-2</v>
      </c>
      <c r="P30" s="2">
        <v>4.2799999999999998E-2</v>
      </c>
      <c r="Q30" s="2">
        <v>-0.10009999999999999</v>
      </c>
      <c r="R30" s="2">
        <v>-1.9800000000000002E-2</v>
      </c>
      <c r="S30" s="2">
        <v>0.19589999999999999</v>
      </c>
      <c r="T30" s="2">
        <v>0.36130000000000001</v>
      </c>
      <c r="U30" s="2">
        <v>0.3957</v>
      </c>
      <c r="V30" s="2">
        <v>0.47760000000000002</v>
      </c>
      <c r="W30" s="2">
        <v>0.63109999999999999</v>
      </c>
      <c r="X30" s="2">
        <v>0.58809999999999996</v>
      </c>
      <c r="Y30" s="2">
        <v>0.4723</v>
      </c>
      <c r="Z30" s="2">
        <v>0.33379999999999999</v>
      </c>
      <c r="AA30" s="2">
        <v>0.61770000000000003</v>
      </c>
      <c r="AB30" s="2">
        <v>0.56330000000000002</v>
      </c>
    </row>
    <row r="31" spans="1:34" ht="19" x14ac:dyDescent="0.25">
      <c r="A31" s="5" t="s">
        <v>24</v>
      </c>
      <c r="B31" s="12" t="s">
        <v>92</v>
      </c>
      <c r="C31" s="12">
        <v>1.39</v>
      </c>
      <c r="D31" s="12">
        <v>1.27</v>
      </c>
      <c r="E31" s="12">
        <v>1.94</v>
      </c>
      <c r="F31" s="12">
        <v>1.35</v>
      </c>
      <c r="G31" s="12">
        <v>1.49</v>
      </c>
      <c r="H31" s="12">
        <v>1.39</v>
      </c>
      <c r="I31" s="12">
        <v>1.5</v>
      </c>
      <c r="J31" s="12">
        <v>1.44</v>
      </c>
      <c r="K31" s="12">
        <v>2.98</v>
      </c>
      <c r="L31" s="12">
        <v>2.39</v>
      </c>
      <c r="M31" s="12">
        <v>3.04</v>
      </c>
      <c r="N31" s="12">
        <v>-0.67</v>
      </c>
      <c r="O31" s="12">
        <v>-0.34</v>
      </c>
      <c r="P31" s="12">
        <v>0.06</v>
      </c>
      <c r="Q31" s="12">
        <v>-0.51</v>
      </c>
      <c r="R31" s="12">
        <v>-0.18</v>
      </c>
      <c r="S31" s="12">
        <v>0.65</v>
      </c>
      <c r="T31" s="12">
        <v>1.25</v>
      </c>
      <c r="U31" s="12">
        <v>1.66</v>
      </c>
      <c r="V31" s="12">
        <v>2.29</v>
      </c>
      <c r="W31" s="12">
        <v>3.1</v>
      </c>
      <c r="X31" s="12">
        <v>2.9</v>
      </c>
      <c r="Y31" s="12">
        <v>2.48</v>
      </c>
      <c r="Z31" s="12">
        <v>2.02</v>
      </c>
      <c r="AA31" s="12">
        <v>3.97</v>
      </c>
      <c r="AB31" s="12">
        <v>4.28</v>
      </c>
    </row>
    <row r="32" spans="1:34" ht="19" x14ac:dyDescent="0.25">
      <c r="A32" s="5" t="s">
        <v>25</v>
      </c>
      <c r="B32" s="12" t="s">
        <v>92</v>
      </c>
      <c r="C32" s="12">
        <v>1.38</v>
      </c>
      <c r="D32" s="12">
        <v>1.26</v>
      </c>
      <c r="E32" s="12">
        <v>1.94</v>
      </c>
      <c r="F32" s="12">
        <v>1.35</v>
      </c>
      <c r="G32" s="12">
        <v>1.47</v>
      </c>
      <c r="H32" s="12">
        <v>1.37</v>
      </c>
      <c r="I32" s="12">
        <v>1.47</v>
      </c>
      <c r="J32" s="12">
        <v>1.39</v>
      </c>
      <c r="K32" s="12">
        <v>2.85</v>
      </c>
      <c r="L32" s="12">
        <v>2.2999999999999998</v>
      </c>
      <c r="M32" s="12">
        <v>2.96</v>
      </c>
      <c r="N32" s="12">
        <v>-0.67</v>
      </c>
      <c r="O32" s="12">
        <v>-0.37</v>
      </c>
      <c r="P32" s="12">
        <v>0.06</v>
      </c>
      <c r="Q32" s="12">
        <v>-0.51</v>
      </c>
      <c r="R32" s="12">
        <v>-0.18</v>
      </c>
      <c r="S32" s="12">
        <v>0.64</v>
      </c>
      <c r="T32" s="12">
        <v>1.24</v>
      </c>
      <c r="U32" s="12">
        <v>1.64</v>
      </c>
      <c r="V32" s="12">
        <v>2.27</v>
      </c>
      <c r="W32" s="12">
        <v>3.06</v>
      </c>
      <c r="X32" s="12">
        <v>2.87</v>
      </c>
      <c r="Y32" s="12">
        <v>2.46</v>
      </c>
      <c r="Z32" s="12">
        <v>2.0099999999999998</v>
      </c>
      <c r="AA32" s="12">
        <v>3.94</v>
      </c>
      <c r="AB32" s="12">
        <v>4.25</v>
      </c>
    </row>
    <row r="33" spans="1:28" ht="19" x14ac:dyDescent="0.25">
      <c r="A33" s="5" t="s">
        <v>26</v>
      </c>
      <c r="B33" s="1" t="s">
        <v>92</v>
      </c>
      <c r="C33" s="1">
        <v>85875000</v>
      </c>
      <c r="D33" s="1">
        <v>85876382</v>
      </c>
      <c r="E33" s="1">
        <v>86271861</v>
      </c>
      <c r="F33" s="1">
        <v>83697169</v>
      </c>
      <c r="G33" s="1">
        <v>84174643</v>
      </c>
      <c r="H33" s="1">
        <v>83310884</v>
      </c>
      <c r="I33" s="1">
        <v>81096061</v>
      </c>
      <c r="J33" s="1">
        <v>82133626</v>
      </c>
      <c r="K33" s="1">
        <v>84048935</v>
      </c>
      <c r="L33" s="1">
        <v>87710499</v>
      </c>
      <c r="M33" s="1">
        <v>97189748</v>
      </c>
      <c r="N33" s="1">
        <v>97339576</v>
      </c>
      <c r="O33" s="1">
        <v>129859646</v>
      </c>
      <c r="P33" s="1">
        <v>161987999</v>
      </c>
      <c r="Q33" s="1">
        <v>370533998</v>
      </c>
      <c r="R33" s="1">
        <v>459894998</v>
      </c>
      <c r="S33" s="1">
        <v>486075998</v>
      </c>
      <c r="T33" s="1">
        <v>499582998</v>
      </c>
      <c r="U33" s="1">
        <v>521240997</v>
      </c>
      <c r="V33" s="1">
        <v>526102997</v>
      </c>
      <c r="W33" s="1">
        <v>530399997</v>
      </c>
      <c r="X33" s="1">
        <v>567366997</v>
      </c>
      <c r="Y33" s="1">
        <v>630579997</v>
      </c>
      <c r="Z33" s="1">
        <v>728322997</v>
      </c>
      <c r="AA33" s="1">
        <v>739362997</v>
      </c>
      <c r="AB33" s="1">
        <v>785675000</v>
      </c>
    </row>
    <row r="34" spans="1:28" ht="19" x14ac:dyDescent="0.25">
      <c r="A34" s="5" t="s">
        <v>27</v>
      </c>
      <c r="B34" s="1" t="s">
        <v>92</v>
      </c>
      <c r="C34" s="1">
        <v>85875000</v>
      </c>
      <c r="D34" s="1">
        <v>86235175</v>
      </c>
      <c r="E34" s="1">
        <v>86347486</v>
      </c>
      <c r="F34" s="1">
        <v>84155305</v>
      </c>
      <c r="G34" s="1">
        <v>85214065</v>
      </c>
      <c r="H34" s="1">
        <v>84795986</v>
      </c>
      <c r="I34" s="1">
        <v>82852527</v>
      </c>
      <c r="J34" s="1">
        <v>85368625</v>
      </c>
      <c r="K34" s="1">
        <v>87873398</v>
      </c>
      <c r="L34" s="1">
        <v>91106892</v>
      </c>
      <c r="M34" s="1">
        <v>99808454</v>
      </c>
      <c r="N34" s="1">
        <v>97403999</v>
      </c>
      <c r="O34" s="1">
        <v>134320999</v>
      </c>
      <c r="P34" s="1">
        <v>161987999</v>
      </c>
      <c r="Q34" s="1">
        <v>370533998</v>
      </c>
      <c r="R34" s="1">
        <v>459894998</v>
      </c>
      <c r="S34" s="1">
        <v>491545998</v>
      </c>
      <c r="T34" s="1">
        <v>506390997</v>
      </c>
      <c r="U34" s="1">
        <v>533943997</v>
      </c>
      <c r="V34" s="1">
        <v>546665997</v>
      </c>
      <c r="W34" s="1">
        <v>552299997</v>
      </c>
      <c r="X34" s="1">
        <v>590238997</v>
      </c>
      <c r="Y34" s="1">
        <v>654902997</v>
      </c>
      <c r="Z34" s="1">
        <v>754413996</v>
      </c>
      <c r="AA34" s="1">
        <v>764761996</v>
      </c>
      <c r="AB34" s="1">
        <v>811608000</v>
      </c>
    </row>
    <row r="35" spans="1:28" ht="20" customHeight="1" x14ac:dyDescent="0.25">
      <c r="A35" s="14" t="s">
        <v>103</v>
      </c>
      <c r="B35" s="1"/>
      <c r="C35" s="22" t="e">
        <f>(C34-B34)/B34</f>
        <v>#VALUE!</v>
      </c>
      <c r="D35" s="22">
        <f t="shared" ref="D35:AB35" si="5">(D34-C34)/C34</f>
        <v>4.1941775836972341E-3</v>
      </c>
      <c r="E35" s="22">
        <f t="shared" si="5"/>
        <v>1.3023803801638948E-3</v>
      </c>
      <c r="F35" s="22">
        <f t="shared" si="5"/>
        <v>-2.53878960645131E-2</v>
      </c>
      <c r="G35" s="22">
        <f t="shared" si="5"/>
        <v>1.258102504648994E-2</v>
      </c>
      <c r="H35" s="22">
        <f t="shared" si="5"/>
        <v>-4.9062205869418391E-3</v>
      </c>
      <c r="I35" s="22">
        <f t="shared" si="5"/>
        <v>-2.291923346465952E-2</v>
      </c>
      <c r="J35" s="22">
        <f t="shared" si="5"/>
        <v>3.0368391781218695E-2</v>
      </c>
      <c r="K35" s="22">
        <f t="shared" si="5"/>
        <v>2.9340674047403245E-2</v>
      </c>
      <c r="L35" s="22">
        <f t="shared" si="5"/>
        <v>3.6797188609913552E-2</v>
      </c>
      <c r="M35" s="22">
        <f t="shared" si="5"/>
        <v>9.5509371563240242E-2</v>
      </c>
      <c r="N35" s="22">
        <f t="shared" si="5"/>
        <v>-2.4090694762189183E-2</v>
      </c>
      <c r="O35" s="22">
        <f t="shared" si="5"/>
        <v>0.37900907949374851</v>
      </c>
      <c r="P35" s="22">
        <f t="shared" si="5"/>
        <v>0.20597672892531121</v>
      </c>
      <c r="Q35" s="22">
        <f t="shared" si="5"/>
        <v>1.2874163536028369</v>
      </c>
      <c r="R35" s="22">
        <f t="shared" si="5"/>
        <v>0.24116815321221888</v>
      </c>
      <c r="S35" s="22">
        <f t="shared" si="5"/>
        <v>6.8822231460756181E-2</v>
      </c>
      <c r="T35" s="22">
        <f t="shared" si="5"/>
        <v>3.0200630379254963E-2</v>
      </c>
      <c r="U35" s="22">
        <f t="shared" si="5"/>
        <v>5.4410524995964729E-2</v>
      </c>
      <c r="V35" s="22">
        <f t="shared" si="5"/>
        <v>2.3826468827216726E-2</v>
      </c>
      <c r="W35" s="22">
        <f t="shared" si="5"/>
        <v>1.0306110185960587E-2</v>
      </c>
      <c r="X35" s="22">
        <f t="shared" si="5"/>
        <v>6.8692739826323054E-2</v>
      </c>
      <c r="Y35" s="22">
        <f t="shared" si="5"/>
        <v>0.10955562124608313</v>
      </c>
      <c r="Z35" s="22">
        <f t="shared" si="5"/>
        <v>0.15194769218623685</v>
      </c>
      <c r="AA35" s="22">
        <f t="shared" si="5"/>
        <v>1.3716606604419359E-2</v>
      </c>
      <c r="AB35" s="22">
        <f t="shared" si="5"/>
        <v>6.1255664173981782E-2</v>
      </c>
    </row>
    <row r="36" spans="1:2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row>
    <row r="37" spans="1:2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row>
    <row r="38" spans="1:28" ht="19" x14ac:dyDescent="0.25">
      <c r="A38" s="5" t="s">
        <v>30</v>
      </c>
      <c r="B38" s="1" t="s">
        <v>92</v>
      </c>
      <c r="C38" s="1" t="s">
        <v>92</v>
      </c>
      <c r="D38" s="1">
        <v>25137000</v>
      </c>
      <c r="E38" s="1">
        <v>33312000</v>
      </c>
      <c r="F38" s="1">
        <v>20358000</v>
      </c>
      <c r="G38" s="1">
        <v>73071000</v>
      </c>
      <c r="H38" s="1">
        <v>89332000</v>
      </c>
      <c r="I38" s="1">
        <v>127678000</v>
      </c>
      <c r="J38" s="1">
        <v>109392000</v>
      </c>
      <c r="K38" s="1">
        <v>232881000</v>
      </c>
      <c r="L38" s="1">
        <v>174763000</v>
      </c>
      <c r="M38" s="1">
        <v>220224000</v>
      </c>
      <c r="N38" s="1">
        <v>223936000</v>
      </c>
      <c r="O38" s="1">
        <v>187169000</v>
      </c>
      <c r="P38" s="1">
        <v>198424000</v>
      </c>
      <c r="Q38" s="1">
        <v>176072000</v>
      </c>
      <c r="R38" s="1">
        <v>100810000</v>
      </c>
      <c r="S38" s="1">
        <v>491129000</v>
      </c>
      <c r="T38" s="1">
        <v>350692000</v>
      </c>
      <c r="U38" s="1">
        <v>264080000</v>
      </c>
      <c r="V38" s="1">
        <v>807316000</v>
      </c>
      <c r="W38" s="1">
        <v>447046000</v>
      </c>
      <c r="X38" s="1">
        <v>343856000</v>
      </c>
      <c r="Y38" s="1">
        <v>1088855000</v>
      </c>
      <c r="Z38" s="1">
        <v>598086000</v>
      </c>
      <c r="AA38" s="1">
        <v>556117000</v>
      </c>
      <c r="AB38" s="1">
        <v>278483000</v>
      </c>
    </row>
    <row r="39" spans="1:28" ht="19" x14ac:dyDescent="0.25">
      <c r="A39" s="5" t="s">
        <v>31</v>
      </c>
      <c r="B39" s="1" t="s">
        <v>92</v>
      </c>
      <c r="C39" s="1" t="s">
        <v>92</v>
      </c>
      <c r="D39" s="1" t="s">
        <v>92</v>
      </c>
      <c r="E39" s="1" t="s">
        <v>92</v>
      </c>
      <c r="F39" s="1" t="s">
        <v>92</v>
      </c>
      <c r="G39" s="1" t="s">
        <v>92</v>
      </c>
      <c r="H39" s="1" t="s">
        <v>92</v>
      </c>
      <c r="I39" s="1" t="s">
        <v>92</v>
      </c>
      <c r="J39" s="1" t="s">
        <v>92</v>
      </c>
      <c r="K39" s="1" t="s">
        <v>92</v>
      </c>
      <c r="L39" s="1">
        <v>274381000</v>
      </c>
      <c r="M39" s="1">
        <v>356194000</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row>
    <row r="40" spans="1:28" ht="19" x14ac:dyDescent="0.25">
      <c r="A40" s="5" t="s">
        <v>32</v>
      </c>
      <c r="B40" s="1" t="s">
        <v>92</v>
      </c>
      <c r="C40" s="1" t="s">
        <v>92</v>
      </c>
      <c r="D40" s="1">
        <v>25137000</v>
      </c>
      <c r="E40" s="1">
        <v>33312000</v>
      </c>
      <c r="F40" s="1">
        <v>20358000</v>
      </c>
      <c r="G40" s="1">
        <v>73071000</v>
      </c>
      <c r="H40" s="1">
        <v>89332000</v>
      </c>
      <c r="I40" s="1">
        <v>127678000</v>
      </c>
      <c r="J40" s="1">
        <v>109392000</v>
      </c>
      <c r="K40" s="1">
        <v>232881000</v>
      </c>
      <c r="L40" s="1">
        <v>449144000</v>
      </c>
      <c r="M40" s="1">
        <v>576418000</v>
      </c>
      <c r="N40" s="1">
        <v>223936000</v>
      </c>
      <c r="O40" s="1">
        <v>187169000</v>
      </c>
      <c r="P40" s="1">
        <v>198424000</v>
      </c>
      <c r="Q40" s="1">
        <v>176072000</v>
      </c>
      <c r="R40" s="1">
        <v>100810000</v>
      </c>
      <c r="S40" s="1">
        <v>491129000</v>
      </c>
      <c r="T40" s="1">
        <v>350692000</v>
      </c>
      <c r="U40" s="1">
        <v>264080000</v>
      </c>
      <c r="V40" s="1">
        <v>807316000</v>
      </c>
      <c r="W40" s="1">
        <v>447046000</v>
      </c>
      <c r="X40" s="1">
        <v>343856000</v>
      </c>
      <c r="Y40" s="1">
        <v>1088855000</v>
      </c>
      <c r="Z40" s="1">
        <v>598086000</v>
      </c>
      <c r="AA40" s="1">
        <v>556117000</v>
      </c>
      <c r="AB40" s="1">
        <v>278483000</v>
      </c>
    </row>
    <row r="41" spans="1:28" ht="19" x14ac:dyDescent="0.25">
      <c r="A41" s="5" t="s">
        <v>33</v>
      </c>
      <c r="B41" s="1" t="s">
        <v>92</v>
      </c>
      <c r="C41" s="1" t="s">
        <v>92</v>
      </c>
      <c r="D41" s="1" t="s">
        <v>92</v>
      </c>
      <c r="E41" s="1" t="s">
        <v>92</v>
      </c>
      <c r="F41" s="1">
        <v>69874000</v>
      </c>
      <c r="G41" s="1">
        <v>158008000</v>
      </c>
      <c r="H41" s="1">
        <v>87340000</v>
      </c>
      <c r="I41" s="1">
        <v>131597000</v>
      </c>
      <c r="J41" s="1">
        <v>122766000</v>
      </c>
      <c r="K41" s="1">
        <v>178682000</v>
      </c>
      <c r="L41" s="1">
        <v>133998000</v>
      </c>
      <c r="M41" s="1">
        <v>184270000</v>
      </c>
      <c r="N41" s="1">
        <v>160528000</v>
      </c>
      <c r="O41" s="1">
        <v>155958000</v>
      </c>
      <c r="P41" s="1">
        <v>167735000</v>
      </c>
      <c r="Q41" s="1">
        <v>147999000</v>
      </c>
      <c r="R41" s="1">
        <v>504753000</v>
      </c>
      <c r="S41" s="1">
        <v>461130000</v>
      </c>
      <c r="T41" s="1">
        <v>236346000</v>
      </c>
      <c r="U41" s="1">
        <v>452038000</v>
      </c>
      <c r="V41" s="1">
        <v>273555000</v>
      </c>
      <c r="W41" s="1">
        <v>239123000</v>
      </c>
      <c r="X41" s="1">
        <v>239526000</v>
      </c>
      <c r="Y41" s="1">
        <v>242066000</v>
      </c>
      <c r="Z41" s="1">
        <v>380377000</v>
      </c>
      <c r="AA41" s="1">
        <v>593244000</v>
      </c>
      <c r="AB41" s="1">
        <v>637850000</v>
      </c>
    </row>
    <row r="42" spans="1:28"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row>
    <row r="43" spans="1:28" ht="19" x14ac:dyDescent="0.25">
      <c r="A43" s="5" t="s">
        <v>35</v>
      </c>
      <c r="B43" s="1" t="s">
        <v>92</v>
      </c>
      <c r="C43" s="1" t="s">
        <v>92</v>
      </c>
      <c r="D43" s="1" t="s">
        <v>92</v>
      </c>
      <c r="E43" s="1" t="s">
        <v>92</v>
      </c>
      <c r="F43" s="1" t="s">
        <v>92</v>
      </c>
      <c r="G43" s="1">
        <v>-87214000</v>
      </c>
      <c r="H43" s="1" t="s">
        <v>92</v>
      </c>
      <c r="I43" s="1" t="s">
        <v>92</v>
      </c>
      <c r="J43" s="1" t="s">
        <v>92</v>
      </c>
      <c r="K43" s="1" t="s">
        <v>92</v>
      </c>
      <c r="L43" s="1" t="s">
        <v>92</v>
      </c>
      <c r="M43" s="1" t="s">
        <v>92</v>
      </c>
      <c r="N43" s="1">
        <v>52572000</v>
      </c>
      <c r="O43" s="1">
        <v>43791000</v>
      </c>
      <c r="P43" s="1">
        <v>29991000</v>
      </c>
      <c r="Q43" s="1">
        <v>71992000</v>
      </c>
      <c r="R43" s="1">
        <v>306965000</v>
      </c>
      <c r="S43" s="1">
        <v>154981000</v>
      </c>
      <c r="T43" s="1">
        <v>149027000</v>
      </c>
      <c r="U43" s="1">
        <v>485423000</v>
      </c>
      <c r="V43" s="1">
        <v>442500000</v>
      </c>
      <c r="W43" s="1">
        <v>444239000</v>
      </c>
      <c r="X43" s="1">
        <v>730869000</v>
      </c>
      <c r="Y43" s="1">
        <v>830361000</v>
      </c>
      <c r="Z43" s="1" t="s">
        <v>92</v>
      </c>
      <c r="AA43" s="1" t="s">
        <v>92</v>
      </c>
      <c r="AB43" s="1" t="s">
        <v>92</v>
      </c>
    </row>
    <row r="44" spans="1:28" ht="19" x14ac:dyDescent="0.25">
      <c r="A44" s="6" t="s">
        <v>36</v>
      </c>
      <c r="B44" s="10" t="s">
        <v>92</v>
      </c>
      <c r="C44" s="10" t="s">
        <v>92</v>
      </c>
      <c r="D44" s="10" t="s">
        <v>92</v>
      </c>
      <c r="E44" s="10" t="s">
        <v>92</v>
      </c>
      <c r="F44" s="10" t="s">
        <v>92</v>
      </c>
      <c r="G44" s="10">
        <v>143865000</v>
      </c>
      <c r="H44" s="10" t="s">
        <v>92</v>
      </c>
      <c r="I44" s="10" t="s">
        <v>92</v>
      </c>
      <c r="J44" s="10" t="s">
        <v>92</v>
      </c>
      <c r="K44" s="10" t="s">
        <v>92</v>
      </c>
      <c r="L44" s="10" t="s">
        <v>92</v>
      </c>
      <c r="M44" s="10" t="s">
        <v>92</v>
      </c>
      <c r="N44" s="10">
        <v>437036000</v>
      </c>
      <c r="O44" s="10">
        <v>386918000</v>
      </c>
      <c r="P44" s="10">
        <v>396150000</v>
      </c>
      <c r="Q44" s="10">
        <v>396063000</v>
      </c>
      <c r="R44" s="10">
        <v>912528000</v>
      </c>
      <c r="S44" s="10">
        <v>1107240000</v>
      </c>
      <c r="T44" s="10">
        <v>736065000</v>
      </c>
      <c r="U44" s="10">
        <v>1201541000</v>
      </c>
      <c r="V44" s="10">
        <v>1523371000</v>
      </c>
      <c r="W44" s="10">
        <v>1130408000</v>
      </c>
      <c r="X44" s="10">
        <v>1314251000</v>
      </c>
      <c r="Y44" s="10">
        <v>2161282000</v>
      </c>
      <c r="Z44" s="10">
        <v>2187913000</v>
      </c>
      <c r="AA44" s="10">
        <v>1972640000</v>
      </c>
      <c r="AB44" s="10">
        <v>1687073000</v>
      </c>
    </row>
    <row r="45" spans="1:28" ht="19" x14ac:dyDescent="0.25">
      <c r="A45" s="5" t="s">
        <v>37</v>
      </c>
      <c r="B45" s="1" t="s">
        <v>92</v>
      </c>
      <c r="C45" s="1" t="s">
        <v>92</v>
      </c>
      <c r="D45" s="1">
        <v>3425706000</v>
      </c>
      <c r="E45" s="1">
        <v>3327095000</v>
      </c>
      <c r="F45" s="1">
        <v>4046276000</v>
      </c>
      <c r="G45" s="1">
        <v>4422232000</v>
      </c>
      <c r="H45" s="1">
        <v>4671313000</v>
      </c>
      <c r="I45" s="1">
        <v>5029006000</v>
      </c>
      <c r="J45" s="1">
        <v>5997838000</v>
      </c>
      <c r="K45" s="1">
        <v>6270250000</v>
      </c>
      <c r="L45" s="1">
        <v>6235373000</v>
      </c>
      <c r="M45" s="1">
        <v>6677905000</v>
      </c>
      <c r="N45" s="1">
        <v>6236508000</v>
      </c>
      <c r="O45" s="1">
        <v>6271408000</v>
      </c>
      <c r="P45" s="1" t="s">
        <v>92</v>
      </c>
      <c r="Q45" s="1">
        <v>22629630000</v>
      </c>
      <c r="R45" s="1">
        <v>90177000</v>
      </c>
      <c r="S45" s="1">
        <v>85389000</v>
      </c>
      <c r="T45" s="1">
        <v>86927000</v>
      </c>
      <c r="U45" s="1">
        <v>94178000</v>
      </c>
      <c r="V45" s="1">
        <v>102830000</v>
      </c>
      <c r="W45" s="1">
        <v>109823000</v>
      </c>
      <c r="X45" s="1">
        <v>112211000</v>
      </c>
      <c r="Y45" s="1">
        <v>593798000</v>
      </c>
      <c r="Z45" s="1">
        <v>610501000</v>
      </c>
      <c r="AA45" s="1">
        <v>577408000</v>
      </c>
      <c r="AB45" s="1">
        <v>855327000</v>
      </c>
    </row>
    <row r="46" spans="1:2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t="s">
        <v>92</v>
      </c>
      <c r="Y46" s="1" t="s">
        <v>92</v>
      </c>
      <c r="Z46" s="1" t="s">
        <v>92</v>
      </c>
      <c r="AA46" s="1" t="s">
        <v>92</v>
      </c>
      <c r="AB46" s="1" t="s">
        <v>92</v>
      </c>
    </row>
    <row r="47" spans="1:28"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t="s">
        <v>92</v>
      </c>
      <c r="S47" s="1" t="s">
        <v>92</v>
      </c>
      <c r="T47" s="1" t="s">
        <v>92</v>
      </c>
      <c r="U47" s="1" t="s">
        <v>92</v>
      </c>
      <c r="V47" s="1">
        <v>267907000</v>
      </c>
      <c r="W47" s="1">
        <v>202087000</v>
      </c>
      <c r="X47" s="1">
        <v>450690000</v>
      </c>
      <c r="Y47" s="1">
        <v>314179000</v>
      </c>
      <c r="Z47" s="1">
        <v>726821000</v>
      </c>
      <c r="AA47" s="1">
        <v>552517000</v>
      </c>
      <c r="AB47" s="1">
        <v>1183006000</v>
      </c>
    </row>
    <row r="48" spans="1:28"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t="s">
        <v>92</v>
      </c>
      <c r="R48" s="1" t="s">
        <v>92</v>
      </c>
      <c r="S48" s="1" t="s">
        <v>92</v>
      </c>
      <c r="T48" s="1" t="s">
        <v>92</v>
      </c>
      <c r="U48" s="1" t="s">
        <v>92</v>
      </c>
      <c r="V48" s="1">
        <v>267907000</v>
      </c>
      <c r="W48" s="1">
        <v>202087000</v>
      </c>
      <c r="X48" s="1">
        <v>450690000</v>
      </c>
      <c r="Y48" s="1">
        <v>314179000</v>
      </c>
      <c r="Z48" s="1">
        <v>726821000</v>
      </c>
      <c r="AA48" s="1">
        <v>552517000</v>
      </c>
      <c r="AB48" s="1">
        <v>1183006000</v>
      </c>
    </row>
    <row r="49" spans="1:28" ht="19" x14ac:dyDescent="0.25">
      <c r="A49" s="5" t="s">
        <v>41</v>
      </c>
      <c r="B49" s="1" t="s">
        <v>92</v>
      </c>
      <c r="C49" s="1" t="s">
        <v>92</v>
      </c>
      <c r="D49" s="1" t="s">
        <v>92</v>
      </c>
      <c r="E49" s="1" t="s">
        <v>92</v>
      </c>
      <c r="F49" s="1" t="s">
        <v>92</v>
      </c>
      <c r="G49" s="1" t="s">
        <v>92</v>
      </c>
      <c r="H49" s="1">
        <v>64428000</v>
      </c>
      <c r="I49" s="1">
        <v>52009000</v>
      </c>
      <c r="J49" s="1">
        <v>55166000</v>
      </c>
      <c r="K49" s="1" t="s">
        <v>92</v>
      </c>
      <c r="L49" s="1" t="s">
        <v>92</v>
      </c>
      <c r="M49" s="1" t="s">
        <v>92</v>
      </c>
      <c r="N49" s="1">
        <v>6673464000</v>
      </c>
      <c r="O49" s="1">
        <v>6271408000</v>
      </c>
      <c r="P49" s="1">
        <v>6763422000</v>
      </c>
      <c r="Q49" s="1">
        <v>2857755000</v>
      </c>
      <c r="R49" s="1">
        <v>2195782000</v>
      </c>
      <c r="S49" s="1">
        <v>4430239000</v>
      </c>
      <c r="T49" s="1">
        <v>4824724000</v>
      </c>
      <c r="U49" s="1">
        <v>4755620000</v>
      </c>
      <c r="V49" s="1">
        <v>4230429000</v>
      </c>
      <c r="W49" s="1">
        <v>5496450000</v>
      </c>
      <c r="X49" s="1">
        <v>5745294000</v>
      </c>
      <c r="Y49" s="1">
        <v>6237371000</v>
      </c>
      <c r="Z49" s="1">
        <v>7602014000</v>
      </c>
      <c r="AA49" s="1">
        <v>8610958000</v>
      </c>
      <c r="AB49" s="1">
        <v>9698898000</v>
      </c>
    </row>
    <row r="50" spans="1:2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v>31733000</v>
      </c>
      <c r="S50" s="1">
        <v>19020000</v>
      </c>
      <c r="T50" s="1">
        <v>7887000</v>
      </c>
      <c r="U50" s="1">
        <v>14650000</v>
      </c>
      <c r="V50" s="1">
        <v>14052000</v>
      </c>
      <c r="W50" s="1">
        <v>13533000</v>
      </c>
      <c r="X50" s="1">
        <v>8767000</v>
      </c>
      <c r="Y50" s="1">
        <v>4595000</v>
      </c>
      <c r="Z50" s="1">
        <v>5592000</v>
      </c>
      <c r="AA50" s="1">
        <v>8926000</v>
      </c>
      <c r="AB50" s="1">
        <v>5732000</v>
      </c>
    </row>
    <row r="51" spans="1:28" ht="19" x14ac:dyDescent="0.25">
      <c r="A51" s="5" t="s">
        <v>43</v>
      </c>
      <c r="B51" s="1" t="s">
        <v>92</v>
      </c>
      <c r="C51" s="1" t="s">
        <v>92</v>
      </c>
      <c r="D51" s="1" t="s">
        <v>92</v>
      </c>
      <c r="E51" s="1" t="s">
        <v>92</v>
      </c>
      <c r="F51" s="1" t="s">
        <v>92</v>
      </c>
      <c r="G51" s="1" t="s">
        <v>92</v>
      </c>
      <c r="H51" s="1" t="s">
        <v>92</v>
      </c>
      <c r="I51" s="1" t="s">
        <v>92</v>
      </c>
      <c r="J51" s="1" t="s">
        <v>92</v>
      </c>
      <c r="K51" s="1" t="s">
        <v>92</v>
      </c>
      <c r="L51" s="1" t="s">
        <v>92</v>
      </c>
      <c r="M51" s="1" t="s">
        <v>92</v>
      </c>
      <c r="N51" s="1">
        <v>-6045360000</v>
      </c>
      <c r="O51" s="1">
        <v>-6087776000</v>
      </c>
      <c r="P51" s="1">
        <v>213323000</v>
      </c>
      <c r="Q51" s="1">
        <v>1840464000</v>
      </c>
      <c r="R51" s="1">
        <v>24079925000</v>
      </c>
      <c r="S51" s="1">
        <v>18930419000</v>
      </c>
      <c r="T51" s="1">
        <v>20162620000</v>
      </c>
      <c r="U51" s="1">
        <v>25328778000</v>
      </c>
      <c r="V51" s="1">
        <v>24111343000</v>
      </c>
      <c r="W51" s="1">
        <v>22528774000</v>
      </c>
      <c r="X51" s="1">
        <v>30786451000</v>
      </c>
      <c r="Y51" s="1">
        <v>30720625000</v>
      </c>
      <c r="Z51" s="1">
        <v>1085325000</v>
      </c>
      <c r="AA51" s="1">
        <v>1335721000</v>
      </c>
      <c r="AB51" s="1">
        <v>1652865000</v>
      </c>
    </row>
    <row r="52" spans="1:28" ht="19" x14ac:dyDescent="0.25">
      <c r="A52" s="5" t="s">
        <v>44</v>
      </c>
      <c r="B52" s="1" t="s">
        <v>92</v>
      </c>
      <c r="C52" s="1" t="s">
        <v>92</v>
      </c>
      <c r="D52" s="1" t="s">
        <v>92</v>
      </c>
      <c r="E52" s="1" t="s">
        <v>92</v>
      </c>
      <c r="F52" s="1" t="s">
        <v>92</v>
      </c>
      <c r="G52" s="1" t="s">
        <v>92</v>
      </c>
      <c r="H52" s="1" t="s">
        <v>92</v>
      </c>
      <c r="I52" s="1" t="s">
        <v>92</v>
      </c>
      <c r="J52" s="1" t="s">
        <v>92</v>
      </c>
      <c r="K52" s="1" t="s">
        <v>92</v>
      </c>
      <c r="L52" s="1" t="s">
        <v>92</v>
      </c>
      <c r="M52" s="1" t="s">
        <v>92</v>
      </c>
      <c r="N52" s="1">
        <v>6864612000</v>
      </c>
      <c r="O52" s="1">
        <v>6455040000</v>
      </c>
      <c r="P52" s="1">
        <v>6976745000</v>
      </c>
      <c r="Q52" s="1">
        <v>27327849000</v>
      </c>
      <c r="R52" s="1">
        <v>26397617000</v>
      </c>
      <c r="S52" s="1">
        <v>23465067000</v>
      </c>
      <c r="T52" s="1">
        <v>25082158000</v>
      </c>
      <c r="U52" s="1">
        <v>30193226000</v>
      </c>
      <c r="V52" s="1">
        <v>28726561000</v>
      </c>
      <c r="W52" s="1">
        <v>28350667000</v>
      </c>
      <c r="X52" s="1">
        <v>37103413000</v>
      </c>
      <c r="Y52" s="1">
        <v>37870568000</v>
      </c>
      <c r="Z52" s="1">
        <v>53877092000</v>
      </c>
      <c r="AA52" s="1">
        <v>56513580000</v>
      </c>
      <c r="AB52" s="1">
        <v>86210375000</v>
      </c>
    </row>
    <row r="53" spans="1:28" ht="19" x14ac:dyDescent="0.25">
      <c r="A53" s="5" t="s">
        <v>45</v>
      </c>
      <c r="B53" s="1" t="s">
        <v>92</v>
      </c>
      <c r="C53" s="1" t="s">
        <v>92</v>
      </c>
      <c r="D53" s="1">
        <v>3562885000</v>
      </c>
      <c r="E53" s="1">
        <v>3621550000</v>
      </c>
      <c r="F53" s="1">
        <v>4425626000</v>
      </c>
      <c r="G53" s="1">
        <v>4617028000</v>
      </c>
      <c r="H53" s="1">
        <v>4992494000</v>
      </c>
      <c r="I53" s="1">
        <v>5420666000</v>
      </c>
      <c r="J53" s="1">
        <v>6386943000</v>
      </c>
      <c r="K53" s="1">
        <v>6802739000</v>
      </c>
      <c r="L53" s="1">
        <v>6713512000</v>
      </c>
      <c r="M53" s="1">
        <v>7262403000</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row>
    <row r="54" spans="1:28" ht="20" thickBot="1" x14ac:dyDescent="0.3">
      <c r="A54" s="7" t="s">
        <v>46</v>
      </c>
      <c r="B54" s="11" t="s">
        <v>92</v>
      </c>
      <c r="C54" s="11" t="s">
        <v>92</v>
      </c>
      <c r="D54" s="11">
        <v>3562885000</v>
      </c>
      <c r="E54" s="11">
        <v>3621550000</v>
      </c>
      <c r="F54" s="11">
        <v>4425626000</v>
      </c>
      <c r="G54" s="11">
        <v>4760893000</v>
      </c>
      <c r="H54" s="11">
        <v>4992494000</v>
      </c>
      <c r="I54" s="11">
        <v>5420666000</v>
      </c>
      <c r="J54" s="11">
        <v>6386943000</v>
      </c>
      <c r="K54" s="11">
        <v>6802739000</v>
      </c>
      <c r="L54" s="11">
        <v>6713512000</v>
      </c>
      <c r="M54" s="11">
        <v>7262403000</v>
      </c>
      <c r="N54" s="11">
        <v>7301648000</v>
      </c>
      <c r="O54" s="11">
        <v>6841958000</v>
      </c>
      <c r="P54" s="11">
        <v>7372895000</v>
      </c>
      <c r="Q54" s="11">
        <v>27723912000</v>
      </c>
      <c r="R54" s="11">
        <v>27310145000</v>
      </c>
      <c r="S54" s="11">
        <v>24572307000</v>
      </c>
      <c r="T54" s="11">
        <v>25818223000</v>
      </c>
      <c r="U54" s="11">
        <v>31394767000</v>
      </c>
      <c r="V54" s="11">
        <v>30249932000</v>
      </c>
      <c r="W54" s="11">
        <v>29481075000</v>
      </c>
      <c r="X54" s="11">
        <v>38417664000</v>
      </c>
      <c r="Y54" s="11">
        <v>40031850000</v>
      </c>
      <c r="Z54" s="11">
        <v>56065005000</v>
      </c>
      <c r="AA54" s="11">
        <v>58486220000</v>
      </c>
      <c r="AB54" s="11">
        <v>87897448000</v>
      </c>
    </row>
    <row r="55" spans="1:28" ht="20" thickTop="1" x14ac:dyDescent="0.25">
      <c r="A55" s="5" t="s">
        <v>47</v>
      </c>
      <c r="B55" s="1" t="s">
        <v>92</v>
      </c>
      <c r="C55" s="1" t="s">
        <v>92</v>
      </c>
      <c r="D55" s="1" t="s">
        <v>92</v>
      </c>
      <c r="E55" s="1" t="s">
        <v>92</v>
      </c>
      <c r="F55" s="1" t="s">
        <v>92</v>
      </c>
      <c r="G55" s="1">
        <v>73310000</v>
      </c>
      <c r="H55" s="1">
        <v>140503000</v>
      </c>
      <c r="I55" s="1">
        <v>148019000</v>
      </c>
      <c r="J55" s="1">
        <v>180923000</v>
      </c>
      <c r="K55" s="1">
        <v>170307000</v>
      </c>
      <c r="L55" s="1">
        <v>186807000</v>
      </c>
      <c r="M55" s="1">
        <v>210447000</v>
      </c>
      <c r="N55" s="1">
        <v>282771000</v>
      </c>
      <c r="O55" s="1">
        <v>238718000</v>
      </c>
      <c r="P55" s="1">
        <v>230519000</v>
      </c>
      <c r="Q55" s="1" t="s">
        <v>92</v>
      </c>
      <c r="R55" s="1">
        <v>611770000</v>
      </c>
      <c r="S55" s="1">
        <v>641011000</v>
      </c>
      <c r="T55" s="1">
        <v>627999000</v>
      </c>
      <c r="U55" s="1">
        <v>712725000</v>
      </c>
      <c r="V55" s="1">
        <v>556179000</v>
      </c>
      <c r="W55" s="1">
        <v>702804000</v>
      </c>
      <c r="X55" s="1">
        <v>760515000</v>
      </c>
      <c r="Y55" s="1">
        <v>704954000</v>
      </c>
      <c r="Z55" s="1">
        <v>1143372000</v>
      </c>
      <c r="AA55" s="1">
        <v>1252767000</v>
      </c>
      <c r="AB55" s="1">
        <v>1711885000</v>
      </c>
    </row>
    <row r="56" spans="1:28"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v>920850000</v>
      </c>
      <c r="O56" s="1">
        <v>477630000</v>
      </c>
      <c r="P56" s="1" t="s">
        <v>92</v>
      </c>
      <c r="Q56" s="1" t="s">
        <v>92</v>
      </c>
      <c r="R56" s="1">
        <v>888966000</v>
      </c>
      <c r="S56" s="1">
        <v>725483000</v>
      </c>
      <c r="T56" s="1" t="s">
        <v>92</v>
      </c>
      <c r="U56" s="1" t="s">
        <v>92</v>
      </c>
      <c r="V56" s="1">
        <v>35023000</v>
      </c>
      <c r="W56" s="1">
        <v>317392000</v>
      </c>
      <c r="X56" s="1">
        <v>50500000</v>
      </c>
      <c r="Y56" s="1">
        <v>184255000</v>
      </c>
      <c r="Z56" s="1">
        <v>171794000</v>
      </c>
      <c r="AA56" s="1">
        <v>491393000</v>
      </c>
      <c r="AB56" s="1">
        <v>1538461000</v>
      </c>
    </row>
    <row r="57" spans="1:2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v>494501000</v>
      </c>
      <c r="S57" s="1">
        <v>242148000</v>
      </c>
      <c r="T57" s="1">
        <v>98558000</v>
      </c>
      <c r="U57" s="1">
        <v>91397000</v>
      </c>
      <c r="V57" s="1">
        <v>84554000</v>
      </c>
      <c r="W57" s="1">
        <v>67069000</v>
      </c>
      <c r="X57" s="1">
        <v>70803000</v>
      </c>
      <c r="Y57" s="1">
        <v>75688000</v>
      </c>
      <c r="Z57" s="1">
        <v>110169000</v>
      </c>
      <c r="AA57" s="1">
        <v>123093000</v>
      </c>
      <c r="AB57" s="1">
        <v>114917000</v>
      </c>
    </row>
    <row r="58" spans="1:2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v>165045000</v>
      </c>
      <c r="S58" s="1">
        <v>103721000</v>
      </c>
      <c r="T58" s="1">
        <v>91199000</v>
      </c>
      <c r="U58" s="1">
        <v>106927000</v>
      </c>
      <c r="V58" s="1">
        <v>111862000</v>
      </c>
      <c r="W58" s="1">
        <v>87146000</v>
      </c>
      <c r="X58" s="1">
        <v>96171000</v>
      </c>
      <c r="Y58" s="1">
        <v>118123000</v>
      </c>
      <c r="Z58" s="1">
        <v>167973000</v>
      </c>
      <c r="AA58" s="1">
        <v>186368000</v>
      </c>
      <c r="AB58" s="1">
        <v>329780000</v>
      </c>
    </row>
    <row r="59" spans="1:28" ht="19" x14ac:dyDescent="0.25">
      <c r="A59" s="5" t="s">
        <v>51</v>
      </c>
      <c r="B59" s="1" t="s">
        <v>92</v>
      </c>
      <c r="C59" s="1" t="s">
        <v>92</v>
      </c>
      <c r="D59" s="1">
        <v>430000000</v>
      </c>
      <c r="E59" s="1">
        <v>522000000</v>
      </c>
      <c r="F59" s="1">
        <v>822000000</v>
      </c>
      <c r="G59" s="1">
        <v>799690000</v>
      </c>
      <c r="H59" s="1" t="s">
        <v>92</v>
      </c>
      <c r="I59" s="1" t="s">
        <v>92</v>
      </c>
      <c r="J59" s="1" t="s">
        <v>92</v>
      </c>
      <c r="K59" s="1" t="s">
        <v>92</v>
      </c>
      <c r="L59" s="1" t="s">
        <v>92</v>
      </c>
      <c r="M59" s="1" t="s">
        <v>92</v>
      </c>
      <c r="N59" s="1">
        <v>-917455000</v>
      </c>
      <c r="O59" s="1">
        <v>-431589000</v>
      </c>
      <c r="P59" s="1">
        <v>51400000</v>
      </c>
      <c r="Q59" s="1">
        <v>639490000</v>
      </c>
      <c r="R59" s="1">
        <v>18334000</v>
      </c>
      <c r="S59" s="1">
        <v>1436000</v>
      </c>
      <c r="T59" s="1" t="s">
        <v>92</v>
      </c>
      <c r="U59" s="1" t="s">
        <v>92</v>
      </c>
      <c r="V59" s="1" t="s">
        <v>92</v>
      </c>
      <c r="W59" s="1" t="s">
        <v>92</v>
      </c>
      <c r="X59" s="1" t="s">
        <v>92</v>
      </c>
      <c r="Y59" s="1">
        <v>41994000</v>
      </c>
      <c r="Z59" s="1">
        <v>16214000</v>
      </c>
      <c r="AA59" s="1">
        <v>10631000</v>
      </c>
      <c r="AB59" s="1">
        <v>4536000</v>
      </c>
    </row>
    <row r="60" spans="1:28" ht="19" x14ac:dyDescent="0.25">
      <c r="A60" s="6" t="s">
        <v>52</v>
      </c>
      <c r="B60" s="10" t="s">
        <v>92</v>
      </c>
      <c r="C60" s="10" t="s">
        <v>92</v>
      </c>
      <c r="D60" s="10">
        <v>430000000</v>
      </c>
      <c r="E60" s="10">
        <v>522000000</v>
      </c>
      <c r="F60" s="10">
        <v>822000000</v>
      </c>
      <c r="G60" s="10">
        <v>873000000</v>
      </c>
      <c r="H60" s="10" t="s">
        <v>92</v>
      </c>
      <c r="I60" s="10" t="s">
        <v>92</v>
      </c>
      <c r="J60" s="10" t="s">
        <v>92</v>
      </c>
      <c r="K60" s="10" t="s">
        <v>92</v>
      </c>
      <c r="L60" s="10" t="s">
        <v>92</v>
      </c>
      <c r="M60" s="10" t="s">
        <v>92</v>
      </c>
      <c r="N60" s="10">
        <v>286166000</v>
      </c>
      <c r="O60" s="10">
        <v>284759000</v>
      </c>
      <c r="P60" s="10">
        <v>281919000</v>
      </c>
      <c r="Q60" s="10">
        <v>639490000</v>
      </c>
      <c r="R60" s="10">
        <v>2178616000</v>
      </c>
      <c r="S60" s="10">
        <v>1713799000</v>
      </c>
      <c r="T60" s="10">
        <v>817756000</v>
      </c>
      <c r="U60" s="10">
        <v>911049000</v>
      </c>
      <c r="V60" s="10">
        <v>787618000</v>
      </c>
      <c r="W60" s="10">
        <v>1174411000</v>
      </c>
      <c r="X60" s="10">
        <v>977989000</v>
      </c>
      <c r="Y60" s="10">
        <v>1125014000</v>
      </c>
      <c r="Z60" s="10">
        <v>1609522000</v>
      </c>
      <c r="AA60" s="10">
        <v>2064252000</v>
      </c>
      <c r="AB60" s="10">
        <v>3699579000</v>
      </c>
    </row>
    <row r="61" spans="1:28" ht="19" x14ac:dyDescent="0.25">
      <c r="A61" s="5" t="s">
        <v>53</v>
      </c>
      <c r="B61" s="1" t="s">
        <v>92</v>
      </c>
      <c r="C61" s="1" t="s">
        <v>92</v>
      </c>
      <c r="D61" s="1">
        <v>1368196000</v>
      </c>
      <c r="E61" s="1">
        <v>1270037000</v>
      </c>
      <c r="F61" s="1">
        <v>1836276000</v>
      </c>
      <c r="G61" s="1">
        <v>2135664000</v>
      </c>
      <c r="H61" s="1">
        <v>2235361000</v>
      </c>
      <c r="I61" s="1">
        <v>2574257000</v>
      </c>
      <c r="J61" s="1">
        <v>3257191000</v>
      </c>
      <c r="K61" s="1">
        <v>3401561000</v>
      </c>
      <c r="L61" s="1">
        <v>3437415000</v>
      </c>
      <c r="M61" s="1">
        <v>3494844000</v>
      </c>
      <c r="N61" s="1">
        <v>3990185000</v>
      </c>
      <c r="O61" s="1">
        <v>3212596000</v>
      </c>
      <c r="P61" s="1">
        <v>3331299000</v>
      </c>
      <c r="Q61" s="1">
        <v>11382408000</v>
      </c>
      <c r="R61" s="1">
        <v>10901828000</v>
      </c>
      <c r="S61" s="1">
        <v>8285733000</v>
      </c>
      <c r="T61" s="1">
        <v>9380199000</v>
      </c>
      <c r="U61" s="1">
        <v>11626831000</v>
      </c>
      <c r="V61" s="1">
        <v>10573271000</v>
      </c>
      <c r="W61" s="1">
        <v>9095239000</v>
      </c>
      <c r="X61" s="1">
        <v>11039315000</v>
      </c>
      <c r="Y61" s="1">
        <v>12193256000</v>
      </c>
      <c r="Z61" s="1">
        <v>17164254000</v>
      </c>
      <c r="AA61" s="1">
        <v>17672106000</v>
      </c>
      <c r="AB61" s="1">
        <v>22976311000</v>
      </c>
    </row>
    <row r="62" spans="1:2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v>52045000</v>
      </c>
      <c r="R62" s="1">
        <v>165045000</v>
      </c>
      <c r="S62" s="1">
        <v>103721000</v>
      </c>
      <c r="T62" s="1">
        <v>91199000</v>
      </c>
      <c r="U62" s="1">
        <v>106927000</v>
      </c>
      <c r="V62" s="1">
        <v>111862000</v>
      </c>
      <c r="W62" s="1">
        <v>87146000</v>
      </c>
      <c r="X62" s="1">
        <v>96171000</v>
      </c>
      <c r="Y62" s="1">
        <v>118123000</v>
      </c>
      <c r="Z62" s="1">
        <v>167973000</v>
      </c>
      <c r="AA62" s="1" t="s">
        <v>92</v>
      </c>
      <c r="AB62" s="1" t="s">
        <v>92</v>
      </c>
    </row>
    <row r="63" spans="1:28"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c r="AA63" s="1" t="s">
        <v>92</v>
      </c>
      <c r="AB63" s="1" t="s">
        <v>92</v>
      </c>
    </row>
    <row r="64" spans="1:28" ht="19" x14ac:dyDescent="0.25">
      <c r="A64" s="5" t="s">
        <v>55</v>
      </c>
      <c r="B64" s="1" t="s">
        <v>92</v>
      </c>
      <c r="C64" s="1" t="s">
        <v>92</v>
      </c>
      <c r="D64" s="1">
        <v>-196000</v>
      </c>
      <c r="E64" s="1">
        <v>-37000</v>
      </c>
      <c r="F64" s="1">
        <v>-276000</v>
      </c>
      <c r="G64" s="1">
        <v>336000</v>
      </c>
      <c r="H64" s="1" t="s">
        <v>92</v>
      </c>
      <c r="I64" s="1" t="s">
        <v>92</v>
      </c>
      <c r="J64" s="1" t="s">
        <v>92</v>
      </c>
      <c r="K64" s="1" t="s">
        <v>92</v>
      </c>
      <c r="L64" s="1" t="s">
        <v>92</v>
      </c>
      <c r="M64" s="1" t="s">
        <v>92</v>
      </c>
      <c r="N64" s="1">
        <v>59093000</v>
      </c>
      <c r="O64" s="1">
        <v>53283000</v>
      </c>
      <c r="P64" s="1">
        <v>57555000</v>
      </c>
      <c r="Q64" s="1">
        <v>1194495000</v>
      </c>
      <c r="R64" s="1">
        <v>291320000</v>
      </c>
      <c r="S64" s="1">
        <v>292601000</v>
      </c>
      <c r="T64" s="1">
        <v>345470000</v>
      </c>
      <c r="U64" s="1">
        <v>329124000</v>
      </c>
      <c r="V64" s="1">
        <v>319041000</v>
      </c>
      <c r="W64" s="1">
        <v>418538000</v>
      </c>
      <c r="X64" s="1">
        <v>503301000</v>
      </c>
      <c r="Y64" s="1">
        <v>523673000</v>
      </c>
      <c r="Z64" s="1">
        <v>930167000</v>
      </c>
      <c r="AA64" s="1">
        <v>997977000</v>
      </c>
      <c r="AB64" s="1">
        <v>3351783000</v>
      </c>
    </row>
    <row r="65" spans="1:28" ht="19" x14ac:dyDescent="0.25">
      <c r="A65" s="5" t="s">
        <v>56</v>
      </c>
      <c r="B65" s="1" t="s">
        <v>92</v>
      </c>
      <c r="C65" s="1" t="s">
        <v>92</v>
      </c>
      <c r="D65" s="1">
        <v>1368000000</v>
      </c>
      <c r="E65" s="1">
        <v>1270000000</v>
      </c>
      <c r="F65" s="1">
        <v>1836000000</v>
      </c>
      <c r="G65" s="1">
        <v>2136000000</v>
      </c>
      <c r="H65" s="1" t="s">
        <v>92</v>
      </c>
      <c r="I65" s="1" t="s">
        <v>92</v>
      </c>
      <c r="J65" s="1" t="s">
        <v>92</v>
      </c>
      <c r="K65" s="1" t="s">
        <v>92</v>
      </c>
      <c r="L65" s="1" t="s">
        <v>92</v>
      </c>
      <c r="M65" s="1" t="s">
        <v>92</v>
      </c>
      <c r="N65" s="1">
        <v>4049278000</v>
      </c>
      <c r="O65" s="1">
        <v>3265879000</v>
      </c>
      <c r="P65" s="1">
        <v>3388854000</v>
      </c>
      <c r="Q65" s="1">
        <v>12628948000</v>
      </c>
      <c r="R65" s="1">
        <v>11358193000</v>
      </c>
      <c r="S65" s="1">
        <v>8682055000</v>
      </c>
      <c r="T65" s="1">
        <v>9816868000</v>
      </c>
      <c r="U65" s="1">
        <v>12062882000</v>
      </c>
      <c r="V65" s="1">
        <v>11004174000</v>
      </c>
      <c r="W65" s="1">
        <v>9600923000</v>
      </c>
      <c r="X65" s="1">
        <v>11638787000</v>
      </c>
      <c r="Y65" s="1">
        <v>12835052000</v>
      </c>
      <c r="Z65" s="1">
        <v>18130903000</v>
      </c>
      <c r="AA65" s="1">
        <v>18679758000</v>
      </c>
      <c r="AB65" s="1">
        <v>26334776000</v>
      </c>
    </row>
    <row r="66" spans="1:28" ht="19" x14ac:dyDescent="0.25">
      <c r="A66" s="5" t="s">
        <v>57</v>
      </c>
      <c r="B66" s="1" t="s">
        <v>92</v>
      </c>
      <c r="C66" s="1" t="s">
        <v>92</v>
      </c>
      <c r="D66" s="1" t="s">
        <v>92</v>
      </c>
      <c r="E66" s="1" t="s">
        <v>92</v>
      </c>
      <c r="F66" s="1" t="s">
        <v>92</v>
      </c>
      <c r="G66" s="1" t="s">
        <v>92</v>
      </c>
      <c r="H66" s="1">
        <v>2417077000</v>
      </c>
      <c r="I66" s="1">
        <v>2761352000</v>
      </c>
      <c r="J66" s="1">
        <v>3519477000</v>
      </c>
      <c r="K66" s="1">
        <v>3665305000</v>
      </c>
      <c r="L66" s="1">
        <v>3709295000</v>
      </c>
      <c r="M66" s="1">
        <v>3801040000</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row>
    <row r="67" spans="1:28" ht="19" x14ac:dyDescent="0.25">
      <c r="A67" s="6" t="s">
        <v>58</v>
      </c>
      <c r="B67" s="10" t="s">
        <v>92</v>
      </c>
      <c r="C67" s="10" t="s">
        <v>92</v>
      </c>
      <c r="D67" s="10">
        <v>1472501000</v>
      </c>
      <c r="E67" s="10">
        <v>1359408000</v>
      </c>
      <c r="F67" s="10">
        <v>1983318000</v>
      </c>
      <c r="G67" s="10">
        <v>2274265000</v>
      </c>
      <c r="H67" s="10">
        <v>2417077000</v>
      </c>
      <c r="I67" s="10">
        <v>2761352000</v>
      </c>
      <c r="J67" s="10">
        <v>3519477000</v>
      </c>
      <c r="K67" s="10">
        <v>3665305000</v>
      </c>
      <c r="L67" s="10">
        <v>3709295000</v>
      </c>
      <c r="M67" s="10">
        <v>3801040000</v>
      </c>
      <c r="N67" s="10">
        <v>4335444000</v>
      </c>
      <c r="O67" s="10">
        <v>3550638000</v>
      </c>
      <c r="P67" s="10">
        <v>3670773000</v>
      </c>
      <c r="Q67" s="10">
        <v>13268438000</v>
      </c>
      <c r="R67" s="10">
        <v>13536809000</v>
      </c>
      <c r="S67" s="10">
        <v>10395854000</v>
      </c>
      <c r="T67" s="10">
        <v>10634624000</v>
      </c>
      <c r="U67" s="10">
        <v>12973931000</v>
      </c>
      <c r="V67" s="10">
        <v>11791792000</v>
      </c>
      <c r="W67" s="10">
        <v>10775334000</v>
      </c>
      <c r="X67" s="10">
        <v>12616776000</v>
      </c>
      <c r="Y67" s="10">
        <v>13960066000</v>
      </c>
      <c r="Z67" s="10">
        <v>19740425000</v>
      </c>
      <c r="AA67" s="10">
        <v>20744010000</v>
      </c>
      <c r="AB67" s="10">
        <v>30034355000</v>
      </c>
    </row>
    <row r="68" spans="1:28" ht="19" x14ac:dyDescent="0.25">
      <c r="A68" s="5" t="s">
        <v>59</v>
      </c>
      <c r="B68" s="1" t="s">
        <v>92</v>
      </c>
      <c r="C68" s="1" t="s">
        <v>92</v>
      </c>
      <c r="D68" s="1">
        <v>859000</v>
      </c>
      <c r="E68" s="1">
        <v>851000</v>
      </c>
      <c r="F68" s="1">
        <v>841000</v>
      </c>
      <c r="G68" s="1">
        <v>838000</v>
      </c>
      <c r="H68" s="1">
        <v>820000</v>
      </c>
      <c r="I68" s="1">
        <v>818000</v>
      </c>
      <c r="J68" s="1">
        <v>832000</v>
      </c>
      <c r="K68" s="1">
        <v>857000</v>
      </c>
      <c r="L68" s="1">
        <v>895000</v>
      </c>
      <c r="M68" s="1">
        <v>990000</v>
      </c>
      <c r="N68" s="1">
        <v>981000</v>
      </c>
      <c r="O68" s="1">
        <v>1489000</v>
      </c>
      <c r="P68" s="1">
        <v>1684000</v>
      </c>
      <c r="Q68" s="1">
        <v>4594000</v>
      </c>
      <c r="R68" s="1">
        <v>4618000</v>
      </c>
      <c r="S68" s="1">
        <v>4988000</v>
      </c>
      <c r="T68" s="1">
        <v>5095000</v>
      </c>
      <c r="U68" s="1">
        <v>5245000</v>
      </c>
      <c r="V68" s="1">
        <v>5287000</v>
      </c>
      <c r="W68" s="1">
        <v>5322000</v>
      </c>
      <c r="X68" s="1">
        <v>6296000</v>
      </c>
      <c r="Y68" s="1">
        <v>6318000</v>
      </c>
      <c r="Z68" s="1">
        <v>7394000</v>
      </c>
      <c r="AA68" s="1">
        <v>7398000</v>
      </c>
      <c r="AB68" s="1">
        <v>9231000</v>
      </c>
    </row>
    <row r="69" spans="1:28" ht="19" x14ac:dyDescent="0.25">
      <c r="A69" s="5" t="s">
        <v>60</v>
      </c>
      <c r="B69" s="1" t="s">
        <v>92</v>
      </c>
      <c r="C69" s="1" t="s">
        <v>92</v>
      </c>
      <c r="D69" s="1" t="s">
        <v>92</v>
      </c>
      <c r="E69" s="1">
        <v>47089000</v>
      </c>
      <c r="F69" s="1">
        <v>36066000</v>
      </c>
      <c r="G69" s="1">
        <v>27640000</v>
      </c>
      <c r="H69" s="1">
        <v>6572000</v>
      </c>
      <c r="I69" s="1" t="s">
        <v>92</v>
      </c>
      <c r="J69" s="1" t="s">
        <v>92</v>
      </c>
      <c r="K69" s="1">
        <v>101124000</v>
      </c>
      <c r="L69" s="1">
        <v>147274000</v>
      </c>
      <c r="M69" s="1">
        <v>244688000</v>
      </c>
      <c r="N69" s="1">
        <v>26869000</v>
      </c>
      <c r="O69" s="1">
        <v>-29008000</v>
      </c>
      <c r="P69" s="1">
        <v>-17695000</v>
      </c>
      <c r="Q69" s="1">
        <v>-3092162000</v>
      </c>
      <c r="R69" s="1">
        <v>-3696093000</v>
      </c>
      <c r="S69" s="1">
        <v>-3932664000</v>
      </c>
      <c r="T69" s="1">
        <v>-3974493000</v>
      </c>
      <c r="U69" s="1">
        <v>-3926483000</v>
      </c>
      <c r="V69" s="1">
        <v>-3610007000</v>
      </c>
      <c r="W69" s="1">
        <v>-2904461000</v>
      </c>
      <c r="X69" s="1">
        <v>-2378467000</v>
      </c>
      <c r="Y69" s="1">
        <v>-2151168000</v>
      </c>
      <c r="Z69" s="1">
        <v>-2394690000</v>
      </c>
      <c r="AA69" s="1">
        <v>-1327828000</v>
      </c>
      <c r="AB69" s="1">
        <v>-457695000</v>
      </c>
    </row>
    <row r="70" spans="1:28" ht="19" x14ac:dyDescent="0.25">
      <c r="A70" s="5" t="s">
        <v>61</v>
      </c>
      <c r="B70" s="1" t="s">
        <v>92</v>
      </c>
      <c r="C70" s="1" t="s">
        <v>92</v>
      </c>
      <c r="D70" s="1">
        <v>-58404000</v>
      </c>
      <c r="E70" s="1">
        <v>-103558000</v>
      </c>
      <c r="F70" s="1">
        <v>-177467000</v>
      </c>
      <c r="G70" s="1">
        <v>-265653000</v>
      </c>
      <c r="H70" s="1">
        <v>31000</v>
      </c>
      <c r="I70" s="1">
        <v>1505000</v>
      </c>
      <c r="J70" s="1">
        <v>-991000</v>
      </c>
      <c r="K70" s="1">
        <v>-2416000</v>
      </c>
      <c r="L70" s="1">
        <v>-1778000</v>
      </c>
      <c r="M70" s="1">
        <v>11321000</v>
      </c>
      <c r="N70" s="1">
        <v>22043000</v>
      </c>
      <c r="O70" s="1">
        <v>3816000</v>
      </c>
      <c r="P70" s="1">
        <v>42188000</v>
      </c>
      <c r="Q70" s="1">
        <v>-182321000</v>
      </c>
      <c r="R70" s="1">
        <v>-233563000</v>
      </c>
      <c r="S70" s="1">
        <v>-435675000</v>
      </c>
      <c r="T70" s="1">
        <v>-600337000</v>
      </c>
      <c r="U70" s="1">
        <v>-791429000</v>
      </c>
      <c r="V70" s="1">
        <v>-937473000</v>
      </c>
      <c r="W70" s="1">
        <v>-901658000</v>
      </c>
      <c r="X70" s="1">
        <v>-1084671000</v>
      </c>
      <c r="Y70" s="1">
        <v>-990398000</v>
      </c>
      <c r="Z70" s="1">
        <v>-1193739000</v>
      </c>
      <c r="AA70" s="1">
        <v>-878253000</v>
      </c>
      <c r="AB70" s="1">
        <v>-443609000</v>
      </c>
    </row>
    <row r="71" spans="1:28" ht="19" x14ac:dyDescent="0.25">
      <c r="A71" s="5" t="s">
        <v>62</v>
      </c>
      <c r="B71" s="1" t="s">
        <v>92</v>
      </c>
      <c r="C71" s="1" t="s">
        <v>92</v>
      </c>
      <c r="D71" s="1">
        <v>1822905000</v>
      </c>
      <c r="E71" s="1">
        <v>1884877000</v>
      </c>
      <c r="F71" s="1">
        <v>1908490000</v>
      </c>
      <c r="G71" s="1">
        <v>1989517000</v>
      </c>
      <c r="H71" s="1">
        <v>1580733000</v>
      </c>
      <c r="I71" s="1">
        <v>1561203000</v>
      </c>
      <c r="J71" s="1">
        <v>1568095000</v>
      </c>
      <c r="K71" s="1">
        <v>1641186000</v>
      </c>
      <c r="L71" s="1">
        <v>1796849000</v>
      </c>
      <c r="M71" s="1">
        <v>2283541000</v>
      </c>
      <c r="N71" s="1">
        <v>2241802000</v>
      </c>
      <c r="O71" s="1">
        <v>2740307000</v>
      </c>
      <c r="P71" s="1">
        <v>3071134000</v>
      </c>
      <c r="Q71" s="1">
        <v>16349328000</v>
      </c>
      <c r="R71" s="1">
        <v>16411855000</v>
      </c>
      <c r="S71" s="1">
        <v>17974509000</v>
      </c>
      <c r="T71" s="1">
        <v>18467009000</v>
      </c>
      <c r="U71" s="1">
        <v>19302367000</v>
      </c>
      <c r="V71" s="1">
        <v>19455039000</v>
      </c>
      <c r="W71" s="1">
        <v>19363007000</v>
      </c>
      <c r="X71" s="1">
        <v>25685987000</v>
      </c>
      <c r="Y71" s="1">
        <v>25719427000</v>
      </c>
      <c r="Z71" s="1" t="s">
        <v>92</v>
      </c>
      <c r="AA71" s="1" t="s">
        <v>92</v>
      </c>
      <c r="AB71" s="1" t="s">
        <v>92</v>
      </c>
    </row>
    <row r="72" spans="1:28" ht="19" x14ac:dyDescent="0.25">
      <c r="A72" s="6" t="s">
        <v>63</v>
      </c>
      <c r="B72" s="10" t="s">
        <v>92</v>
      </c>
      <c r="C72" s="10" t="s">
        <v>92</v>
      </c>
      <c r="D72" s="10">
        <v>1765360000</v>
      </c>
      <c r="E72" s="10">
        <v>1829259000</v>
      </c>
      <c r="F72" s="10">
        <v>1767930000</v>
      </c>
      <c r="G72" s="10">
        <v>1752342000</v>
      </c>
      <c r="H72" s="10">
        <v>1684150000</v>
      </c>
      <c r="I72" s="10">
        <v>1666899000</v>
      </c>
      <c r="J72" s="10">
        <v>1671140000</v>
      </c>
      <c r="K72" s="10">
        <v>1916299000</v>
      </c>
      <c r="L72" s="10">
        <v>2166657000</v>
      </c>
      <c r="M72" s="10">
        <v>2763952000</v>
      </c>
      <c r="N72" s="10">
        <v>2515107000</v>
      </c>
      <c r="O72" s="10">
        <v>2940016000</v>
      </c>
      <c r="P72" s="10">
        <v>3320723000</v>
      </c>
      <c r="Q72" s="10">
        <v>13661639000</v>
      </c>
      <c r="R72" s="10">
        <v>13069017000</v>
      </c>
      <c r="S72" s="10">
        <v>13711158000</v>
      </c>
      <c r="T72" s="10">
        <v>13975509000</v>
      </c>
      <c r="U72" s="10">
        <v>14667935000</v>
      </c>
      <c r="V72" s="10">
        <v>14991081000</v>
      </c>
      <c r="W72" s="10">
        <v>15631158000</v>
      </c>
      <c r="X72" s="10">
        <v>22298093000</v>
      </c>
      <c r="Y72" s="10">
        <v>22653127000</v>
      </c>
      <c r="Z72" s="10">
        <v>31971547000</v>
      </c>
      <c r="AA72" s="10">
        <v>33426873000</v>
      </c>
      <c r="AB72" s="10">
        <v>53237282000</v>
      </c>
    </row>
    <row r="73" spans="1:28" ht="20" thickBot="1" x14ac:dyDescent="0.3">
      <c r="A73" s="7" t="s">
        <v>64</v>
      </c>
      <c r="B73" s="11" t="s">
        <v>92</v>
      </c>
      <c r="C73" s="11" t="s">
        <v>92</v>
      </c>
      <c r="D73" s="11">
        <v>3237861000</v>
      </c>
      <c r="E73" s="11">
        <v>3188667000</v>
      </c>
      <c r="F73" s="11">
        <v>3751248000</v>
      </c>
      <c r="G73" s="11">
        <v>4026607000</v>
      </c>
      <c r="H73" s="11">
        <v>4101227000</v>
      </c>
      <c r="I73" s="11">
        <v>4428251000</v>
      </c>
      <c r="J73" s="11">
        <v>5190617000</v>
      </c>
      <c r="K73" s="11">
        <v>5581604000</v>
      </c>
      <c r="L73" s="11">
        <v>5875952000</v>
      </c>
      <c r="M73" s="11">
        <v>6564992000</v>
      </c>
      <c r="N73" s="11">
        <v>6850551000</v>
      </c>
      <c r="O73" s="11">
        <v>6490654000</v>
      </c>
      <c r="P73" s="11">
        <v>6991496000</v>
      </c>
      <c r="Q73" s="11">
        <v>26930077000</v>
      </c>
      <c r="R73" s="11">
        <v>26605826000</v>
      </c>
      <c r="S73" s="11">
        <v>24107012000</v>
      </c>
      <c r="T73" s="11">
        <v>24610133000</v>
      </c>
      <c r="U73" s="11">
        <v>27641866000</v>
      </c>
      <c r="V73" s="11">
        <v>26782873000</v>
      </c>
      <c r="W73" s="11">
        <v>26406492000</v>
      </c>
      <c r="X73" s="11">
        <v>34914869000</v>
      </c>
      <c r="Y73" s="11">
        <v>36613193000</v>
      </c>
      <c r="Z73" s="11">
        <v>19740425000</v>
      </c>
      <c r="AA73" s="11">
        <v>20744010000</v>
      </c>
      <c r="AB73" s="11">
        <v>30034355000</v>
      </c>
    </row>
    <row r="74" spans="1:2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row>
    <row r="75" spans="1:2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row>
    <row r="76" spans="1:28" ht="19" x14ac:dyDescent="0.25">
      <c r="A76" s="5" t="s">
        <v>66</v>
      </c>
      <c r="B76" s="1" t="s">
        <v>92</v>
      </c>
      <c r="C76" s="1">
        <v>18200000</v>
      </c>
      <c r="D76" s="1">
        <v>112593000</v>
      </c>
      <c r="E76" s="1">
        <v>170045000</v>
      </c>
      <c r="F76" s="1">
        <v>121782000</v>
      </c>
      <c r="G76" s="1">
        <v>137338000</v>
      </c>
      <c r="H76" s="1">
        <v>124237000</v>
      </c>
      <c r="I76" s="1">
        <v>96472000</v>
      </c>
      <c r="J76" s="1">
        <v>95363000</v>
      </c>
      <c r="K76" s="1">
        <v>167622000</v>
      </c>
      <c r="L76" s="1">
        <v>183621000</v>
      </c>
      <c r="M76" s="1">
        <v>316431000</v>
      </c>
      <c r="N76" s="1">
        <v>-49310000</v>
      </c>
      <c r="O76" s="1">
        <v>-27960000</v>
      </c>
      <c r="P76" s="1">
        <v>33594000</v>
      </c>
      <c r="Q76" s="1">
        <v>-157938000</v>
      </c>
      <c r="R76" s="1">
        <v>-73480000</v>
      </c>
      <c r="S76" s="1">
        <v>234947000</v>
      </c>
      <c r="T76" s="1">
        <v>739284000</v>
      </c>
      <c r="U76" s="1">
        <v>925515000</v>
      </c>
      <c r="V76" s="1">
        <v>1292540000</v>
      </c>
      <c r="W76" s="1">
        <v>1760959000</v>
      </c>
      <c r="X76" s="1">
        <v>1822960000</v>
      </c>
      <c r="Y76" s="1">
        <v>1701846000</v>
      </c>
      <c r="Z76" s="1">
        <v>1616630000</v>
      </c>
      <c r="AA76" s="1">
        <v>3148590000</v>
      </c>
      <c r="AB76" s="1">
        <v>3555398000</v>
      </c>
    </row>
    <row r="77" spans="1:28" ht="19" x14ac:dyDescent="0.25">
      <c r="A77" s="5" t="s">
        <v>13</v>
      </c>
      <c r="B77" s="1" t="s">
        <v>92</v>
      </c>
      <c r="C77" s="1">
        <v>4195000</v>
      </c>
      <c r="D77" s="1">
        <v>57464000</v>
      </c>
      <c r="E77" s="1">
        <v>67505000</v>
      </c>
      <c r="F77" s="1">
        <v>96258000</v>
      </c>
      <c r="G77" s="1">
        <v>111414000</v>
      </c>
      <c r="H77" s="1">
        <v>134663000</v>
      </c>
      <c r="I77" s="1">
        <v>133514000</v>
      </c>
      <c r="J77" s="1">
        <v>160026000</v>
      </c>
      <c r="K77" s="1">
        <v>180304000</v>
      </c>
      <c r="L77" s="1">
        <v>179977000</v>
      </c>
      <c r="M77" s="1">
        <v>163726000</v>
      </c>
      <c r="N77" s="1">
        <v>158596000</v>
      </c>
      <c r="O77" s="1">
        <v>169363000</v>
      </c>
      <c r="P77" s="1">
        <v>180331000</v>
      </c>
      <c r="Q77" s="1">
        <v>603884000</v>
      </c>
      <c r="R77" s="1">
        <v>767459000</v>
      </c>
      <c r="S77" s="1">
        <v>664007000</v>
      </c>
      <c r="T77" s="1">
        <v>642461000</v>
      </c>
      <c r="U77" s="1">
        <v>880373000</v>
      </c>
      <c r="V77" s="1">
        <v>930985000</v>
      </c>
      <c r="W77" s="1">
        <v>879140000</v>
      </c>
      <c r="X77" s="1">
        <v>947214000</v>
      </c>
      <c r="Y77" s="1">
        <v>1139879000</v>
      </c>
      <c r="Z77" s="1">
        <v>1561969000</v>
      </c>
      <c r="AA77" s="1">
        <v>1577942000</v>
      </c>
      <c r="AB77" s="1">
        <v>1812777000</v>
      </c>
    </row>
    <row r="78" spans="1:28"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v>-19803000</v>
      </c>
      <c r="R78" s="1">
        <v>-21967000</v>
      </c>
      <c r="S78" s="1">
        <v>-20067000</v>
      </c>
      <c r="T78" s="1">
        <v>-87240000</v>
      </c>
      <c r="U78" s="1">
        <v>-5057000</v>
      </c>
      <c r="V78" s="1">
        <v>-5525000</v>
      </c>
      <c r="W78" s="1">
        <v>-5005000</v>
      </c>
      <c r="X78" s="1">
        <v>1448000</v>
      </c>
      <c r="Y78" s="1">
        <v>12221000</v>
      </c>
      <c r="Z78" s="1">
        <v>744000</v>
      </c>
      <c r="AA78" s="1">
        <v>1322000</v>
      </c>
      <c r="AB78" s="1">
        <v>12638000</v>
      </c>
    </row>
    <row r="79" spans="1:2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v>21467000</v>
      </c>
      <c r="O79" s="1">
        <v>23049000</v>
      </c>
      <c r="P79" s="1">
        <v>23941000</v>
      </c>
      <c r="Q79" s="1">
        <v>28920000</v>
      </c>
      <c r="R79" s="1">
        <v>32138000</v>
      </c>
      <c r="S79" s="1">
        <v>49239000</v>
      </c>
      <c r="T79" s="1">
        <v>57478000</v>
      </c>
      <c r="U79" s="1">
        <v>53665000</v>
      </c>
      <c r="V79" s="1">
        <v>60341000</v>
      </c>
      <c r="W79" s="1">
        <v>76640000</v>
      </c>
      <c r="X79" s="1">
        <v>76093000</v>
      </c>
      <c r="Y79" s="1">
        <v>97557000</v>
      </c>
      <c r="Z79" s="1">
        <v>109831000</v>
      </c>
      <c r="AA79" s="1">
        <v>113028000</v>
      </c>
      <c r="AB79" s="1">
        <v>175356000</v>
      </c>
    </row>
    <row r="80" spans="1:28" ht="19" x14ac:dyDescent="0.25">
      <c r="A80" s="14" t="s">
        <v>104</v>
      </c>
      <c r="B80" s="15" t="e">
        <f t="shared" ref="B80:AB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f t="shared" si="6"/>
        <v>3.0021886734401333E-2</v>
      </c>
      <c r="O80" s="15">
        <f t="shared" si="6"/>
        <v>3.6363951899684777E-2</v>
      </c>
      <c r="P80" s="15">
        <f t="shared" si="6"/>
        <v>3.7791633780584054E-2</v>
      </c>
      <c r="Q80" s="15">
        <f t="shared" si="6"/>
        <v>1.8861390303601861E-2</v>
      </c>
      <c r="R80" s="15">
        <f t="shared" si="6"/>
        <v>1.6021248668344E-2</v>
      </c>
      <c r="S80" s="15">
        <f t="shared" si="6"/>
        <v>2.8128759670171598E-2</v>
      </c>
      <c r="T80" s="15">
        <f t="shared" si="6"/>
        <v>3.2643357771269324E-2</v>
      </c>
      <c r="U80" s="15">
        <f t="shared" si="6"/>
        <v>2.4425667956564048E-2</v>
      </c>
      <c r="V80" s="15">
        <f t="shared" si="6"/>
        <v>2.3820680698028333E-2</v>
      </c>
      <c r="W80" s="15">
        <f t="shared" si="6"/>
        <v>2.9272756856600923E-2</v>
      </c>
      <c r="X80" s="15">
        <f t="shared" si="6"/>
        <v>2.7132959094638556E-2</v>
      </c>
      <c r="Y80" s="15">
        <f t="shared" si="6"/>
        <v>2.9290934033022669E-2</v>
      </c>
      <c r="Z80" s="15">
        <f t="shared" si="6"/>
        <v>2.4743761454558564E-2</v>
      </c>
      <c r="AA80" s="15">
        <f t="shared" si="6"/>
        <v>2.3748172053855075E-2</v>
      </c>
      <c r="AB80" s="15">
        <f t="shared" si="6"/>
        <v>2.9354710621170291E-2</v>
      </c>
    </row>
    <row r="81" spans="1:36" ht="19" x14ac:dyDescent="0.25">
      <c r="A81" s="5" t="s">
        <v>69</v>
      </c>
      <c r="B81" s="1" t="s">
        <v>92</v>
      </c>
      <c r="C81" s="1">
        <v>-9572000</v>
      </c>
      <c r="D81" s="1">
        <v>11034000</v>
      </c>
      <c r="E81" s="1">
        <v>-9735000</v>
      </c>
      <c r="F81" s="1">
        <v>23529000</v>
      </c>
      <c r="G81" s="1">
        <v>13128000</v>
      </c>
      <c r="H81" s="1">
        <v>-1407000</v>
      </c>
      <c r="I81" s="1">
        <v>-7087000</v>
      </c>
      <c r="J81" s="1">
        <v>-210000</v>
      </c>
      <c r="K81" s="1">
        <v>-27306000</v>
      </c>
      <c r="L81" s="1">
        <v>20245000</v>
      </c>
      <c r="M81" s="1">
        <v>-55185000</v>
      </c>
      <c r="N81" s="1">
        <v>19987000</v>
      </c>
      <c r="O81" s="1">
        <v>-6780000</v>
      </c>
      <c r="P81" s="1">
        <v>8714000</v>
      </c>
      <c r="Q81" s="1">
        <v>-187006000</v>
      </c>
      <c r="R81" s="1">
        <v>-184310000</v>
      </c>
      <c r="S81" s="1">
        <v>-93032000</v>
      </c>
      <c r="T81" s="1">
        <v>-63964000</v>
      </c>
      <c r="U81" s="1">
        <v>-110806000</v>
      </c>
      <c r="V81" s="1">
        <v>-65001000</v>
      </c>
      <c r="W81" s="1">
        <v>42759000</v>
      </c>
      <c r="X81" s="1">
        <v>-82720000</v>
      </c>
      <c r="Y81" s="1">
        <v>18611000</v>
      </c>
      <c r="Z81" s="1">
        <v>-18844000</v>
      </c>
      <c r="AA81" s="1">
        <v>-165876000</v>
      </c>
      <c r="AB81" s="1">
        <v>-26224000</v>
      </c>
    </row>
    <row r="82" spans="1:36" ht="19" x14ac:dyDescent="0.25">
      <c r="A82" s="5" t="s">
        <v>70</v>
      </c>
      <c r="B82" s="1" t="s">
        <v>92</v>
      </c>
      <c r="C82" s="1">
        <v>-11900000</v>
      </c>
      <c r="D82" s="1">
        <v>-9377000</v>
      </c>
      <c r="E82" s="1">
        <v>5199000</v>
      </c>
      <c r="F82" s="1">
        <v>-34142000</v>
      </c>
      <c r="G82" s="1">
        <v>19753000</v>
      </c>
      <c r="H82" s="1">
        <v>-8269000</v>
      </c>
      <c r="I82" s="1">
        <v>-14603000</v>
      </c>
      <c r="J82" s="1">
        <v>-1154000</v>
      </c>
      <c r="K82" s="1">
        <v>-42379000</v>
      </c>
      <c r="L82" s="1">
        <v>3276000</v>
      </c>
      <c r="M82" s="1">
        <v>-82288000</v>
      </c>
      <c r="N82" s="1">
        <v>27776000</v>
      </c>
      <c r="O82" s="1">
        <v>17311000</v>
      </c>
      <c r="P82" s="1">
        <v>-18328000</v>
      </c>
      <c r="Q82" s="1">
        <v>-40095000</v>
      </c>
      <c r="R82" s="1">
        <v>-178387000</v>
      </c>
      <c r="S82" s="1">
        <v>-12912000</v>
      </c>
      <c r="T82" s="1">
        <v>-93000</v>
      </c>
      <c r="U82" s="1">
        <v>-102934000</v>
      </c>
      <c r="V82" s="1">
        <v>-91514000</v>
      </c>
      <c r="W82" s="1">
        <v>6385000</v>
      </c>
      <c r="X82" s="1">
        <v>-112845000</v>
      </c>
      <c r="Y82" s="1">
        <v>-96608000</v>
      </c>
      <c r="Z82" s="1">
        <v>-112949000</v>
      </c>
      <c r="AA82" s="1">
        <v>-342734000</v>
      </c>
      <c r="AB82" s="1">
        <v>-135254000</v>
      </c>
    </row>
    <row r="83" spans="1:36"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I83" s="62" t="s">
        <v>126</v>
      </c>
      <c r="AJ83" s="63"/>
    </row>
    <row r="84" spans="1:36" ht="19" x14ac:dyDescent="0.25">
      <c r="A84" s="5" t="s">
        <v>47</v>
      </c>
      <c r="B84" s="1" t="s">
        <v>92</v>
      </c>
      <c r="C84" s="1">
        <v>2300000</v>
      </c>
      <c r="D84" s="1">
        <v>20411000</v>
      </c>
      <c r="E84" s="1">
        <v>-14934000</v>
      </c>
      <c r="F84" s="1">
        <v>57671000</v>
      </c>
      <c r="G84" s="1">
        <v>-6625000</v>
      </c>
      <c r="H84" s="1">
        <v>6862000</v>
      </c>
      <c r="I84" s="1">
        <v>7516000</v>
      </c>
      <c r="J84" s="1">
        <v>944000</v>
      </c>
      <c r="K84" s="1">
        <v>15073000</v>
      </c>
      <c r="L84" s="1">
        <v>16969000</v>
      </c>
      <c r="M84" s="1">
        <v>27103000</v>
      </c>
      <c r="N84" s="1">
        <v>-7789000</v>
      </c>
      <c r="O84" s="1">
        <v>-24091000</v>
      </c>
      <c r="P84" s="1">
        <v>27042000</v>
      </c>
      <c r="Q84" s="1" t="s">
        <v>92</v>
      </c>
      <c r="R84" s="1">
        <v>-5923000</v>
      </c>
      <c r="S84" s="1">
        <v>-80120000</v>
      </c>
      <c r="T84" s="1">
        <v>-63871000</v>
      </c>
      <c r="U84" s="1">
        <v>-7872000</v>
      </c>
      <c r="V84" s="1">
        <v>26513000</v>
      </c>
      <c r="W84" s="1">
        <v>36374000</v>
      </c>
      <c r="X84" s="1">
        <v>30125000</v>
      </c>
      <c r="Y84" s="1">
        <v>115219000</v>
      </c>
      <c r="Z84" s="1">
        <v>94105000</v>
      </c>
      <c r="AA84" s="1">
        <v>176858000</v>
      </c>
      <c r="AB84" s="1">
        <v>109030000</v>
      </c>
      <c r="AI84" s="64" t="s">
        <v>127</v>
      </c>
      <c r="AJ84" s="65"/>
    </row>
    <row r="85" spans="1:36" ht="20" x14ac:dyDescent="0.25">
      <c r="A85" s="5" t="s">
        <v>71</v>
      </c>
      <c r="B85" s="1" t="s">
        <v>92</v>
      </c>
      <c r="C85" s="1">
        <v>9628000</v>
      </c>
      <c r="D85" s="1">
        <v>-11034000</v>
      </c>
      <c r="E85" s="1">
        <v>9735000</v>
      </c>
      <c r="F85" s="1">
        <v>-23529000</v>
      </c>
      <c r="G85" s="1">
        <v>-13128000</v>
      </c>
      <c r="H85" s="1">
        <v>1407000</v>
      </c>
      <c r="I85" s="1">
        <v>7087000</v>
      </c>
      <c r="J85" s="1">
        <v>210000</v>
      </c>
      <c r="K85" s="1">
        <v>27306000</v>
      </c>
      <c r="L85" s="1">
        <v>-20245000</v>
      </c>
      <c r="M85" s="1">
        <v>55185000</v>
      </c>
      <c r="N85" s="1" t="s">
        <v>92</v>
      </c>
      <c r="O85" s="1" t="s">
        <v>92</v>
      </c>
      <c r="P85" s="1" t="s">
        <v>92</v>
      </c>
      <c r="Q85" s="1" t="s">
        <v>92</v>
      </c>
      <c r="R85" s="1" t="s">
        <v>92</v>
      </c>
      <c r="S85" s="1" t="s">
        <v>92</v>
      </c>
      <c r="T85" s="1" t="s">
        <v>92</v>
      </c>
      <c r="U85" s="1" t="s">
        <v>92</v>
      </c>
      <c r="V85" s="1" t="s">
        <v>92</v>
      </c>
      <c r="W85" s="1" t="s">
        <v>92</v>
      </c>
      <c r="X85" s="1" t="s">
        <v>92</v>
      </c>
      <c r="Y85" s="1" t="s">
        <v>92</v>
      </c>
      <c r="Z85" s="1" t="s">
        <v>92</v>
      </c>
      <c r="AA85" s="1" t="s">
        <v>92</v>
      </c>
      <c r="AB85" s="1" t="s">
        <v>92</v>
      </c>
      <c r="AI85" s="23" t="s">
        <v>128</v>
      </c>
      <c r="AJ85" s="24">
        <f>AB17</f>
        <v>291903000</v>
      </c>
    </row>
    <row r="86" spans="1:36" ht="20" x14ac:dyDescent="0.25">
      <c r="A86" s="5" t="s">
        <v>72</v>
      </c>
      <c r="B86" s="1" t="s">
        <v>92</v>
      </c>
      <c r="C86" s="1">
        <v>-543000</v>
      </c>
      <c r="D86" s="1">
        <v>-3911000</v>
      </c>
      <c r="E86" s="1">
        <v>-37424000</v>
      </c>
      <c r="F86" s="1">
        <v>19606000</v>
      </c>
      <c r="G86" s="1">
        <v>26682000</v>
      </c>
      <c r="H86" s="1">
        <v>31308000</v>
      </c>
      <c r="I86" s="1">
        <v>48637000</v>
      </c>
      <c r="J86" s="1">
        <v>39199000</v>
      </c>
      <c r="K86" s="1">
        <v>-24805000</v>
      </c>
      <c r="L86" s="1">
        <v>-47988000</v>
      </c>
      <c r="M86" s="1">
        <v>-184429000</v>
      </c>
      <c r="N86" s="1">
        <v>150280000</v>
      </c>
      <c r="O86" s="1">
        <v>84604000</v>
      </c>
      <c r="P86" s="1">
        <v>6180000</v>
      </c>
      <c r="Q86" s="1">
        <v>-60993000</v>
      </c>
      <c r="R86" s="1">
        <v>-56348000</v>
      </c>
      <c r="S86" s="1">
        <v>-350105000</v>
      </c>
      <c r="T86" s="1">
        <v>-583488000</v>
      </c>
      <c r="U86" s="1">
        <v>-780280000</v>
      </c>
      <c r="V86" s="1">
        <v>-796335000</v>
      </c>
      <c r="W86" s="1">
        <v>-1067247000</v>
      </c>
      <c r="X86" s="1">
        <v>-961436000</v>
      </c>
      <c r="Y86" s="1">
        <v>-706080000</v>
      </c>
      <c r="Z86" s="1">
        <v>-118469000</v>
      </c>
      <c r="AA86" s="1">
        <v>-139583000</v>
      </c>
      <c r="AB86" s="1">
        <v>-243973000</v>
      </c>
      <c r="AI86" s="23" t="s">
        <v>129</v>
      </c>
      <c r="AJ86" s="24">
        <f>AB56</f>
        <v>1538461000</v>
      </c>
    </row>
    <row r="87" spans="1:36" ht="20" x14ac:dyDescent="0.25">
      <c r="A87" s="6" t="s">
        <v>73</v>
      </c>
      <c r="B87" s="10" t="s">
        <v>92</v>
      </c>
      <c r="C87" s="10">
        <v>12280000</v>
      </c>
      <c r="D87" s="10">
        <v>177180000</v>
      </c>
      <c r="E87" s="10">
        <v>190391000</v>
      </c>
      <c r="F87" s="10">
        <v>261175000</v>
      </c>
      <c r="G87" s="10">
        <v>288562000</v>
      </c>
      <c r="H87" s="10">
        <v>288801000</v>
      </c>
      <c r="I87" s="10">
        <v>271536000</v>
      </c>
      <c r="J87" s="10">
        <v>294378000</v>
      </c>
      <c r="K87" s="10">
        <v>295815000</v>
      </c>
      <c r="L87" s="10">
        <v>335855000</v>
      </c>
      <c r="M87" s="10">
        <v>240543000</v>
      </c>
      <c r="N87" s="10">
        <v>301020000</v>
      </c>
      <c r="O87" s="10">
        <v>242276000</v>
      </c>
      <c r="P87" s="10">
        <v>252760000</v>
      </c>
      <c r="Q87" s="10">
        <v>207064000</v>
      </c>
      <c r="R87" s="10">
        <v>463492000</v>
      </c>
      <c r="S87" s="10">
        <v>484989000</v>
      </c>
      <c r="T87" s="10">
        <v>704531000</v>
      </c>
      <c r="U87" s="10">
        <v>963410000</v>
      </c>
      <c r="V87" s="10">
        <v>1417005000</v>
      </c>
      <c r="W87" s="10">
        <v>1687246000</v>
      </c>
      <c r="X87" s="10">
        <v>1803559000</v>
      </c>
      <c r="Y87" s="10">
        <v>2264034000</v>
      </c>
      <c r="Z87" s="10">
        <v>2937005000</v>
      </c>
      <c r="AA87" s="10">
        <v>2996042000</v>
      </c>
      <c r="AB87" s="10">
        <v>4126430000</v>
      </c>
      <c r="AI87" s="23" t="s">
        <v>130</v>
      </c>
      <c r="AJ87" s="24">
        <f>AB61</f>
        <v>22976311000</v>
      </c>
    </row>
    <row r="88" spans="1:36" ht="20" x14ac:dyDescent="0.25">
      <c r="A88" s="5" t="s">
        <v>74</v>
      </c>
      <c r="B88" s="1" t="s">
        <v>92</v>
      </c>
      <c r="C88" s="1">
        <v>-226872000</v>
      </c>
      <c r="D88" s="1">
        <v>-564304000</v>
      </c>
      <c r="E88" s="1">
        <v>-579823000</v>
      </c>
      <c r="F88" s="1">
        <v>-798979000</v>
      </c>
      <c r="G88" s="1">
        <v>-624701000</v>
      </c>
      <c r="H88" s="1">
        <v>-563091000</v>
      </c>
      <c r="I88" s="1">
        <v>-761139000</v>
      </c>
      <c r="J88" s="1">
        <v>-996202000</v>
      </c>
      <c r="K88" s="1">
        <v>-1086648000</v>
      </c>
      <c r="L88" s="1">
        <v>-1485881000</v>
      </c>
      <c r="M88" s="1">
        <v>-1357900000</v>
      </c>
      <c r="N88" s="1">
        <v>-1216373000</v>
      </c>
      <c r="O88" s="1">
        <v>-402349000</v>
      </c>
      <c r="P88" s="1">
        <v>-272919000</v>
      </c>
      <c r="Q88" s="1">
        <v>-1025794000</v>
      </c>
      <c r="R88" s="1" t="s">
        <v>92</v>
      </c>
      <c r="S88" s="1" t="s">
        <v>92</v>
      </c>
      <c r="T88" s="1" t="s">
        <v>92</v>
      </c>
      <c r="U88" s="1" t="s">
        <v>92</v>
      </c>
      <c r="V88" s="1" t="s">
        <v>92</v>
      </c>
      <c r="W88" s="1" t="s">
        <v>92</v>
      </c>
      <c r="X88" s="1" t="s">
        <v>92</v>
      </c>
      <c r="Y88" s="1" t="s">
        <v>92</v>
      </c>
      <c r="Z88" s="1" t="s">
        <v>92</v>
      </c>
      <c r="AA88" s="1" t="s">
        <v>92</v>
      </c>
      <c r="AB88" s="1" t="s">
        <v>92</v>
      </c>
      <c r="AI88" s="33" t="s">
        <v>131</v>
      </c>
      <c r="AJ88" s="34">
        <f>AJ85/(AJ86+AJ87)</f>
        <v>1.1907228833292842E-2</v>
      </c>
    </row>
    <row r="89" spans="1:36" ht="20" customHeight="1" x14ac:dyDescent="0.25">
      <c r="A89" s="14" t="s">
        <v>105</v>
      </c>
      <c r="B89" s="15" t="e">
        <f t="shared" ref="B89:AB89" si="7">(-1*B88)/B3</f>
        <v>#VALUE!</v>
      </c>
      <c r="C89" s="15">
        <f t="shared" si="7"/>
        <v>4.0468053226784635</v>
      </c>
      <c r="D89" s="15">
        <f t="shared" si="7"/>
        <v>1.5723723623313188</v>
      </c>
      <c r="E89" s="15">
        <f t="shared" si="7"/>
        <v>1.2937193066225181</v>
      </c>
      <c r="F89" s="15">
        <f t="shared" si="7"/>
        <v>1.6725293956337253</v>
      </c>
      <c r="G89" s="15">
        <f t="shared" si="7"/>
        <v>1.039704083415856</v>
      </c>
      <c r="H89" s="15">
        <f t="shared" si="7"/>
        <v>0.91434180464826265</v>
      </c>
      <c r="I89" s="15">
        <f t="shared" si="7"/>
        <v>1.2375499360201094</v>
      </c>
      <c r="J89" s="15">
        <f t="shared" si="7"/>
        <v>1.4964976137505652</v>
      </c>
      <c r="K89" s="15">
        <f t="shared" si="7"/>
        <v>1.6071132250435924</v>
      </c>
      <c r="L89" s="15">
        <f t="shared" si="7"/>
        <v>2.0357434483816874</v>
      </c>
      <c r="M89" s="15">
        <f t="shared" si="7"/>
        <v>2.0277121153521653</v>
      </c>
      <c r="N89" s="15">
        <f t="shared" si="7"/>
        <v>1.7011139159073905</v>
      </c>
      <c r="O89" s="15">
        <f t="shared" si="7"/>
        <v>0.63477806772034673</v>
      </c>
      <c r="P89" s="15">
        <f t="shared" si="7"/>
        <v>0.43081136543014997</v>
      </c>
      <c r="Q89" s="15">
        <f t="shared" si="7"/>
        <v>0.66901455757582873</v>
      </c>
      <c r="R89" s="15" t="e">
        <f t="shared" si="7"/>
        <v>#VALUE!</v>
      </c>
      <c r="S89" s="15" t="e">
        <f t="shared" si="7"/>
        <v>#VALUE!</v>
      </c>
      <c r="T89" s="15" t="e">
        <f t="shared" si="7"/>
        <v>#VALUE!</v>
      </c>
      <c r="U89" s="15" t="e">
        <f t="shared" si="7"/>
        <v>#VALUE!</v>
      </c>
      <c r="V89" s="15" t="e">
        <f t="shared" si="7"/>
        <v>#VALUE!</v>
      </c>
      <c r="W89" s="15" t="e">
        <f t="shared" si="7"/>
        <v>#VALUE!</v>
      </c>
      <c r="X89" s="15" t="e">
        <f t="shared" si="7"/>
        <v>#VALUE!</v>
      </c>
      <c r="Y89" s="15" t="e">
        <f t="shared" si="7"/>
        <v>#VALUE!</v>
      </c>
      <c r="Z89" s="15" t="e">
        <f t="shared" si="7"/>
        <v>#VALUE!</v>
      </c>
      <c r="AA89" s="15" t="e">
        <f t="shared" si="7"/>
        <v>#VALUE!</v>
      </c>
      <c r="AB89" s="15" t="e">
        <f t="shared" si="7"/>
        <v>#VALUE!</v>
      </c>
      <c r="AI89" s="23" t="s">
        <v>106</v>
      </c>
      <c r="AJ89" s="24">
        <f>AB27</f>
        <v>135412000</v>
      </c>
    </row>
    <row r="90" spans="1:36" ht="20" x14ac:dyDescent="0.25">
      <c r="A90" s="5" t="s">
        <v>75</v>
      </c>
      <c r="B90" s="1" t="s">
        <v>92</v>
      </c>
      <c r="C90" s="1">
        <v>-5935000</v>
      </c>
      <c r="D90" s="1">
        <v>-67376000</v>
      </c>
      <c r="E90" s="1">
        <v>-7789000</v>
      </c>
      <c r="F90" s="1" t="s">
        <v>92</v>
      </c>
      <c r="G90" s="1" t="s">
        <v>92</v>
      </c>
      <c r="H90" s="1">
        <v>-355964000</v>
      </c>
      <c r="I90" s="1" t="s">
        <v>92</v>
      </c>
      <c r="J90" s="1" t="s">
        <v>92</v>
      </c>
      <c r="K90" s="1" t="s">
        <v>92</v>
      </c>
      <c r="L90" s="1" t="s">
        <v>92</v>
      </c>
      <c r="M90" s="1" t="s">
        <v>92</v>
      </c>
      <c r="N90" s="1">
        <v>-77178000</v>
      </c>
      <c r="O90" s="1">
        <v>4233000</v>
      </c>
      <c r="P90" s="1" t="s">
        <v>92</v>
      </c>
      <c r="Q90" s="1">
        <v>-1025251000</v>
      </c>
      <c r="R90" s="1">
        <v>-238488000</v>
      </c>
      <c r="S90" s="1">
        <v>-1487944000</v>
      </c>
      <c r="T90" s="1">
        <v>-1085719000</v>
      </c>
      <c r="U90" s="1">
        <v>-304395000</v>
      </c>
      <c r="V90" s="1">
        <v>510599000</v>
      </c>
      <c r="W90" s="1">
        <v>-415189000</v>
      </c>
      <c r="X90" s="1">
        <v>199920000</v>
      </c>
      <c r="Y90" s="1">
        <v>113294000</v>
      </c>
      <c r="Z90" s="1">
        <v>-1823666000</v>
      </c>
      <c r="AA90" s="1">
        <v>-739828000</v>
      </c>
      <c r="AB90" s="1">
        <v>-365372000</v>
      </c>
      <c r="AI90" s="23" t="s">
        <v>19</v>
      </c>
      <c r="AJ90" s="24">
        <f>AB25</f>
        <v>3690810000</v>
      </c>
    </row>
    <row r="91" spans="1:36" ht="20" x14ac:dyDescent="0.25">
      <c r="A91" s="5" t="s">
        <v>76</v>
      </c>
      <c r="B91" s="1" t="s">
        <v>92</v>
      </c>
      <c r="C91" s="1" t="s">
        <v>92</v>
      </c>
      <c r="D91" s="1" t="s">
        <v>92</v>
      </c>
      <c r="E91" s="1" t="s">
        <v>92</v>
      </c>
      <c r="F91" s="1" t="s">
        <v>92</v>
      </c>
      <c r="G91" s="1" t="s">
        <v>92</v>
      </c>
      <c r="H91" s="1" t="s">
        <v>92</v>
      </c>
      <c r="I91" s="1" t="s">
        <v>92</v>
      </c>
      <c r="J91" s="1" t="s">
        <v>92</v>
      </c>
      <c r="K91" s="1" t="s">
        <v>92</v>
      </c>
      <c r="L91" s="1">
        <v>-18969000</v>
      </c>
      <c r="M91" s="1">
        <v>-54334000</v>
      </c>
      <c r="N91" s="1">
        <v>-52267000</v>
      </c>
      <c r="O91" s="1">
        <v>-16415000</v>
      </c>
      <c r="P91" s="1">
        <v>-413451000</v>
      </c>
      <c r="Q91" s="1">
        <v>-92755000</v>
      </c>
      <c r="R91" s="1" t="s">
        <v>92</v>
      </c>
      <c r="S91" s="1" t="s">
        <v>92</v>
      </c>
      <c r="T91" s="1" t="s">
        <v>92</v>
      </c>
      <c r="U91" s="1">
        <v>-981000</v>
      </c>
      <c r="V91" s="1" t="s">
        <v>92</v>
      </c>
      <c r="W91" s="1">
        <v>-5058000</v>
      </c>
      <c r="X91" s="1">
        <v>-11703000</v>
      </c>
      <c r="Y91" s="1">
        <v>-30424000</v>
      </c>
      <c r="Z91" s="1">
        <v>-9034000</v>
      </c>
      <c r="AA91" s="1">
        <v>-16513000</v>
      </c>
      <c r="AB91" s="1">
        <v>-3458000</v>
      </c>
      <c r="AI91" s="33" t="s">
        <v>132</v>
      </c>
      <c r="AJ91" s="34">
        <f>AJ89/AJ90</f>
        <v>3.6688965294881068E-2</v>
      </c>
    </row>
    <row r="92" spans="1:36"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v>421647000</v>
      </c>
      <c r="O92" s="1">
        <v>482515000</v>
      </c>
      <c r="P92" s="1">
        <v>106749000</v>
      </c>
      <c r="Q92" s="1">
        <v>170158000</v>
      </c>
      <c r="R92" s="1" t="s">
        <v>92</v>
      </c>
      <c r="S92" s="1" t="s">
        <v>92</v>
      </c>
      <c r="T92" s="1" t="s">
        <v>92</v>
      </c>
      <c r="U92" s="1">
        <v>129149000</v>
      </c>
      <c r="V92" s="1">
        <v>79767000</v>
      </c>
      <c r="W92" s="1">
        <v>7541000</v>
      </c>
      <c r="X92" s="1">
        <v>29425000</v>
      </c>
      <c r="Y92" s="1">
        <v>23640000</v>
      </c>
      <c r="Z92" s="1">
        <v>2352000</v>
      </c>
      <c r="AA92" s="1">
        <v>3305000</v>
      </c>
      <c r="AB92" s="1">
        <v>59281000</v>
      </c>
      <c r="AI92" s="35" t="s">
        <v>133</v>
      </c>
      <c r="AJ92" s="36">
        <f>AJ88*(1-AJ91)</f>
        <v>1.1470364927869953E-2</v>
      </c>
    </row>
    <row r="93" spans="1:36" ht="19" x14ac:dyDescent="0.25">
      <c r="A93" s="5" t="s">
        <v>78</v>
      </c>
      <c r="B93" s="1" t="s">
        <v>92</v>
      </c>
      <c r="C93" s="1" t="s">
        <v>92</v>
      </c>
      <c r="D93" s="1">
        <v>-164533000</v>
      </c>
      <c r="E93" s="1">
        <v>651344000</v>
      </c>
      <c r="F93" s="1">
        <v>72480000</v>
      </c>
      <c r="G93" s="1">
        <v>261549000</v>
      </c>
      <c r="H93" s="1">
        <v>600584000</v>
      </c>
      <c r="I93" s="1">
        <v>413136000</v>
      </c>
      <c r="J93" s="1">
        <v>267771000</v>
      </c>
      <c r="K93" s="1">
        <v>1026241000</v>
      </c>
      <c r="L93" s="1">
        <v>624290000</v>
      </c>
      <c r="M93" s="1">
        <v>779994000</v>
      </c>
      <c r="N93" s="1">
        <v>42403000</v>
      </c>
      <c r="O93" s="1">
        <v>7145000</v>
      </c>
      <c r="P93" s="1">
        <v>-7007000</v>
      </c>
      <c r="Q93" s="1">
        <v>1740577000</v>
      </c>
      <c r="R93" s="1">
        <v>768103000</v>
      </c>
      <c r="S93" s="1">
        <v>3821866000</v>
      </c>
      <c r="T93" s="1">
        <v>597410000</v>
      </c>
      <c r="U93" s="1">
        <v>-4472386000</v>
      </c>
      <c r="V93" s="1">
        <v>661672000</v>
      </c>
      <c r="W93" s="1">
        <v>955984000</v>
      </c>
      <c r="X93" s="1">
        <v>-881438000</v>
      </c>
      <c r="Y93" s="1">
        <v>-791860000</v>
      </c>
      <c r="Z93" s="1">
        <v>4312000</v>
      </c>
      <c r="AA93" s="1" t="s">
        <v>92</v>
      </c>
      <c r="AB93" s="1" t="s">
        <v>92</v>
      </c>
      <c r="AI93" s="64" t="s">
        <v>134</v>
      </c>
      <c r="AJ93" s="65"/>
    </row>
    <row r="94" spans="1:36" ht="20" x14ac:dyDescent="0.25">
      <c r="A94" s="6" t="s">
        <v>79</v>
      </c>
      <c r="B94" s="10" t="s">
        <v>92</v>
      </c>
      <c r="C94" s="10">
        <v>-232807000</v>
      </c>
      <c r="D94" s="10">
        <v>-796213000</v>
      </c>
      <c r="E94" s="10">
        <v>63732000</v>
      </c>
      <c r="F94" s="10">
        <v>-726499000</v>
      </c>
      <c r="G94" s="10">
        <v>-363152000</v>
      </c>
      <c r="H94" s="10">
        <v>-318471000</v>
      </c>
      <c r="I94" s="10">
        <v>-348003000</v>
      </c>
      <c r="J94" s="10">
        <v>-728431000</v>
      </c>
      <c r="K94" s="10">
        <v>-60407000</v>
      </c>
      <c r="L94" s="10">
        <v>-880560000</v>
      </c>
      <c r="M94" s="10">
        <v>-632240000</v>
      </c>
      <c r="N94" s="10">
        <v>-881768000</v>
      </c>
      <c r="O94" s="10">
        <v>75129000</v>
      </c>
      <c r="P94" s="10">
        <v>-586628000</v>
      </c>
      <c r="Q94" s="10">
        <v>-233065000</v>
      </c>
      <c r="R94" s="10">
        <v>529615000</v>
      </c>
      <c r="S94" s="10">
        <v>2333922000</v>
      </c>
      <c r="T94" s="10">
        <v>-488309000</v>
      </c>
      <c r="U94" s="10">
        <v>-4648613000</v>
      </c>
      <c r="V94" s="10">
        <v>1252038000</v>
      </c>
      <c r="W94" s="10">
        <v>543278000</v>
      </c>
      <c r="X94" s="10">
        <v>-663796000</v>
      </c>
      <c r="Y94" s="10">
        <v>-685350000</v>
      </c>
      <c r="Z94" s="10">
        <v>-3074330000</v>
      </c>
      <c r="AA94" s="10">
        <v>-1990058000</v>
      </c>
      <c r="AB94" s="10">
        <v>-4499057000</v>
      </c>
      <c r="AI94" s="23" t="s">
        <v>135</v>
      </c>
      <c r="AJ94" s="37">
        <v>4.095E-2</v>
      </c>
    </row>
    <row r="95" spans="1:36" ht="20" x14ac:dyDescent="0.25">
      <c r="A95" s="5" t="s">
        <v>80</v>
      </c>
      <c r="B95" s="1" t="s">
        <v>92</v>
      </c>
      <c r="C95" s="1">
        <v>-181647000</v>
      </c>
      <c r="D95" s="1">
        <v>-79380000</v>
      </c>
      <c r="E95" s="1">
        <v>-595463000</v>
      </c>
      <c r="F95" s="1">
        <v>-80000000</v>
      </c>
      <c r="G95" s="1">
        <v>-504366000</v>
      </c>
      <c r="H95" s="1">
        <v>-438368000</v>
      </c>
      <c r="I95" s="1">
        <v>-641810000</v>
      </c>
      <c r="J95" s="1">
        <v>-846210000</v>
      </c>
      <c r="K95" s="1">
        <v>-1025151000</v>
      </c>
      <c r="L95" s="1">
        <v>-1444045000</v>
      </c>
      <c r="M95" s="1">
        <v>-1912253000</v>
      </c>
      <c r="N95" s="1">
        <v>-2454721000</v>
      </c>
      <c r="O95" s="1">
        <v>-2245692000</v>
      </c>
      <c r="P95" s="1">
        <v>-1516296000</v>
      </c>
      <c r="Q95" s="1">
        <v>-1907273000</v>
      </c>
      <c r="R95" s="1">
        <v>-1850699000</v>
      </c>
      <c r="S95" s="1">
        <v>-6105508000</v>
      </c>
      <c r="T95" s="1">
        <v>-4923175000</v>
      </c>
      <c r="U95" s="1">
        <v>-3164264000</v>
      </c>
      <c r="V95" s="1">
        <v>-2301647000</v>
      </c>
      <c r="W95" s="1">
        <v>-3578889000</v>
      </c>
      <c r="X95" s="1">
        <v>-4166088000</v>
      </c>
      <c r="Y95" s="1">
        <v>-3301827000</v>
      </c>
      <c r="Z95" s="1">
        <v>-6793265000</v>
      </c>
      <c r="AA95" s="1">
        <v>-2560174000</v>
      </c>
      <c r="AB95" s="1">
        <v>-1381005000</v>
      </c>
      <c r="AI95" s="38" t="s">
        <v>136</v>
      </c>
      <c r="AJ95" s="39" cm="1">
        <f t="array" ref="AJ95">_FV(A1,"Beta")</f>
        <v>1.0146999999999999</v>
      </c>
    </row>
    <row r="96" spans="1:36" ht="20" x14ac:dyDescent="0.25">
      <c r="A96" s="5" t="s">
        <v>81</v>
      </c>
      <c r="B96" s="1" t="s">
        <v>92</v>
      </c>
      <c r="C96" s="1">
        <v>317009000</v>
      </c>
      <c r="D96" s="1" t="s">
        <v>92</v>
      </c>
      <c r="E96" s="1">
        <v>732000</v>
      </c>
      <c r="F96" s="1">
        <v>2180000</v>
      </c>
      <c r="G96" s="1">
        <v>4274000</v>
      </c>
      <c r="H96" s="1">
        <v>84335000</v>
      </c>
      <c r="I96" s="1">
        <v>200069000</v>
      </c>
      <c r="J96" s="1">
        <v>27721000</v>
      </c>
      <c r="K96" s="1">
        <v>48472000</v>
      </c>
      <c r="L96" s="1">
        <v>153601000</v>
      </c>
      <c r="M96" s="1">
        <v>656496000</v>
      </c>
      <c r="N96" s="1" t="s">
        <v>92</v>
      </c>
      <c r="O96" s="1">
        <v>552319000</v>
      </c>
      <c r="P96" s="1">
        <v>478847000</v>
      </c>
      <c r="Q96" s="1">
        <v>1156493000</v>
      </c>
      <c r="R96" s="1">
        <v>30981000</v>
      </c>
      <c r="S96" s="1">
        <v>1505791000</v>
      </c>
      <c r="T96" s="1">
        <v>378247000</v>
      </c>
      <c r="U96" s="1">
        <v>90258000</v>
      </c>
      <c r="V96" s="1">
        <v>39470000</v>
      </c>
      <c r="W96" s="1">
        <v>32858000</v>
      </c>
      <c r="X96" s="1">
        <v>6891000</v>
      </c>
      <c r="Y96" s="1">
        <v>6082000</v>
      </c>
      <c r="Z96" s="1">
        <v>2217000</v>
      </c>
      <c r="AA96" s="1">
        <v>743000</v>
      </c>
      <c r="AB96" s="1" t="s">
        <v>92</v>
      </c>
      <c r="AI96" s="23" t="s">
        <v>137</v>
      </c>
      <c r="AJ96" s="37">
        <v>8.4000000000000005E-2</v>
      </c>
    </row>
    <row r="97" spans="1:36" ht="20" x14ac:dyDescent="0.25">
      <c r="A97" s="5" t="s">
        <v>82</v>
      </c>
      <c r="B97" s="1" t="s">
        <v>92</v>
      </c>
      <c r="C97" s="1" t="s">
        <v>92</v>
      </c>
      <c r="D97" s="1" t="s">
        <v>92</v>
      </c>
      <c r="E97" s="1" t="s">
        <v>92</v>
      </c>
      <c r="F97" s="1" t="s">
        <v>92</v>
      </c>
      <c r="G97" s="1">
        <v>-32892000</v>
      </c>
      <c r="H97" s="1">
        <v>-77432000</v>
      </c>
      <c r="I97" s="1">
        <v>-265005000</v>
      </c>
      <c r="J97" s="1" t="s">
        <v>92</v>
      </c>
      <c r="K97" s="1" t="s">
        <v>92</v>
      </c>
      <c r="L97" s="1">
        <v>-196160000</v>
      </c>
      <c r="M97" s="1">
        <v>-258833000</v>
      </c>
      <c r="N97" s="1">
        <v>-87706000</v>
      </c>
      <c r="O97" s="1">
        <v>-322000</v>
      </c>
      <c r="P97" s="1" t="s">
        <v>92</v>
      </c>
      <c r="Q97" s="1" t="s">
        <v>92</v>
      </c>
      <c r="R97" s="1" t="s">
        <v>92</v>
      </c>
      <c r="S97" s="1">
        <v>-482500000</v>
      </c>
      <c r="T97" s="1">
        <v>-27643000</v>
      </c>
      <c r="U97" s="1" t="s">
        <v>92</v>
      </c>
      <c r="V97" s="1" t="s">
        <v>92</v>
      </c>
      <c r="W97" s="1">
        <v>-13182000</v>
      </c>
      <c r="X97" s="1" t="s">
        <v>92</v>
      </c>
      <c r="Y97" s="1" t="s">
        <v>92</v>
      </c>
      <c r="Z97" s="1">
        <v>-42029000</v>
      </c>
      <c r="AA97" s="1" t="s">
        <v>92</v>
      </c>
      <c r="AB97" s="1" t="s">
        <v>92</v>
      </c>
      <c r="AI97" s="35" t="s">
        <v>138</v>
      </c>
      <c r="AJ97" s="36">
        <f>(AJ94)+((AJ95)*(AJ96-AJ94))</f>
        <v>8.4632835000000003E-2</v>
      </c>
    </row>
    <row r="98" spans="1:36" ht="19" x14ac:dyDescent="0.25">
      <c r="A98" s="5" t="s">
        <v>83</v>
      </c>
      <c r="B98" s="1" t="s">
        <v>92</v>
      </c>
      <c r="C98" s="1">
        <v>-16404000</v>
      </c>
      <c r="D98" s="1">
        <v>-114698000</v>
      </c>
      <c r="E98" s="1">
        <v>-160566000</v>
      </c>
      <c r="F98" s="1">
        <v>-130680000</v>
      </c>
      <c r="G98" s="1">
        <v>-141979000</v>
      </c>
      <c r="H98" s="1">
        <v>-112085000</v>
      </c>
      <c r="I98" s="1">
        <v>-152239000</v>
      </c>
      <c r="J98" s="1">
        <v>-145951000</v>
      </c>
      <c r="K98" s="1">
        <v>-154070000</v>
      </c>
      <c r="L98" s="1">
        <v>-174266000</v>
      </c>
      <c r="M98" s="1">
        <v>-211744000</v>
      </c>
      <c r="N98" s="1">
        <v>-286483000</v>
      </c>
      <c r="O98" s="1">
        <v>-158286000</v>
      </c>
      <c r="P98" s="1">
        <v>-155812000</v>
      </c>
      <c r="Q98" s="1">
        <v>-414098000</v>
      </c>
      <c r="R98" s="1">
        <v>-567834000</v>
      </c>
      <c r="S98" s="1">
        <v>-573854000</v>
      </c>
      <c r="T98" s="1">
        <v>-672190000</v>
      </c>
      <c r="U98" s="1">
        <v>-804697000</v>
      </c>
      <c r="V98" s="1">
        <v>-893455000</v>
      </c>
      <c r="W98" s="1">
        <v>-942884000</v>
      </c>
      <c r="X98" s="1">
        <v>-1123367000</v>
      </c>
      <c r="Y98" s="1">
        <v>-1345660000</v>
      </c>
      <c r="Z98" s="1">
        <v>-1722989000</v>
      </c>
      <c r="AA98" s="1">
        <v>-1872861000</v>
      </c>
      <c r="AB98" s="1">
        <v>-2571267000</v>
      </c>
      <c r="AI98" s="64" t="s">
        <v>139</v>
      </c>
      <c r="AJ98" s="65"/>
    </row>
    <row r="99" spans="1:36" ht="20" x14ac:dyDescent="0.25">
      <c r="A99" s="5" t="s">
        <v>84</v>
      </c>
      <c r="B99" s="1" t="s">
        <v>92</v>
      </c>
      <c r="C99" s="1">
        <v>138444000</v>
      </c>
      <c r="D99" s="1">
        <v>798280000</v>
      </c>
      <c r="E99" s="1">
        <v>514576000</v>
      </c>
      <c r="F99" s="1">
        <v>660870000</v>
      </c>
      <c r="G99" s="1">
        <v>802266000</v>
      </c>
      <c r="H99" s="1">
        <v>589481000</v>
      </c>
      <c r="I99" s="1">
        <v>971007000</v>
      </c>
      <c r="J99" s="1">
        <v>1374145000</v>
      </c>
      <c r="K99" s="1">
        <v>1028893000</v>
      </c>
      <c r="L99" s="1">
        <v>2144491000</v>
      </c>
      <c r="M99" s="1">
        <v>2146359000</v>
      </c>
      <c r="N99" s="1">
        <v>3410675000</v>
      </c>
      <c r="O99" s="1">
        <v>1563432000</v>
      </c>
      <c r="P99" s="1">
        <v>1522995000</v>
      </c>
      <c r="Q99" s="1">
        <v>1328196000</v>
      </c>
      <c r="R99" s="1">
        <v>1316041000</v>
      </c>
      <c r="S99" s="1">
        <v>3290449000</v>
      </c>
      <c r="T99" s="1">
        <v>4906944000</v>
      </c>
      <c r="U99" s="1">
        <v>7486917000</v>
      </c>
      <c r="V99" s="1">
        <v>1030167000</v>
      </c>
      <c r="W99" s="1">
        <v>1895513000</v>
      </c>
      <c r="X99" s="1">
        <v>4050463000</v>
      </c>
      <c r="Y99" s="1">
        <v>3801806000</v>
      </c>
      <c r="Z99" s="1">
        <v>359387000</v>
      </c>
      <c r="AA99" s="1">
        <v>-497059000</v>
      </c>
      <c r="AB99" s="1">
        <v>-342592000</v>
      </c>
      <c r="AI99" s="23" t="s">
        <v>140</v>
      </c>
      <c r="AJ99" s="24">
        <f>AJ86+AJ87</f>
        <v>24514772000</v>
      </c>
    </row>
    <row r="100" spans="1:36" ht="20" x14ac:dyDescent="0.25">
      <c r="A100" s="6" t="s">
        <v>85</v>
      </c>
      <c r="B100" s="10" t="s">
        <v>92</v>
      </c>
      <c r="C100" s="10">
        <v>257402000</v>
      </c>
      <c r="D100" s="10">
        <v>604202000</v>
      </c>
      <c r="E100" s="10">
        <v>-240721000</v>
      </c>
      <c r="F100" s="10">
        <v>452370000</v>
      </c>
      <c r="G100" s="10">
        <v>127303000</v>
      </c>
      <c r="H100" s="10">
        <v>45931000</v>
      </c>
      <c r="I100" s="10">
        <v>112022000</v>
      </c>
      <c r="J100" s="10">
        <v>409705000</v>
      </c>
      <c r="K100" s="10">
        <v>-101856000</v>
      </c>
      <c r="L100" s="10">
        <v>483621000</v>
      </c>
      <c r="M100" s="10">
        <v>420025000</v>
      </c>
      <c r="N100" s="10">
        <v>581765000</v>
      </c>
      <c r="O100" s="10">
        <v>-288549000</v>
      </c>
      <c r="P100" s="10">
        <v>329734000</v>
      </c>
      <c r="Q100" s="10">
        <v>163318000</v>
      </c>
      <c r="R100" s="10">
        <v>-1071511000</v>
      </c>
      <c r="S100" s="10">
        <v>-2365622000</v>
      </c>
      <c r="T100" s="10">
        <v>-337817000</v>
      </c>
      <c r="U100" s="10">
        <v>3608214000</v>
      </c>
      <c r="V100" s="10">
        <v>-2125465000</v>
      </c>
      <c r="W100" s="10">
        <v>-2606584000</v>
      </c>
      <c r="X100" s="10">
        <v>-1232101000</v>
      </c>
      <c r="Y100" s="10">
        <v>-839599000</v>
      </c>
      <c r="Z100" s="10">
        <v>-372162000</v>
      </c>
      <c r="AA100" s="10">
        <v>-1008325000</v>
      </c>
      <c r="AB100" s="10">
        <v>115789000</v>
      </c>
      <c r="AI100" s="33" t="s">
        <v>141</v>
      </c>
      <c r="AJ100" s="34">
        <f>AJ99/AJ103</f>
        <v>0.17744208175784917</v>
      </c>
    </row>
    <row r="101" spans="1:36" ht="20" x14ac:dyDescent="0.25">
      <c r="A101" s="5" t="s">
        <v>86</v>
      </c>
      <c r="B101" s="1" t="s">
        <v>92</v>
      </c>
      <c r="C101" s="1" t="s">
        <v>92</v>
      </c>
      <c r="D101" s="1" t="s">
        <v>92</v>
      </c>
      <c r="E101" s="1" t="s">
        <v>92</v>
      </c>
      <c r="F101" s="1" t="s">
        <v>92</v>
      </c>
      <c r="G101" s="1" t="s">
        <v>92</v>
      </c>
      <c r="H101" s="1" t="s">
        <v>92</v>
      </c>
      <c r="I101" s="1">
        <v>2791000</v>
      </c>
      <c r="J101" s="1">
        <v>6062000</v>
      </c>
      <c r="K101" s="1">
        <v>-10063000</v>
      </c>
      <c r="L101" s="1">
        <v>2966000</v>
      </c>
      <c r="M101" s="1">
        <v>17133000</v>
      </c>
      <c r="N101" s="1">
        <v>2695000</v>
      </c>
      <c r="O101" s="1">
        <v>-65623000</v>
      </c>
      <c r="P101" s="1">
        <v>15389000</v>
      </c>
      <c r="Q101" s="1">
        <v>1121000</v>
      </c>
      <c r="R101" s="1">
        <v>3142000</v>
      </c>
      <c r="S101" s="1">
        <v>-62970000</v>
      </c>
      <c r="T101" s="1">
        <v>-18842000</v>
      </c>
      <c r="U101" s="1">
        <v>-9623000</v>
      </c>
      <c r="V101" s="1">
        <v>-342000</v>
      </c>
      <c r="W101" s="1">
        <v>15790000</v>
      </c>
      <c r="X101" s="1">
        <v>-10852000</v>
      </c>
      <c r="Y101" s="1">
        <v>5914000</v>
      </c>
      <c r="Z101" s="1">
        <v>18718000</v>
      </c>
      <c r="AA101" s="1">
        <v>-39628000</v>
      </c>
      <c r="AB101" s="1">
        <v>-20796000</v>
      </c>
      <c r="AI101" s="38" t="s">
        <v>142</v>
      </c>
      <c r="AJ101" s="40" cm="1">
        <f t="array" ref="AJ101">_FV(A1,"Market cap",TRUE)</f>
        <v>113641700000</v>
      </c>
    </row>
    <row r="102" spans="1:36" ht="20" x14ac:dyDescent="0.25">
      <c r="A102" s="6" t="s">
        <v>87</v>
      </c>
      <c r="B102" s="10" t="s">
        <v>92</v>
      </c>
      <c r="C102" s="10">
        <v>36875000</v>
      </c>
      <c r="D102" s="10">
        <v>-14831000</v>
      </c>
      <c r="E102" s="10">
        <v>13402000</v>
      </c>
      <c r="F102" s="10">
        <v>-12954000</v>
      </c>
      <c r="G102" s="10">
        <v>52713000</v>
      </c>
      <c r="H102" s="10">
        <v>16261000</v>
      </c>
      <c r="I102" s="10">
        <v>38346000</v>
      </c>
      <c r="J102" s="10">
        <v>-18286000</v>
      </c>
      <c r="K102" s="10">
        <v>123489000</v>
      </c>
      <c r="L102" s="10">
        <v>-58118000</v>
      </c>
      <c r="M102" s="10">
        <v>45461000</v>
      </c>
      <c r="N102" s="10">
        <v>3712000</v>
      </c>
      <c r="O102" s="10">
        <v>-36767000</v>
      </c>
      <c r="P102" s="10">
        <v>11255000</v>
      </c>
      <c r="Q102" s="10">
        <v>138438000</v>
      </c>
      <c r="R102" s="10">
        <v>-75262000</v>
      </c>
      <c r="S102" s="10">
        <v>390319000</v>
      </c>
      <c r="T102" s="10">
        <v>-140437000</v>
      </c>
      <c r="U102" s="10">
        <v>-86612000</v>
      </c>
      <c r="V102" s="10">
        <v>543236000</v>
      </c>
      <c r="W102" s="10">
        <v>-360270000</v>
      </c>
      <c r="X102" s="10">
        <v>-103190000</v>
      </c>
      <c r="Y102" s="10">
        <v>744999000</v>
      </c>
      <c r="Z102" s="10">
        <v>-372162000</v>
      </c>
      <c r="AA102" s="10">
        <v>-1008325000</v>
      </c>
      <c r="AB102" s="10">
        <v>115789000</v>
      </c>
      <c r="AI102" s="33" t="s">
        <v>143</v>
      </c>
      <c r="AJ102" s="34">
        <f>AJ101/AJ103</f>
        <v>0.82255791824215085</v>
      </c>
    </row>
    <row r="103" spans="1:36" ht="20" x14ac:dyDescent="0.25">
      <c r="A103" s="5" t="s">
        <v>88</v>
      </c>
      <c r="B103" s="1" t="s">
        <v>92</v>
      </c>
      <c r="C103" s="1">
        <v>3093000</v>
      </c>
      <c r="D103" s="1">
        <v>39968000</v>
      </c>
      <c r="E103" s="1">
        <v>19910000</v>
      </c>
      <c r="F103" s="1">
        <v>33312000</v>
      </c>
      <c r="G103" s="1">
        <v>20358000</v>
      </c>
      <c r="H103" s="1">
        <v>73071000</v>
      </c>
      <c r="I103" s="1">
        <v>89332000</v>
      </c>
      <c r="J103" s="1">
        <v>127678000</v>
      </c>
      <c r="K103" s="1">
        <v>109392000</v>
      </c>
      <c r="L103" s="1">
        <v>232881000</v>
      </c>
      <c r="M103" s="1">
        <v>174763000</v>
      </c>
      <c r="N103" s="1">
        <v>220224000</v>
      </c>
      <c r="O103" s="1">
        <v>223936000</v>
      </c>
      <c r="P103" s="1">
        <v>187169000</v>
      </c>
      <c r="Q103" s="1">
        <v>37634000</v>
      </c>
      <c r="R103" s="1">
        <v>176072000</v>
      </c>
      <c r="S103" s="1">
        <v>100810000</v>
      </c>
      <c r="T103" s="1">
        <v>491129000</v>
      </c>
      <c r="U103" s="1">
        <v>350692000</v>
      </c>
      <c r="V103" s="1">
        <v>264080000</v>
      </c>
      <c r="W103" s="1">
        <v>807316000</v>
      </c>
      <c r="X103" s="1">
        <v>447046000</v>
      </c>
      <c r="Y103" s="1">
        <v>343856000</v>
      </c>
      <c r="Z103" s="1">
        <v>1088855000</v>
      </c>
      <c r="AA103" s="1">
        <v>598086000</v>
      </c>
      <c r="AB103" s="1">
        <v>556117000</v>
      </c>
      <c r="AI103" s="35" t="s">
        <v>144</v>
      </c>
      <c r="AJ103" s="41">
        <f>AJ99+AJ101</f>
        <v>138156472000</v>
      </c>
    </row>
    <row r="104" spans="1:36" ht="20" thickBot="1" x14ac:dyDescent="0.3">
      <c r="A104" s="7" t="s">
        <v>89</v>
      </c>
      <c r="B104" s="11" t="s">
        <v>92</v>
      </c>
      <c r="C104" s="11">
        <v>39968000</v>
      </c>
      <c r="D104" s="11">
        <v>25137000</v>
      </c>
      <c r="E104" s="11">
        <v>33312000</v>
      </c>
      <c r="F104" s="11">
        <v>20358000</v>
      </c>
      <c r="G104" s="11">
        <v>73071000</v>
      </c>
      <c r="H104" s="11">
        <v>89332000</v>
      </c>
      <c r="I104" s="11">
        <v>127678000</v>
      </c>
      <c r="J104" s="11">
        <v>109392000</v>
      </c>
      <c r="K104" s="11">
        <v>232881000</v>
      </c>
      <c r="L104" s="11">
        <v>174763000</v>
      </c>
      <c r="M104" s="11">
        <v>220224000</v>
      </c>
      <c r="N104" s="11">
        <v>223936000</v>
      </c>
      <c r="O104" s="11">
        <v>187169000</v>
      </c>
      <c r="P104" s="11">
        <v>198424000</v>
      </c>
      <c r="Q104" s="11">
        <v>176072000</v>
      </c>
      <c r="R104" s="11">
        <v>100810000</v>
      </c>
      <c r="S104" s="11">
        <v>491129000</v>
      </c>
      <c r="T104" s="11">
        <v>350692000</v>
      </c>
      <c r="U104" s="11">
        <v>264080000</v>
      </c>
      <c r="V104" s="11">
        <v>807316000</v>
      </c>
      <c r="W104" s="11">
        <v>447046000</v>
      </c>
      <c r="X104" s="11">
        <v>343856000</v>
      </c>
      <c r="Y104" s="11">
        <v>1088855000</v>
      </c>
      <c r="Z104" s="11">
        <v>598086000</v>
      </c>
      <c r="AA104" s="11">
        <v>556117000</v>
      </c>
      <c r="AB104" s="11">
        <v>278483000</v>
      </c>
      <c r="AI104" s="64" t="s">
        <v>145</v>
      </c>
      <c r="AJ104" s="65"/>
    </row>
    <row r="105" spans="1:36" ht="21" thickTop="1" x14ac:dyDescent="0.25">
      <c r="A105" s="14" t="s">
        <v>107</v>
      </c>
      <c r="B105" s="1"/>
      <c r="C105" s="15" t="e">
        <f>(C106/B106)-1</f>
        <v>#VALUE!</v>
      </c>
      <c r="D105" s="15">
        <f>(D106/C106)-1</f>
        <v>0.80400014912019091</v>
      </c>
      <c r="E105" s="15">
        <f>(E106/D106)-1</f>
        <v>5.9619140120477088E-3</v>
      </c>
      <c r="F105" s="15">
        <f>(F106/E106)-1</f>
        <v>0.38099591199490535</v>
      </c>
      <c r="G105" s="15">
        <f>(G106/F106)-1</f>
        <v>-0.37497861674513389</v>
      </c>
      <c r="H105" s="15">
        <f t="shared" ref="H105:AB105" si="8">(H106/G106)-1</f>
        <v>-0.18399828642317617</v>
      </c>
      <c r="I105" s="15">
        <f t="shared" si="8"/>
        <v>0.78498304713988842</v>
      </c>
      <c r="J105" s="15">
        <f t="shared" si="8"/>
        <v>0.43345526886068919</v>
      </c>
      <c r="K105" s="15">
        <f t="shared" si="8"/>
        <v>0.12682524393580152</v>
      </c>
      <c r="L105" s="15">
        <f t="shared" si="8"/>
        <v>0.45419576573056508</v>
      </c>
      <c r="M105" s="15">
        <f t="shared" si="8"/>
        <v>-2.8407183837582783E-2</v>
      </c>
      <c r="N105" s="15">
        <f t="shared" si="8"/>
        <v>-0.18078734012495556</v>
      </c>
      <c r="O105" s="15">
        <f t="shared" si="8"/>
        <v>-0.82512429630972972</v>
      </c>
      <c r="P105" s="15">
        <f t="shared" si="8"/>
        <v>-0.87406370843302739</v>
      </c>
      <c r="Q105" s="15">
        <f t="shared" si="8"/>
        <v>42.376754799345207</v>
      </c>
      <c r="R105" s="15">
        <f t="shared" si="8"/>
        <v>-1.4378613774427285</v>
      </c>
      <c r="S105" s="15">
        <f t="shared" si="8"/>
        <v>5.0927183451734193E-2</v>
      </c>
      <c r="T105" s="15">
        <f t="shared" si="8"/>
        <v>0.55555086125269959</v>
      </c>
      <c r="U105" s="15">
        <f t="shared" si="8"/>
        <v>0.40602248526571239</v>
      </c>
      <c r="V105" s="15">
        <f t="shared" si="8"/>
        <v>0.49459070357782831</v>
      </c>
      <c r="W105" s="15">
        <f t="shared" si="8"/>
        <v>0.19864474868625925</v>
      </c>
      <c r="X105" s="15">
        <f t="shared" si="8"/>
        <v>0.14394673131165514</v>
      </c>
      <c r="Y105" s="15">
        <f t="shared" si="8"/>
        <v>0.25531463068299964</v>
      </c>
      <c r="Z105" s="15">
        <f t="shared" si="8"/>
        <v>0.2972442109968314</v>
      </c>
      <c r="AA105" s="15">
        <f t="shared" si="8"/>
        <v>2.010108937506061E-2</v>
      </c>
      <c r="AB105" s="15">
        <f t="shared" si="8"/>
        <v>0.37729377625547311</v>
      </c>
      <c r="AC105" s="15"/>
      <c r="AD105" s="15"/>
      <c r="AE105" s="15"/>
      <c r="AF105" s="15"/>
      <c r="AG105" s="15"/>
      <c r="AH105" s="15"/>
      <c r="AI105" s="25" t="s">
        <v>108</v>
      </c>
      <c r="AJ105" s="26">
        <f>(AJ100*AJ92)+(AJ102*AJ97)</f>
        <v>7.165073400385491E-2</v>
      </c>
    </row>
    <row r="106" spans="1:36" ht="19" x14ac:dyDescent="0.25">
      <c r="A106" s="5" t="s">
        <v>90</v>
      </c>
      <c r="B106" s="1" t="s">
        <v>92</v>
      </c>
      <c r="C106" s="1">
        <v>-214592000</v>
      </c>
      <c r="D106" s="1">
        <v>-387124000</v>
      </c>
      <c r="E106" s="1">
        <v>-389432000</v>
      </c>
      <c r="F106" s="1">
        <v>-537804000</v>
      </c>
      <c r="G106" s="1">
        <v>-336139000</v>
      </c>
      <c r="H106" s="1">
        <v>-274290000</v>
      </c>
      <c r="I106" s="1">
        <v>-489603000</v>
      </c>
      <c r="J106" s="1">
        <v>-701824000</v>
      </c>
      <c r="K106" s="1">
        <v>-790833000</v>
      </c>
      <c r="L106" s="1">
        <v>-1150026000</v>
      </c>
      <c r="M106" s="1">
        <v>-1117357000</v>
      </c>
      <c r="N106" s="1">
        <v>-915353000</v>
      </c>
      <c r="O106" s="1">
        <v>-160073000</v>
      </c>
      <c r="P106" s="1">
        <v>-20159000</v>
      </c>
      <c r="Q106" s="1">
        <v>-874432000</v>
      </c>
      <c r="R106" s="1">
        <v>382880000</v>
      </c>
      <c r="S106" s="1">
        <v>402379000</v>
      </c>
      <c r="T106" s="1">
        <v>625921000</v>
      </c>
      <c r="U106" s="1">
        <v>880059000</v>
      </c>
      <c r="V106" s="1">
        <v>1315328000</v>
      </c>
      <c r="W106" s="1">
        <v>1576611000</v>
      </c>
      <c r="X106" s="1">
        <v>1803559000</v>
      </c>
      <c r="Y106" s="1">
        <v>2264034000</v>
      </c>
      <c r="Z106" s="1">
        <v>2937005000</v>
      </c>
      <c r="AA106" s="1">
        <v>2996042000</v>
      </c>
      <c r="AB106" s="1">
        <v>4126430000</v>
      </c>
      <c r="AC106" s="42">
        <f>AB106*(1+$AJ$106)</f>
        <v>4536376026.7015114</v>
      </c>
      <c r="AD106" s="42">
        <f t="shared" ref="AD106:AG106" si="9">AC106*(1+$AJ$106)</f>
        <v>4987048721.4449759</v>
      </c>
      <c r="AE106" s="42">
        <f t="shared" si="9"/>
        <v>5482494132.6898584</v>
      </c>
      <c r="AF106" s="42">
        <f t="shared" si="9"/>
        <v>6027160269.3044519</v>
      </c>
      <c r="AG106" s="42">
        <f t="shared" si="9"/>
        <v>6625937033.8914127</v>
      </c>
      <c r="AH106" s="43" t="s">
        <v>146</v>
      </c>
      <c r="AI106" s="44" t="s">
        <v>147</v>
      </c>
      <c r="AJ106" s="45">
        <f>(SUM(AC4:AG4)/5)</f>
        <v>9.934641486745481E-2</v>
      </c>
    </row>
    <row r="107" spans="1:3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43"/>
      <c r="AD107" s="43"/>
      <c r="AE107" s="43"/>
      <c r="AF107" s="43"/>
      <c r="AG107" s="46">
        <f>AG106*(1+AJ107)/(AJ108-AJ107)</f>
        <v>145583678472.82928</v>
      </c>
      <c r="AH107" s="47" t="s">
        <v>148</v>
      </c>
      <c r="AI107" s="48" t="s">
        <v>149</v>
      </c>
      <c r="AJ107" s="49">
        <v>2.5000000000000001E-2</v>
      </c>
    </row>
    <row r="108" spans="1:36" ht="19" x14ac:dyDescent="0.25">
      <c r="AC108" s="46">
        <f t="shared" ref="AC108:AE108" si="10">AC107+AC106</f>
        <v>4536376026.7015114</v>
      </c>
      <c r="AD108" s="46">
        <f t="shared" si="10"/>
        <v>4987048721.4449759</v>
      </c>
      <c r="AE108" s="46">
        <f t="shared" si="10"/>
        <v>5482494132.6898584</v>
      </c>
      <c r="AF108" s="46">
        <f>AF107+AF106</f>
        <v>6027160269.3044519</v>
      </c>
      <c r="AG108" s="46">
        <f>AG107+AG106</f>
        <v>152209615506.7207</v>
      </c>
      <c r="AH108" s="47" t="s">
        <v>144</v>
      </c>
      <c r="AI108" s="50" t="s">
        <v>150</v>
      </c>
      <c r="AJ108" s="51">
        <f>AJ105</f>
        <v>7.165073400385491E-2</v>
      </c>
    </row>
    <row r="109" spans="1:36" ht="19" x14ac:dyDescent="0.25">
      <c r="AC109" s="60" t="s">
        <v>151</v>
      </c>
      <c r="AD109" s="61"/>
    </row>
    <row r="110" spans="1:36" ht="20" x14ac:dyDescent="0.25">
      <c r="AC110" s="52" t="s">
        <v>152</v>
      </c>
      <c r="AD110" s="40">
        <f>NPV(AJ108,AC108,AD108,AE108,AF108,AG108)</f>
        <v>125290166034.0459</v>
      </c>
    </row>
    <row r="111" spans="1:36" ht="20" x14ac:dyDescent="0.25">
      <c r="AC111" s="52" t="s">
        <v>153</v>
      </c>
      <c r="AD111" s="40">
        <f>AB40</f>
        <v>278483000</v>
      </c>
    </row>
    <row r="112" spans="1:36" ht="20" x14ac:dyDescent="0.25">
      <c r="AC112" s="52" t="s">
        <v>140</v>
      </c>
      <c r="AD112" s="40">
        <f>AJ99</f>
        <v>24514772000</v>
      </c>
    </row>
    <row r="113" spans="29:30" ht="20" x14ac:dyDescent="0.25">
      <c r="AC113" s="52" t="s">
        <v>154</v>
      </c>
      <c r="AD113" s="40">
        <f>AD110+AD111-AD112</f>
        <v>101053877034.0459</v>
      </c>
    </row>
    <row r="114" spans="29:30" ht="20" x14ac:dyDescent="0.25">
      <c r="AC114" s="52" t="s">
        <v>159</v>
      </c>
      <c r="AD114" s="53">
        <f>AB34*(1+(AH16*5))</f>
        <v>1140445853.1350572</v>
      </c>
    </row>
    <row r="115" spans="29:30" ht="20" x14ac:dyDescent="0.25">
      <c r="AC115" s="54" t="s">
        <v>155</v>
      </c>
      <c r="AD115" s="55">
        <f>AD113/AD114</f>
        <v>88.609096833708776</v>
      </c>
    </row>
    <row r="116" spans="29:30" ht="20" x14ac:dyDescent="0.25">
      <c r="AC116" s="52" t="s">
        <v>156</v>
      </c>
      <c r="AD116" s="56" cm="1">
        <f t="array" ref="AD116">_FV(A1,"Price")</f>
        <v>123.06</v>
      </c>
    </row>
    <row r="117" spans="29:30" ht="20" x14ac:dyDescent="0.25">
      <c r="AC117" s="57" t="s">
        <v>157</v>
      </c>
      <c r="AD117" s="58">
        <f>AD115/AD116-1</f>
        <v>-0.27995208163734131</v>
      </c>
    </row>
    <row r="118" spans="29:30" ht="20" x14ac:dyDescent="0.25">
      <c r="AC118" s="57" t="s">
        <v>158</v>
      </c>
      <c r="AD118" s="59" t="str">
        <f>IF(AD115&gt;AD116,"BUY","SELL")</f>
        <v>SELL</v>
      </c>
    </row>
  </sheetData>
  <mergeCells count="6">
    <mergeCell ref="AC109:AD109"/>
    <mergeCell ref="AI83:AJ83"/>
    <mergeCell ref="AI84:AJ84"/>
    <mergeCell ref="AI93:AJ93"/>
    <mergeCell ref="AI98:AJ98"/>
    <mergeCell ref="AI104:AJ104"/>
  </mergeCells>
  <hyperlinks>
    <hyperlink ref="A1" r:id="rId1" tooltip="https://roic.ai/company/PLD" display="ROIC.AI | PL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sec.gov" xr:uid="{00000000-0004-0000-0000-000040000000}"/>
    <hyperlink ref="W74" r:id="rId45" tooltip="https://sec.gov" xr:uid="{00000000-0004-0000-0000-000041000000}"/>
    <hyperlink ref="X36" r:id="rId46" tooltip="https://sec.gov" xr:uid="{00000000-0004-0000-0000-000043000000}"/>
    <hyperlink ref="X74" r:id="rId47" tooltip="https://sec.gov" xr:uid="{00000000-0004-0000-0000-000044000000}"/>
    <hyperlink ref="Y36" r:id="rId48" tooltip="https://sec.gov" xr:uid="{00000000-0004-0000-0000-000046000000}"/>
    <hyperlink ref="Y74" r:id="rId49" tooltip="https://sec.gov" xr:uid="{00000000-0004-0000-0000-000047000000}"/>
    <hyperlink ref="Z36" r:id="rId50" tooltip="https://sec.gov" xr:uid="{00000000-0004-0000-0000-000049000000}"/>
    <hyperlink ref="Z74" r:id="rId51" tooltip="https://sec.gov" xr:uid="{00000000-0004-0000-0000-00004A000000}"/>
    <hyperlink ref="AA36" r:id="rId52" tooltip="https://www.sec.gov/Archives/edgar/data/1045609/000156459022004436/0001564590-22-004436-index.htm" xr:uid="{00000000-0004-0000-0000-00004C000000}"/>
    <hyperlink ref="AA74" r:id="rId53" tooltip="https://www.sec.gov/Archives/edgar/data/1045609/000156459022004436/0001564590-22-004436-index.htm" xr:uid="{00000000-0004-0000-0000-00004D000000}"/>
    <hyperlink ref="AB36" r:id="rId54" tooltip="https://www.sec.gov/Archives/edgar/data/1045609/000156459023001902/0001564590-23-001902-index.htm" xr:uid="{00000000-0004-0000-0000-00004F000000}"/>
    <hyperlink ref="AB74" r:id="rId55" tooltip="https://www.sec.gov/Archives/edgar/data/1045609/000156459023001902/0001564590-23-001902-index.htm" xr:uid="{00000000-0004-0000-0000-000050000000}"/>
    <hyperlink ref="AC1" r:id="rId56" display="https://finbox.com/NYSE:PLD/explorer/revenue_proj" xr:uid="{A4F039D8-C3C8-E345-A1C0-F76490F8AAA7}"/>
  </hyperlinks>
  <pageMargins left="0.7" right="0.7" top="0.75" bottom="0.75" header="0.3" footer="0.3"/>
  <drawing r:id="rId5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2023-03-14T03:32:32Z</dcterms:created>
  <dcterms:modified xsi:type="dcterms:W3CDTF">2023-05-22T05:13:25Z</dcterms:modified>
</cp:coreProperties>
</file>