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Real Estate/"/>
    </mc:Choice>
  </mc:AlternateContent>
  <xr:revisionPtr revIDLastSave="0" documentId="13_ncr:1_{0D9F39A3-8EF3-7146-A640-469D6B31786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4" i="1" l="1" a="1"/>
  <c r="K114" i="1" s="1"/>
  <c r="K106" i="1"/>
  <c r="L106" i="1"/>
  <c r="M106" i="1"/>
  <c r="N106" i="1"/>
  <c r="J106" i="1"/>
  <c r="K116" i="1" a="1"/>
  <c r="K116" i="1" s="1"/>
  <c r="Q101" i="1" a="1"/>
  <c r="Q101" i="1" s="1"/>
  <c r="Q95" i="1" a="1"/>
  <c r="Q95" i="1" s="1"/>
  <c r="Q97" i="1" s="1"/>
  <c r="Q86" i="1"/>
  <c r="Q87" i="1"/>
  <c r="Q99" i="1"/>
  <c r="Q85" i="1"/>
  <c r="Q88" i="1"/>
  <c r="Q89" i="1"/>
  <c r="Q90" i="1"/>
  <c r="Q91" i="1"/>
  <c r="Q92" i="1"/>
  <c r="J108" i="1"/>
  <c r="K108" i="1"/>
  <c r="L108" i="1"/>
  <c r="M108" i="1"/>
  <c r="K111" i="1"/>
  <c r="K112" i="1"/>
  <c r="O16" i="1"/>
  <c r="J4" i="1"/>
  <c r="K4" i="1"/>
  <c r="L4" i="1"/>
  <c r="M4" i="1"/>
  <c r="N4" i="1"/>
  <c r="Q106" i="1"/>
  <c r="O19" i="1"/>
  <c r="R13" i="1"/>
  <c r="Q13" i="1"/>
  <c r="P13" i="1"/>
  <c r="O13" i="1"/>
  <c r="R10" i="1"/>
  <c r="Q10" i="1"/>
  <c r="P10" i="1"/>
  <c r="O10" i="1"/>
  <c r="R7" i="1"/>
  <c r="Q7" i="1"/>
  <c r="P7" i="1"/>
  <c r="O7" i="1"/>
  <c r="R4" i="1"/>
  <c r="Q4" i="1"/>
  <c r="P4" i="1"/>
  <c r="O4" i="1"/>
  <c r="I105" i="1"/>
  <c r="H105" i="1"/>
  <c r="G105" i="1"/>
  <c r="F105" i="1"/>
  <c r="E105" i="1"/>
  <c r="D105" i="1"/>
  <c r="C105" i="1"/>
  <c r="I89" i="1"/>
  <c r="H89" i="1"/>
  <c r="G89" i="1"/>
  <c r="F89" i="1"/>
  <c r="E89" i="1"/>
  <c r="D89" i="1"/>
  <c r="C89" i="1"/>
  <c r="B89" i="1"/>
  <c r="I80"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F4" i="1"/>
  <c r="E4" i="1"/>
  <c r="D4" i="1"/>
  <c r="C4" i="1"/>
  <c r="Q16" i="1" l="1"/>
  <c r="P16" i="1"/>
  <c r="Q103" i="1"/>
  <c r="Q100" i="1" s="1"/>
  <c r="R16" i="1"/>
  <c r="Q105" i="1" l="1"/>
  <c r="Q108" i="1" s="1"/>
  <c r="Q102" i="1"/>
  <c r="K110" i="1" l="1"/>
  <c r="K113" i="1" s="1"/>
  <c r="K115" i="1" s="1"/>
  <c r="N107" i="1"/>
  <c r="N108" i="1" s="1"/>
  <c r="K117" i="1" l="1"/>
  <c r="K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<sst xmlns="http://schemas.openxmlformats.org/spreadsheetml/2006/main" count="375" uniqueCount="162">
  <si>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</si>
  <si>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</si>
  <si>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</si>
  <si>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</si>
  <si>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</si>
  <si>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</si>
  <si>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</si>
  <si>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</si>
  <si>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</si>
  <si>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</si>
  <si>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</si>
  <si>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</si>
  <si>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</si>
  <si>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</si>
  <si>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</si>
  <si>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</si>
  <si>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</si>
  <si>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</si>
  <si>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</si>
  <si>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</si>
  <si>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</si>
  <si>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</si>
  <si>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</si>
  <si>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</si>
  <si>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</si>
  <si>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</si>
  <si>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</si>
  <si>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</si>
  <si>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</si>
  <si>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</si>
  <si>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</si>
  <si>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</si>
  <si>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</si>
  <si>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</si>
  <si>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</si>
  <si>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</si>
  <si>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</si>
  <si>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</si>
  <si>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</si>
  <si>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</si>
  <si>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</si>
  <si>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</si>
  <si>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</si>
  <si>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</si>
  <si>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</si>
  <si>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</si>
  <si>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</si>
  <si>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</si>
  <si>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</si>
  <si>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</si>
  <si>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</si>
  <si>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</si>
  <si>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</si>
  <si>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</si>
  <si>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</si>
  <si>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</si>
  <si>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</si>
  <si>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</si>
  <si>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</si>
  <si>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</si>
  <si>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</si>
  <si>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</si>
  <si>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</si>
  <si>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</si>
  <si>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</si>
  <si>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</si>
  <si>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</si>
  <si>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</si>
  <si>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</si>
  <si>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</si>
  <si>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</si>
  <si>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</si>
  <si>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</si>
  <si>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</si>
  <si>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</si>
  <si>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</si>
  <si>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</si>
  <si>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</si>
  <si>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</si>
  <si>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</si>
  <si>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</si>
  <si>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</si>
  <si>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</si>
  <si>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</si>
  <si>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</si>
  <si>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</si>
  <si>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</si>
  <si>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</si>
  <si>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</si>
  <si>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</si>
  <si>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</si>
  <si>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</si>
  <si>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</si>
  <si>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</si>
  <si>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Infinity</t>
  </si>
  <si>
    <t>-Infinity</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</si>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</sst>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WSC</a:t>
            </a:r>
            <a:endParaRPr lang="en-US"/>
          </a:p>
        </c:rich>
      </c:tx>
      <c:layout>
        <c:manualLayout>
          <c:xMode val="edge"/>
          <c:yMode val="edge"/>
          <c:x val="0.46709600041716642"/>
          <c:y val="2.720317613146202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80794701986755E-2"/>
          <c:y val="0.12134883485976353"/>
          <c:w val="0.85784105960264889"/>
          <c:h val="0.776933420226418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453335000</c:v>
                </c:pt>
                <c:pt idx="1">
                  <c:v>0</c:v>
                </c:pt>
                <c:pt idx="2">
                  <c:v>445942000</c:v>
                </c:pt>
                <c:pt idx="3">
                  <c:v>751412000</c:v>
                </c:pt>
                <c:pt idx="4">
                  <c:v>1063665000</c:v>
                </c:pt>
                <c:pt idx="5">
                  <c:v>1367645000</c:v>
                </c:pt>
                <c:pt idx="6">
                  <c:v>1894897000</c:v>
                </c:pt>
                <c:pt idx="7">
                  <c:v>2142623000</c:v>
                </c:pt>
              </c:numCache>
            </c:numRef>
          </c:val>
          <c:extLst>
            <c:ext xmlns:c16="http://schemas.microsoft.com/office/drawing/2014/chart" uri="{C3380CC4-5D6E-409C-BE32-E72D297353CC}">
              <c16:uniqueId val="{00000000-695E-CE4D-8DF7-AF307E5E052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123264000</c:v>
                </c:pt>
                <c:pt idx="1">
                  <c:v>562660</c:v>
                </c:pt>
                <c:pt idx="2">
                  <c:v>78546000</c:v>
                </c:pt>
                <c:pt idx="3">
                  <c:v>119108000</c:v>
                </c:pt>
                <c:pt idx="4">
                  <c:v>298627000</c:v>
                </c:pt>
                <c:pt idx="5">
                  <c:v>386049000</c:v>
                </c:pt>
                <c:pt idx="6">
                  <c:v>643244000</c:v>
                </c:pt>
                <c:pt idx="7">
                  <c:v>637061000</c:v>
                </c:pt>
              </c:numCache>
            </c:numRef>
          </c:val>
          <c:extLst>
            <c:ext xmlns:c16="http://schemas.microsoft.com/office/drawing/2014/chart" uri="{C3380CC4-5D6E-409C-BE32-E72D297353CC}">
              <c16:uniqueId val="{00000001-695E-CE4D-8DF7-AF307E5E052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1'!$B$106:$I$106</c:f>
              <c:numCache>
                <c:formatCode>#,###,,;\(#,###,,\);\ \-\ \-</c:formatCode>
                <c:ptCount val="8"/>
                <c:pt idx="0">
                  <c:v>-64559000</c:v>
                </c:pt>
                <c:pt idx="1">
                  <c:v>431429</c:v>
                </c:pt>
                <c:pt idx="2">
                  <c:v>-117509000</c:v>
                </c:pt>
                <c:pt idx="3">
                  <c:v>-128356000</c:v>
                </c:pt>
                <c:pt idx="4">
                  <c:v>-40880000</c:v>
                </c:pt>
                <c:pt idx="5">
                  <c:v>115975000</c:v>
                </c:pt>
                <c:pt idx="6">
                  <c:v>513727000</c:v>
                </c:pt>
                <c:pt idx="7">
                  <c:v>700994000</c:v>
                </c:pt>
              </c:numCache>
            </c:numRef>
          </c:val>
          <c:extLst>
            <c:ext xmlns:c16="http://schemas.microsoft.com/office/drawing/2014/chart" uri="{C3380CC4-5D6E-409C-BE32-E72D297353CC}">
              <c16:uniqueId val="{00000002-695E-CE4D-8DF7-AF307E5E052D}"/>
            </c:ext>
          </c:extLst>
        </c:ser>
        <c:dLbls>
          <c:showLegendKey val="0"/>
          <c:showVal val="0"/>
          <c:showCatName val="0"/>
          <c:showSerName val="0"/>
          <c:showPercent val="0"/>
          <c:showBubbleSize val="0"/>
        </c:dLbls>
        <c:gapWidth val="100"/>
        <c:overlap val="-24"/>
        <c:axId val="1833932320"/>
        <c:axId val="1473794960"/>
      </c:barChart>
      <c:catAx>
        <c:axId val="18339323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73794960"/>
        <c:crosses val="autoZero"/>
        <c:auto val="1"/>
        <c:lblAlgn val="ctr"/>
        <c:lblOffset val="100"/>
        <c:noMultiLvlLbl val="0"/>
      </c:catAx>
      <c:valAx>
        <c:axId val="147379496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3932320"/>
        <c:crosses val="autoZero"/>
        <c:crossBetween val="between"/>
      </c:valAx>
      <c:spPr>
        <a:noFill/>
        <a:ln>
          <a:noFill/>
        </a:ln>
        <a:effectLst/>
      </c:spPr>
    </c:plotArea>
    <c:legend>
      <c:legendPos val="b"/>
      <c:layout>
        <c:manualLayout>
          <c:xMode val="edge"/>
          <c:yMode val="edge"/>
          <c:x val="0.34822224539813323"/>
          <c:y val="0.92632812278271359"/>
          <c:w val="0.30355550920373364"/>
          <c:h val="4.64687010858244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31750</xdr:colOff>
      <xdr:row>108</xdr:row>
      <xdr:rowOff>17462</xdr:rowOff>
    </xdr:from>
    <xdr:to>
      <xdr:col>17</xdr:col>
      <xdr:colOff>0</xdr:colOff>
      <xdr:row>132</xdr:row>
      <xdr:rowOff>206374</xdr:rowOff>
    </xdr:to>
    <xdr:graphicFrame macro="">
      <xdr:nvGraphicFramePr>
        <xdr:cNvPr id="2" name="Chart 1">
          <a:extLst>
            <a:ext uri="{FF2B5EF4-FFF2-40B4-BE49-F238E27FC236}">
              <a16:creationId xmlns:a16="http://schemas.microsoft.com/office/drawing/2014/main" id="{4E249AE7-7987-2791-99D3-CF40A65F42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https://www.bing.com/financeapi/forcetrigger?t=aw2wdm&amp;q=XNAS%3aWSC&amp;form=skydnc</v>
    <v>Learn more on Bing</v>
  </rv>
  <rv s="1">
    <v>0</v>
    <v>WILLSCOT MOBILE MINI HOLDINGS CORP. (XNAS:WSC)</v>
    <v>2</v>
    <v>3</v>
    <v>Finance</v>
    <v>4</v>
    <v>en-US</v>
    <v>aw2wdm</v>
    <v>268435456</v>
    <v>1</v>
    <v>Powered by Refinitiv</v>
    <v>53.46</v>
    <v>30.52</v>
    <v>1.5286</v>
    <v>-0.55000000000000004</v>
    <v>-1.2024E-2</v>
    <v>7.0000000000000007E-2</v>
    <v>1.549E-3</v>
    <v>USD</v>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v>4500</v>
    <v>Nasdaq Stock Market</v>
    <v>XNAS</v>
    <v>XNAS</v>
    <v>4646 E. Van Buren Street, Suite 400, PHOENIX, AZ, 85008 US</v>
    <v>46.3</v>
    <v>Professional &amp; Commercial Services</v>
    <v>Stock</v>
    <v>45065.87066179375</v>
    <v>0</v>
    <v>44.98</v>
    <v>9142750000</v>
    <v>WILLSCOT MOBILE MINI HOLDINGS CORP.</v>
    <v>WILLSCOT MOBILE MINI HOLDINGS CORP.</v>
    <v>46.24</v>
    <v>31.472000000000001</v>
    <v>45.74</v>
    <v>45.19</v>
    <v>45.26</v>
    <v>202318000</v>
    <v>WSC</v>
    <v>WILLSCOT MOBILE MINI HOLDINGS CORP. (XNAS:WSC)</v>
    <v>1131281</v>
    <v>2233350</v>
    <v>2017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47088/000162828019002990/0001628280-19-002990-index.html" TargetMode="External"/><Relationship Id="rId13" Type="http://schemas.openxmlformats.org/officeDocument/2006/relationships/hyperlink" Target="https://www.sec.gov/Archives/edgar/data/1647088/000164708821000034/0001647088-21-000034-index.htm" TargetMode="External"/><Relationship Id="rId18" Type="http://schemas.openxmlformats.org/officeDocument/2006/relationships/hyperlink" Target="https://finbox.com/NYSE:WSC/explorer/revenue_proj" TargetMode="External"/><Relationship Id="rId3" Type="http://schemas.openxmlformats.org/officeDocument/2006/relationships/hyperlink" Target="https://www.sec.gov/Archives/edgar/data/1647088/000114420416091401/0001144204-16-091401-index.html" TargetMode="External"/><Relationship Id="rId7" Type="http://schemas.openxmlformats.org/officeDocument/2006/relationships/hyperlink" Target="https://www.sec.gov/Archives/edgar/data/1647088/000164708818000006/0001647088-18-000006-index.html" TargetMode="External"/><Relationship Id="rId12" Type="http://schemas.openxmlformats.org/officeDocument/2006/relationships/hyperlink" Target="https://www.sec.gov/Archives/edgar/data/1647088/000164708821000034/0001647088-21-000034-index.htm" TargetMode="External"/><Relationship Id="rId17" Type="http://schemas.openxmlformats.org/officeDocument/2006/relationships/hyperlink" Target="https://www.sec.gov/Archives/edgar/data/1647088/000164708823000014/0001647088-23-000014-index.htm" TargetMode="External"/><Relationship Id="rId2" Type="http://schemas.openxmlformats.org/officeDocument/2006/relationships/hyperlink" Target="https://www.sec.gov/Archives/edgar/data/1647088/000114420416091401/0001144204-16-091401-index.html" TargetMode="External"/><Relationship Id="rId16" Type="http://schemas.openxmlformats.org/officeDocument/2006/relationships/hyperlink" Target="https://www.sec.gov/Archives/edgar/data/1647088/000164708823000014/0001647088-23-000014-index.htm" TargetMode="External"/><Relationship Id="rId1" Type="http://schemas.openxmlformats.org/officeDocument/2006/relationships/hyperlink" Target="https://roic.ai/company/WSC" TargetMode="External"/><Relationship Id="rId6" Type="http://schemas.openxmlformats.org/officeDocument/2006/relationships/hyperlink" Target="https://www.sec.gov/Archives/edgar/data/1647088/000164708818000006/0001647088-18-000006-index.html" TargetMode="External"/><Relationship Id="rId11" Type="http://schemas.openxmlformats.org/officeDocument/2006/relationships/hyperlink" Target="https://sec.gov/" TargetMode="External"/><Relationship Id="rId5" Type="http://schemas.openxmlformats.org/officeDocument/2006/relationships/hyperlink" Target="https://www.sec.gov/Archives/edgar/data/1647088/000114420417015086/0001144204-17-015086-index.html" TargetMode="External"/><Relationship Id="rId15" Type="http://schemas.openxmlformats.org/officeDocument/2006/relationships/hyperlink" Target="https://www.sec.gov/Archives/edgar/data/1647088/000164708822000009/0001647088-22-000009-index.htm" TargetMode="External"/><Relationship Id="rId10" Type="http://schemas.openxmlformats.org/officeDocument/2006/relationships/hyperlink" Target="https://sec.gov/" TargetMode="External"/><Relationship Id="rId19" Type="http://schemas.openxmlformats.org/officeDocument/2006/relationships/drawing" Target="../drawings/drawing1.xml"/><Relationship Id="rId4" Type="http://schemas.openxmlformats.org/officeDocument/2006/relationships/hyperlink" Target="https://www.sec.gov/Archives/edgar/data/1647088/000114420417015086/0001144204-17-015086-index.html" TargetMode="External"/><Relationship Id="rId9" Type="http://schemas.openxmlformats.org/officeDocument/2006/relationships/hyperlink" Target="https://www.sec.gov/Archives/edgar/data/1647088/000162828019002990/0001628280-19-002990-index.html" TargetMode="External"/><Relationship Id="rId14" Type="http://schemas.openxmlformats.org/officeDocument/2006/relationships/hyperlink" Target="https://www.sec.gov/Archives/edgar/data/1647088/000164708822000009/0001647088-22-00000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8"/>
  <sheetViews>
    <sheetView tabSelected="1" zoomScale="80" zoomScaleNormal="80" workbookViewId="0">
      <pane xSplit="1" ySplit="1" topLeftCell="F90" activePane="bottomRight" state="frozen"/>
      <selection pane="topRight"/>
      <selection pane="bottomLeft"/>
      <selection pane="bottomRight" activeCell="K96" sqref="K96"/>
    </sheetView>
  </sheetViews>
  <sheetFormatPr baseColWidth="10" defaultRowHeight="16" x14ac:dyDescent="0.2"/>
  <cols>
    <col min="1" max="1" width="50" customWidth="1"/>
    <col min="2" max="9" width="15" customWidth="1"/>
    <col min="10" max="18" width="21" customWidth="1"/>
  </cols>
  <sheetData>
    <row r="1" spans="1:18" ht="22" thickBot="1" x14ac:dyDescent="0.3">
      <c r="A1" s="3" t="e" vm="1">
        <v>#VALUE!</v>
      </c>
      <c r="B1" s="8">
        <v>2015</v>
      </c>
      <c r="C1" s="8">
        <v>2016</v>
      </c>
      <c r="D1" s="8">
        <v>2017</v>
      </c>
      <c r="E1" s="8">
        <v>2018</v>
      </c>
      <c r="F1" s="8">
        <v>2019</v>
      </c>
      <c r="G1" s="8">
        <v>2020</v>
      </c>
      <c r="H1" s="8">
        <v>2021</v>
      </c>
      <c r="I1" s="8">
        <v>2022</v>
      </c>
      <c r="J1" s="27">
        <v>2023</v>
      </c>
      <c r="K1" s="27">
        <v>2024</v>
      </c>
      <c r="L1" s="27">
        <v>2025</v>
      </c>
      <c r="M1" s="27">
        <v>2026</v>
      </c>
      <c r="N1" s="27">
        <v>2027</v>
      </c>
    </row>
    <row r="2" spans="1:18" ht="21" x14ac:dyDescent="0.25">
      <c r="A2" s="4" t="s">
        <v>0</v>
      </c>
      <c r="B2" s="9" t="s">
        <v>91</v>
      </c>
      <c r="C2" s="9" t="s">
        <v>91</v>
      </c>
      <c r="D2" s="9" t="s">
        <v>91</v>
      </c>
      <c r="E2" s="9" t="s">
        <v>91</v>
      </c>
      <c r="F2" s="9" t="s">
        <v>91</v>
      </c>
      <c r="G2" s="9" t="s">
        <v>91</v>
      </c>
      <c r="H2" s="9" t="s">
        <v>91</v>
      </c>
      <c r="I2" s="9" t="s">
        <v>91</v>
      </c>
      <c r="J2" s="9" t="s">
        <v>91</v>
      </c>
      <c r="K2" s="9" t="s">
        <v>91</v>
      </c>
      <c r="L2" s="9" t="s">
        <v>91</v>
      </c>
      <c r="M2" s="9"/>
      <c r="N2" s="9"/>
      <c r="O2" s="9"/>
      <c r="P2" s="9"/>
      <c r="Q2" s="9"/>
      <c r="R2" s="9"/>
    </row>
    <row r="3" spans="1:18" ht="40" x14ac:dyDescent="0.25">
      <c r="A3" s="5" t="s">
        <v>1</v>
      </c>
      <c r="B3" s="1">
        <v>453335000</v>
      </c>
      <c r="C3" s="1" t="s">
        <v>92</v>
      </c>
      <c r="D3" s="1">
        <v>445942000</v>
      </c>
      <c r="E3" s="1">
        <v>751412000</v>
      </c>
      <c r="F3" s="1">
        <v>1063665000</v>
      </c>
      <c r="G3" s="1">
        <v>1367645000</v>
      </c>
      <c r="H3" s="1">
        <v>1894897000</v>
      </c>
      <c r="I3" s="1">
        <v>2142623000</v>
      </c>
      <c r="J3" s="28">
        <v>2395000000</v>
      </c>
      <c r="K3" s="28">
        <v>2575000000</v>
      </c>
      <c r="L3" s="28">
        <v>2802000000</v>
      </c>
      <c r="M3" s="28">
        <v>2924000000</v>
      </c>
      <c r="N3" s="28">
        <v>3051000000</v>
      </c>
      <c r="O3" s="18" t="s">
        <v>111</v>
      </c>
      <c r="P3" s="19" t="s">
        <v>112</v>
      </c>
      <c r="Q3" s="19" t="s">
        <v>113</v>
      </c>
      <c r="R3" s="19" t="s">
        <v>114</v>
      </c>
    </row>
    <row r="4" spans="1:18" ht="19" x14ac:dyDescent="0.25">
      <c r="A4" s="14" t="s">
        <v>96</v>
      </c>
      <c r="B4" s="1"/>
      <c r="C4" s="15" t="e">
        <f>(C3/B3)-1</f>
        <v>#VALUE!</v>
      </c>
      <c r="D4" s="15" t="e">
        <f>(D3/C3)-1</f>
        <v>#VALUE!</v>
      </c>
      <c r="E4" s="15">
        <f>(E3/D3)-1</f>
        <v>0.68499939454009717</v>
      </c>
      <c r="F4" s="15">
        <f t="shared" ref="F4:N4" si="0">(F3/E3)-1</f>
        <v>0.4155549818208919</v>
      </c>
      <c r="G4" s="15">
        <f t="shared" si="0"/>
        <v>0.28578546816901929</v>
      </c>
      <c r="H4" s="16">
        <f t="shared" si="0"/>
        <v>0.38551817174778535</v>
      </c>
      <c r="I4" s="16">
        <f t="shared" si="0"/>
        <v>0.1307332271886017</v>
      </c>
      <c r="J4" s="16">
        <f t="shared" si="0"/>
        <v>0.11778880372328682</v>
      </c>
      <c r="K4" s="16">
        <f t="shared" si="0"/>
        <v>7.5156576200417602E-2</v>
      </c>
      <c r="L4" s="16">
        <f t="shared" si="0"/>
        <v>8.8155339805825239E-2</v>
      </c>
      <c r="M4" s="16">
        <f t="shared" si="0"/>
        <v>4.3540328336902245E-2</v>
      </c>
      <c r="N4" s="16">
        <f t="shared" si="0"/>
        <v>4.3433652530779687E-2</v>
      </c>
      <c r="O4" s="17">
        <f>(I4+H4+G4)/3</f>
        <v>0.26734562236846876</v>
      </c>
      <c r="P4" s="17">
        <f>(I20+H20+G20)/3</f>
        <v>0.31645265726951377</v>
      </c>
      <c r="Q4" s="17">
        <f>(I29+H29+G29)/3</f>
        <v>-1.6557621658150807</v>
      </c>
      <c r="R4" s="17">
        <f>(I105+H105+G105)/3</f>
        <v>-1.4266615695763226E-2</v>
      </c>
    </row>
    <row r="5" spans="1:18" ht="19" x14ac:dyDescent="0.25">
      <c r="A5" s="5" t="s">
        <v>2</v>
      </c>
      <c r="B5" s="1">
        <v>290395000</v>
      </c>
      <c r="C5" s="1" t="s">
        <v>92</v>
      </c>
      <c r="D5" s="1">
        <v>280372000</v>
      </c>
      <c r="E5" s="1">
        <v>462028000</v>
      </c>
      <c r="F5" s="1">
        <v>650352000</v>
      </c>
      <c r="G5" s="1">
        <v>707672000</v>
      </c>
      <c r="H5" s="1">
        <v>926689000</v>
      </c>
      <c r="I5" s="1">
        <v>1007141000</v>
      </c>
    </row>
    <row r="6" spans="1:18" ht="20" x14ac:dyDescent="0.25">
      <c r="A6" s="6" t="s">
        <v>3</v>
      </c>
      <c r="B6" s="10">
        <v>162940000</v>
      </c>
      <c r="C6" s="10" t="s">
        <v>92</v>
      </c>
      <c r="D6" s="10">
        <v>165570000</v>
      </c>
      <c r="E6" s="10">
        <v>289384000</v>
      </c>
      <c r="F6" s="10">
        <v>413313000</v>
      </c>
      <c r="G6" s="10">
        <v>659973000</v>
      </c>
      <c r="H6" s="10">
        <v>968208000</v>
      </c>
      <c r="I6" s="10">
        <v>1135482000</v>
      </c>
      <c r="O6" s="18" t="s">
        <v>115</v>
      </c>
      <c r="P6" s="19" t="s">
        <v>116</v>
      </c>
      <c r="Q6" s="19" t="s">
        <v>117</v>
      </c>
      <c r="R6" s="19" t="s">
        <v>118</v>
      </c>
    </row>
    <row r="7" spans="1:18" ht="19" x14ac:dyDescent="0.25">
      <c r="A7" s="5" t="s">
        <v>4</v>
      </c>
      <c r="B7" s="2">
        <v>0.3594</v>
      </c>
      <c r="C7" s="2" t="s">
        <v>92</v>
      </c>
      <c r="D7" s="2">
        <v>0.37130000000000002</v>
      </c>
      <c r="E7" s="2">
        <v>0.3851</v>
      </c>
      <c r="F7" s="2">
        <v>0.3886</v>
      </c>
      <c r="G7" s="2">
        <v>0.48259999999999997</v>
      </c>
      <c r="H7" s="2">
        <v>0.51100000000000001</v>
      </c>
      <c r="I7" s="2">
        <v>0.52990000000000004</v>
      </c>
      <c r="O7" s="17">
        <f>I7</f>
        <v>0.52990000000000004</v>
      </c>
      <c r="P7" s="20">
        <f>I21</f>
        <v>0.29730000000000001</v>
      </c>
      <c r="Q7" s="20">
        <f>I30</f>
        <v>0.1585</v>
      </c>
      <c r="R7" s="20">
        <f>I106/I3</f>
        <v>0.32716628170238066</v>
      </c>
    </row>
    <row r="8" spans="1:18" ht="19" x14ac:dyDescent="0.25">
      <c r="A8" s="5" t="s">
        <v>5</v>
      </c>
      <c r="B8" s="1">
        <v>0</v>
      </c>
      <c r="C8" s="1">
        <v>0</v>
      </c>
      <c r="D8" s="1">
        <v>0</v>
      </c>
      <c r="E8" s="1">
        <v>0</v>
      </c>
      <c r="F8" s="1">
        <v>0</v>
      </c>
      <c r="G8" s="1">
        <v>0</v>
      </c>
      <c r="H8" s="1">
        <v>0</v>
      </c>
      <c r="I8" s="1">
        <v>0</v>
      </c>
    </row>
    <row r="9" spans="1:18" ht="19" customHeight="1" x14ac:dyDescent="0.25">
      <c r="A9" s="14" t="s">
        <v>97</v>
      </c>
      <c r="B9" s="15">
        <f>B8/B3</f>
        <v>0</v>
      </c>
      <c r="C9" s="15" t="e">
        <f t="shared" ref="C9:I9" si="1">C8/C3</f>
        <v>#VALUE!</v>
      </c>
      <c r="D9" s="15">
        <f t="shared" si="1"/>
        <v>0</v>
      </c>
      <c r="E9" s="15">
        <f t="shared" si="1"/>
        <v>0</v>
      </c>
      <c r="F9" s="15">
        <f t="shared" si="1"/>
        <v>0</v>
      </c>
      <c r="G9" s="15">
        <f t="shared" si="1"/>
        <v>0</v>
      </c>
      <c r="H9" s="15">
        <f t="shared" si="1"/>
        <v>0</v>
      </c>
      <c r="I9" s="15">
        <f t="shared" si="1"/>
        <v>0</v>
      </c>
      <c r="O9" s="18" t="s">
        <v>98</v>
      </c>
      <c r="P9" s="19" t="s">
        <v>99</v>
      </c>
      <c r="Q9" s="19" t="s">
        <v>100</v>
      </c>
      <c r="R9" s="19" t="s">
        <v>101</v>
      </c>
    </row>
    <row r="10" spans="1:18" ht="19" x14ac:dyDescent="0.25">
      <c r="A10" s="5" t="s">
        <v>6</v>
      </c>
      <c r="B10" s="1">
        <v>139355000</v>
      </c>
      <c r="C10" s="1">
        <v>688567</v>
      </c>
      <c r="D10" s="1">
        <v>162351000</v>
      </c>
      <c r="E10" s="1">
        <v>254871000</v>
      </c>
      <c r="F10" s="1" t="s">
        <v>92</v>
      </c>
      <c r="G10" s="1" t="s">
        <v>92</v>
      </c>
      <c r="H10" s="1" t="s">
        <v>92</v>
      </c>
      <c r="I10" s="1" t="s">
        <v>92</v>
      </c>
      <c r="O10" s="17">
        <f>I9</f>
        <v>0</v>
      </c>
      <c r="P10" s="20">
        <f>I13</f>
        <v>0.26472879269941563</v>
      </c>
      <c r="Q10" s="20">
        <f>I80</f>
        <v>1.3820910164784005E-2</v>
      </c>
      <c r="R10" s="20">
        <f>I89</f>
        <v>2.0378760052515071E-2</v>
      </c>
    </row>
    <row r="11" spans="1:18" ht="19" x14ac:dyDescent="0.25">
      <c r="A11" s="5" t="s">
        <v>7</v>
      </c>
      <c r="B11" s="1" t="s">
        <v>92</v>
      </c>
      <c r="C11" s="1" t="s">
        <v>92</v>
      </c>
      <c r="D11" s="1" t="s">
        <v>92</v>
      </c>
      <c r="E11" s="1" t="s">
        <v>92</v>
      </c>
      <c r="F11" s="1" t="s">
        <v>92</v>
      </c>
      <c r="G11" s="1" t="s">
        <v>92</v>
      </c>
      <c r="H11" s="1" t="s">
        <v>92</v>
      </c>
      <c r="I11" s="1" t="s">
        <v>92</v>
      </c>
    </row>
    <row r="12" spans="1:18" ht="20" x14ac:dyDescent="0.25">
      <c r="A12" s="5" t="s">
        <v>8</v>
      </c>
      <c r="B12" s="1">
        <v>139355000</v>
      </c>
      <c r="C12" s="1">
        <v>688567</v>
      </c>
      <c r="D12" s="1">
        <v>162351000</v>
      </c>
      <c r="E12" s="1">
        <v>254871000</v>
      </c>
      <c r="F12" s="1">
        <v>271004000</v>
      </c>
      <c r="G12" s="1">
        <v>360626000</v>
      </c>
      <c r="H12" s="1">
        <v>511446000</v>
      </c>
      <c r="I12" s="1">
        <v>567214000</v>
      </c>
      <c r="O12" s="18" t="s">
        <v>119</v>
      </c>
      <c r="P12" s="19" t="s">
        <v>120</v>
      </c>
      <c r="Q12" s="19" t="s">
        <v>121</v>
      </c>
      <c r="R12" s="19" t="s">
        <v>122</v>
      </c>
    </row>
    <row r="13" spans="1:18" ht="19" x14ac:dyDescent="0.25">
      <c r="A13" s="14" t="s">
        <v>102</v>
      </c>
      <c r="B13" s="15">
        <f>B12/B3</f>
        <v>0.3073996051485105</v>
      </c>
      <c r="C13" s="15" t="e">
        <f t="shared" ref="C13:I13" si="2">C12/C3</f>
        <v>#VALUE!</v>
      </c>
      <c r="D13" s="15">
        <f t="shared" si="2"/>
        <v>0.36406303958810787</v>
      </c>
      <c r="E13" s="15">
        <f t="shared" si="2"/>
        <v>0.33918941938643515</v>
      </c>
      <c r="F13" s="15">
        <f t="shared" si="2"/>
        <v>0.25478322592169528</v>
      </c>
      <c r="G13" s="15">
        <f t="shared" si="2"/>
        <v>0.26368392382526168</v>
      </c>
      <c r="H13" s="15">
        <f t="shared" si="2"/>
        <v>0.26990701869283662</v>
      </c>
      <c r="I13" s="15">
        <f t="shared" si="2"/>
        <v>0.26472879269941563</v>
      </c>
      <c r="O13" s="17">
        <f>I28/I72</f>
        <v>0.21691688494218361</v>
      </c>
      <c r="P13" s="20">
        <f>I28/I54</f>
        <v>5.8263612560189346E-2</v>
      </c>
      <c r="Q13" s="20">
        <f>I22/(I72+I56+I61)</f>
        <v>0.10542654824372046</v>
      </c>
      <c r="R13" s="21">
        <f>I67/I72</f>
        <v>2.723024979237207</v>
      </c>
    </row>
    <row r="14" spans="1:18" ht="19" x14ac:dyDescent="0.25">
      <c r="A14" s="5" t="s">
        <v>9</v>
      </c>
      <c r="B14" s="1">
        <v>22675000</v>
      </c>
      <c r="C14" s="1" t="s">
        <v>92</v>
      </c>
      <c r="D14" s="1">
        <v>11480000</v>
      </c>
      <c r="E14" s="1">
        <v>8730000</v>
      </c>
      <c r="F14" s="1">
        <v>10195000</v>
      </c>
      <c r="G14" s="1">
        <v>41531000</v>
      </c>
      <c r="H14" s="1">
        <v>79810000</v>
      </c>
      <c r="I14" s="1">
        <v>55707000</v>
      </c>
    </row>
    <row r="15" spans="1:18" ht="20" x14ac:dyDescent="0.25">
      <c r="A15" s="5" t="s">
        <v>10</v>
      </c>
      <c r="B15" s="1">
        <v>162030000</v>
      </c>
      <c r="C15" s="1">
        <v>688567</v>
      </c>
      <c r="D15" s="1">
        <v>173831000</v>
      </c>
      <c r="E15" s="1">
        <v>263601000</v>
      </c>
      <c r="F15" s="1">
        <v>281199000</v>
      </c>
      <c r="G15" s="1">
        <v>402157000</v>
      </c>
      <c r="H15" s="1">
        <v>591256000</v>
      </c>
      <c r="I15" s="1">
        <v>622921000</v>
      </c>
      <c r="O15" s="18" t="s">
        <v>123</v>
      </c>
      <c r="P15" s="19" t="s">
        <v>124</v>
      </c>
      <c r="Q15" s="19" t="s">
        <v>125</v>
      </c>
      <c r="R15" s="19" t="s">
        <v>126</v>
      </c>
    </row>
    <row r="16" spans="1:18" ht="19" x14ac:dyDescent="0.25">
      <c r="A16" s="5" t="s">
        <v>11</v>
      </c>
      <c r="B16" s="1">
        <v>452425000</v>
      </c>
      <c r="C16" s="1">
        <v>688567</v>
      </c>
      <c r="D16" s="1">
        <v>454203000</v>
      </c>
      <c r="E16" s="1">
        <v>725629000</v>
      </c>
      <c r="F16" s="1">
        <v>931551000</v>
      </c>
      <c r="G16" s="1">
        <v>1109829000</v>
      </c>
      <c r="H16" s="1">
        <v>1517945000</v>
      </c>
      <c r="I16" s="1">
        <v>1630062000</v>
      </c>
      <c r="O16" s="29">
        <f>(I35+H35+G35+F35+E35)/5</f>
        <v>0.85147847613624084</v>
      </c>
      <c r="P16" s="30">
        <f>Q101/I3</f>
        <v>4.2670829165933535</v>
      </c>
      <c r="Q16" s="30">
        <f>Q101/I28</f>
        <v>26.926871649879249</v>
      </c>
      <c r="R16" s="31">
        <f>Q101/I106</f>
        <v>13.042551006142705</v>
      </c>
    </row>
    <row r="17" spans="1:15" ht="19" x14ac:dyDescent="0.25">
      <c r="A17" s="5" t="s">
        <v>12</v>
      </c>
      <c r="B17" s="1">
        <v>92028000</v>
      </c>
      <c r="C17" s="1" t="s">
        <v>92</v>
      </c>
      <c r="D17" s="1">
        <v>119308000</v>
      </c>
      <c r="E17" s="1">
        <v>70281000</v>
      </c>
      <c r="F17" s="1">
        <v>122504000</v>
      </c>
      <c r="G17" s="1">
        <v>119886000</v>
      </c>
      <c r="H17" s="1">
        <v>117987000</v>
      </c>
      <c r="I17" s="1">
        <v>146278000</v>
      </c>
    </row>
    <row r="18" spans="1:15" ht="20" x14ac:dyDescent="0.25">
      <c r="A18" s="5" t="s">
        <v>13</v>
      </c>
      <c r="B18" s="1">
        <v>136892000</v>
      </c>
      <c r="C18" s="1" t="s">
        <v>92</v>
      </c>
      <c r="D18" s="1">
        <v>107876000</v>
      </c>
      <c r="E18" s="1">
        <v>136467000</v>
      </c>
      <c r="F18" s="1">
        <v>189436000</v>
      </c>
      <c r="G18" s="1">
        <v>246948000</v>
      </c>
      <c r="H18" s="1">
        <v>315567000</v>
      </c>
      <c r="I18" s="1">
        <v>62380000</v>
      </c>
      <c r="O18" s="18" t="s">
        <v>127</v>
      </c>
    </row>
    <row r="19" spans="1:15" ht="19" x14ac:dyDescent="0.25">
      <c r="A19" s="6" t="s">
        <v>14</v>
      </c>
      <c r="B19" s="10">
        <v>123264000</v>
      </c>
      <c r="C19" s="10">
        <v>562660</v>
      </c>
      <c r="D19" s="10">
        <v>78546000</v>
      </c>
      <c r="E19" s="10">
        <v>119108000</v>
      </c>
      <c r="F19" s="10">
        <v>298627000</v>
      </c>
      <c r="G19" s="10">
        <v>386049000</v>
      </c>
      <c r="H19" s="10">
        <v>643244000</v>
      </c>
      <c r="I19" s="10">
        <v>637061000</v>
      </c>
      <c r="O19" s="32">
        <f>I40-I56-I61</f>
        <v>-3289093000</v>
      </c>
    </row>
    <row r="20" spans="1:15" ht="19" customHeight="1" x14ac:dyDescent="0.25">
      <c r="A20" s="14" t="s">
        <v>103</v>
      </c>
      <c r="B20" s="1"/>
      <c r="C20" s="15">
        <f>(C19/B19)-1</f>
        <v>-0.99543532580477678</v>
      </c>
      <c r="D20" s="15">
        <f>(D19/C19)-1</f>
        <v>138.59762556428393</v>
      </c>
      <c r="E20" s="15">
        <f>(E19/D19)-1</f>
        <v>0.5164107656659791</v>
      </c>
      <c r="F20" s="15">
        <f t="shared" ref="F20:I20" si="3">(F19/E19)-1</f>
        <v>1.5071951506196055</v>
      </c>
      <c r="G20" s="15">
        <f t="shared" si="3"/>
        <v>0.29274646967621809</v>
      </c>
      <c r="H20" s="15">
        <f t="shared" si="3"/>
        <v>0.66622371771459066</v>
      </c>
      <c r="I20" s="15">
        <f t="shared" si="3"/>
        <v>-9.612215582267436E-3</v>
      </c>
    </row>
    <row r="21" spans="1:15" ht="19" x14ac:dyDescent="0.25">
      <c r="A21" s="5" t="s">
        <v>15</v>
      </c>
      <c r="B21" s="2">
        <v>0.27189999999999998</v>
      </c>
      <c r="C21" s="2" t="s">
        <v>94</v>
      </c>
      <c r="D21" s="2">
        <v>0.17610000000000001</v>
      </c>
      <c r="E21" s="2">
        <v>0.1585</v>
      </c>
      <c r="F21" s="2">
        <v>0.28079999999999999</v>
      </c>
      <c r="G21" s="2">
        <v>0.2823</v>
      </c>
      <c r="H21" s="2">
        <v>0.33950000000000002</v>
      </c>
      <c r="I21" s="2">
        <v>0.29730000000000001</v>
      </c>
    </row>
    <row r="22" spans="1:15" ht="19" x14ac:dyDescent="0.25">
      <c r="A22" s="6" t="s">
        <v>16</v>
      </c>
      <c r="B22" s="10">
        <v>-20772000</v>
      </c>
      <c r="C22" s="10">
        <v>-688567</v>
      </c>
      <c r="D22" s="10">
        <v>-58322000</v>
      </c>
      <c r="E22" s="10">
        <v>6261000</v>
      </c>
      <c r="F22" s="10">
        <v>117525000</v>
      </c>
      <c r="G22" s="10">
        <v>182715000</v>
      </c>
      <c r="H22" s="10">
        <v>360273000</v>
      </c>
      <c r="I22" s="10">
        <v>512561000</v>
      </c>
    </row>
    <row r="23" spans="1:15" ht="19" x14ac:dyDescent="0.25">
      <c r="A23" s="5" t="s">
        <v>17</v>
      </c>
      <c r="B23" s="2">
        <v>-4.58E-2</v>
      </c>
      <c r="C23" s="2" t="s">
        <v>95</v>
      </c>
      <c r="D23" s="2">
        <v>-0.1308</v>
      </c>
      <c r="E23" s="2">
        <v>8.3000000000000001E-3</v>
      </c>
      <c r="F23" s="2">
        <v>0.1105</v>
      </c>
      <c r="G23" s="2">
        <v>0.1336</v>
      </c>
      <c r="H23" s="2">
        <v>0.19009999999999999</v>
      </c>
      <c r="I23" s="2">
        <v>0.2392</v>
      </c>
    </row>
    <row r="24" spans="1:15" ht="19" x14ac:dyDescent="0.25">
      <c r="A24" s="5" t="s">
        <v>18</v>
      </c>
      <c r="B24" s="1">
        <v>-82250000</v>
      </c>
      <c r="C24" s="1">
        <v>1251227</v>
      </c>
      <c r="D24" s="1">
        <v>-107076000</v>
      </c>
      <c r="E24" s="1">
        <v>-98433000</v>
      </c>
      <c r="F24" s="1">
        <v>-131259000</v>
      </c>
      <c r="G24" s="1">
        <v>-162287000</v>
      </c>
      <c r="H24" s="1">
        <v>-150583000</v>
      </c>
      <c r="I24" s="1">
        <v>-147357000</v>
      </c>
    </row>
    <row r="25" spans="1:15" ht="19" x14ac:dyDescent="0.25">
      <c r="A25" s="6" t="s">
        <v>19</v>
      </c>
      <c r="B25" s="10">
        <v>-103022000</v>
      </c>
      <c r="C25" s="10">
        <v>562660</v>
      </c>
      <c r="D25" s="10">
        <v>-165398000</v>
      </c>
      <c r="E25" s="10">
        <v>-92172000</v>
      </c>
      <c r="F25" s="10">
        <v>-13734000</v>
      </c>
      <c r="G25" s="10">
        <v>20428000</v>
      </c>
      <c r="H25" s="10">
        <v>209690000</v>
      </c>
      <c r="I25" s="10">
        <v>365204000</v>
      </c>
    </row>
    <row r="26" spans="1:15" ht="19" x14ac:dyDescent="0.25">
      <c r="A26" s="5" t="s">
        <v>20</v>
      </c>
      <c r="B26" s="2">
        <v>-0.2273</v>
      </c>
      <c r="C26" s="2" t="s">
        <v>94</v>
      </c>
      <c r="D26" s="2">
        <v>-0.37090000000000001</v>
      </c>
      <c r="E26" s="2">
        <v>-0.1227</v>
      </c>
      <c r="F26" s="2">
        <v>-1.29E-2</v>
      </c>
      <c r="G26" s="2">
        <v>1.49E-2</v>
      </c>
      <c r="H26" s="2">
        <v>0.11070000000000001</v>
      </c>
      <c r="I26" s="2">
        <v>0.1704</v>
      </c>
    </row>
    <row r="27" spans="1:15" ht="19" x14ac:dyDescent="0.25">
      <c r="A27" s="5" t="s">
        <v>21</v>
      </c>
      <c r="B27" s="1">
        <v>-34069000</v>
      </c>
      <c r="C27" s="1" t="s">
        <v>92</v>
      </c>
      <c r="D27" s="1">
        <v>-936000</v>
      </c>
      <c r="E27" s="1">
        <v>-38600000</v>
      </c>
      <c r="F27" s="1">
        <v>-2191000</v>
      </c>
      <c r="G27" s="1">
        <v>-51451000</v>
      </c>
      <c r="H27" s="1">
        <v>49546000</v>
      </c>
      <c r="I27" s="1">
        <v>88863000</v>
      </c>
    </row>
    <row r="28" spans="1:15" ht="20" thickBot="1" x14ac:dyDescent="0.3">
      <c r="A28" s="7" t="s">
        <v>22</v>
      </c>
      <c r="B28" s="11">
        <v>-71587000</v>
      </c>
      <c r="C28" s="11">
        <v>562660</v>
      </c>
      <c r="D28" s="11">
        <v>-147702000</v>
      </c>
      <c r="E28" s="11">
        <v>-49040000</v>
      </c>
      <c r="F28" s="11">
        <v>-11122000</v>
      </c>
      <c r="G28" s="11">
        <v>70666000</v>
      </c>
      <c r="H28" s="11">
        <v>160144000</v>
      </c>
      <c r="I28" s="11">
        <v>339540000</v>
      </c>
    </row>
    <row r="29" spans="1:15" ht="20" customHeight="1" thickTop="1" x14ac:dyDescent="0.25">
      <c r="A29" s="14" t="s">
        <v>104</v>
      </c>
      <c r="B29" s="1"/>
      <c r="C29" s="15">
        <f>(C28/B28)-1</f>
        <v>-1.007859806948189</v>
      </c>
      <c r="D29" s="15">
        <f>(D28/C28)-1</f>
        <v>-263.50666477090959</v>
      </c>
      <c r="E29" s="15">
        <f>(E28/D28)-1</f>
        <v>-0.6679801221378181</v>
      </c>
      <c r="F29" s="15">
        <f t="shared" ref="F29:I29" si="4">(F28/E28)-1</f>
        <v>-0.77320554649265905</v>
      </c>
      <c r="G29" s="15">
        <f t="shared" si="4"/>
        <v>-7.3537133609063119</v>
      </c>
      <c r="H29" s="15">
        <f t="shared" si="4"/>
        <v>1.2662100585854583</v>
      </c>
      <c r="I29" s="15">
        <f t="shared" si="4"/>
        <v>1.120216804875612</v>
      </c>
    </row>
    <row r="30" spans="1:15" ht="19" x14ac:dyDescent="0.25">
      <c r="A30" s="5" t="s">
        <v>23</v>
      </c>
      <c r="B30" s="2">
        <v>-0.15790000000000001</v>
      </c>
      <c r="C30" s="2" t="s">
        <v>94</v>
      </c>
      <c r="D30" s="2">
        <v>-0.33119999999999999</v>
      </c>
      <c r="E30" s="2">
        <v>-6.5299999999999997E-2</v>
      </c>
      <c r="F30" s="2">
        <v>-1.0500000000000001E-2</v>
      </c>
      <c r="G30" s="2">
        <v>5.1700000000000003E-2</v>
      </c>
      <c r="H30" s="2">
        <v>8.4500000000000006E-2</v>
      </c>
      <c r="I30" s="2">
        <v>0.1585</v>
      </c>
    </row>
    <row r="31" spans="1:15" ht="19" x14ac:dyDescent="0.25">
      <c r="A31" s="5" t="s">
        <v>24</v>
      </c>
      <c r="B31" s="12">
        <v>-1.43</v>
      </c>
      <c r="C31" s="12">
        <v>0.04</v>
      </c>
      <c r="D31" s="12">
        <v>-7.47</v>
      </c>
      <c r="E31" s="12">
        <v>-0.59</v>
      </c>
      <c r="F31" s="12">
        <v>-0.1</v>
      </c>
      <c r="G31" s="12">
        <v>0.42</v>
      </c>
      <c r="H31" s="12">
        <v>0.95</v>
      </c>
      <c r="I31" s="12">
        <v>2.0099999999999998</v>
      </c>
    </row>
    <row r="32" spans="1:15" ht="19" x14ac:dyDescent="0.25">
      <c r="A32" s="5" t="s">
        <v>25</v>
      </c>
      <c r="B32" s="12">
        <v>-1.43</v>
      </c>
      <c r="C32" s="12">
        <v>0.01</v>
      </c>
      <c r="D32" s="12">
        <v>-7.47</v>
      </c>
      <c r="E32" s="12">
        <v>-0.59</v>
      </c>
      <c r="F32" s="12">
        <v>-0.1</v>
      </c>
      <c r="G32" s="12">
        <v>0.41</v>
      </c>
      <c r="H32" s="12">
        <v>0.92</v>
      </c>
      <c r="I32" s="12">
        <v>1.96</v>
      </c>
    </row>
    <row r="33" spans="1:9" ht="19" x14ac:dyDescent="0.25">
      <c r="A33" s="5" t="s">
        <v>26</v>
      </c>
      <c r="B33" s="1">
        <v>50000000</v>
      </c>
      <c r="C33" s="1">
        <v>14845029</v>
      </c>
      <c r="D33" s="1">
        <v>19760189</v>
      </c>
      <c r="E33" s="1">
        <v>87209605</v>
      </c>
      <c r="F33" s="1">
        <v>108683820</v>
      </c>
      <c r="G33" s="1">
        <v>169230177</v>
      </c>
      <c r="H33" s="1">
        <v>169230177</v>
      </c>
      <c r="I33" s="1">
        <v>169230177</v>
      </c>
    </row>
    <row r="34" spans="1:9" ht="19" x14ac:dyDescent="0.25">
      <c r="A34" s="5" t="s">
        <v>27</v>
      </c>
      <c r="B34" s="1">
        <v>50000000</v>
      </c>
      <c r="C34" s="1">
        <v>62500000</v>
      </c>
      <c r="D34" s="1">
        <v>19760189</v>
      </c>
      <c r="E34" s="1">
        <v>87209605</v>
      </c>
      <c r="F34" s="1">
        <v>108683820</v>
      </c>
      <c r="G34" s="1">
        <v>173650251</v>
      </c>
      <c r="H34" s="1">
        <v>173650251</v>
      </c>
      <c r="I34" s="1">
        <v>173650251</v>
      </c>
    </row>
    <row r="35" spans="1:9" ht="20" customHeight="1" x14ac:dyDescent="0.25">
      <c r="A35" s="14" t="s">
        <v>105</v>
      </c>
      <c r="B35" s="1"/>
      <c r="C35" s="22">
        <f>(C34-B34)/B34</f>
        <v>0.25</v>
      </c>
      <c r="D35" s="22">
        <f t="shared" ref="D35:I35" si="5">(D34-C34)/C34</f>
        <v>-0.68383697600000004</v>
      </c>
      <c r="E35" s="22">
        <f t="shared" si="5"/>
        <v>3.4133993354010936</v>
      </c>
      <c r="F35" s="22">
        <f t="shared" si="5"/>
        <v>0.24623681072744225</v>
      </c>
      <c r="G35" s="22">
        <f t="shared" si="5"/>
        <v>0.59775623455266846</v>
      </c>
      <c r="H35" s="22">
        <f t="shared" si="5"/>
        <v>0</v>
      </c>
      <c r="I35" s="22">
        <f t="shared" si="5"/>
        <v>0</v>
      </c>
    </row>
    <row r="36" spans="1:9" ht="19" x14ac:dyDescent="0.25">
      <c r="A36" s="5" t="s">
        <v>28</v>
      </c>
      <c r="B36" s="13" t="s">
        <v>93</v>
      </c>
      <c r="C36" s="13" t="s">
        <v>93</v>
      </c>
      <c r="D36" s="13" t="s">
        <v>93</v>
      </c>
      <c r="E36" s="13" t="s">
        <v>93</v>
      </c>
      <c r="F36" s="13" t="s">
        <v>93</v>
      </c>
      <c r="G36" s="13" t="s">
        <v>93</v>
      </c>
      <c r="H36" s="13" t="s">
        <v>93</v>
      </c>
      <c r="I36" s="13" t="s">
        <v>93</v>
      </c>
    </row>
    <row r="37" spans="1:9" ht="21" x14ac:dyDescent="0.25">
      <c r="A37" s="4" t="s">
        <v>29</v>
      </c>
      <c r="B37" s="9" t="s">
        <v>91</v>
      </c>
      <c r="C37" s="9" t="s">
        <v>91</v>
      </c>
      <c r="D37" s="9" t="s">
        <v>91</v>
      </c>
      <c r="E37" s="9" t="s">
        <v>91</v>
      </c>
      <c r="F37" s="9" t="s">
        <v>91</v>
      </c>
      <c r="G37" s="9" t="s">
        <v>91</v>
      </c>
      <c r="H37" s="9" t="s">
        <v>91</v>
      </c>
      <c r="I37" s="9" t="s">
        <v>91</v>
      </c>
    </row>
    <row r="38" spans="1:9" ht="19" x14ac:dyDescent="0.25">
      <c r="A38" s="5" t="s">
        <v>30</v>
      </c>
      <c r="B38" s="1">
        <v>1007861</v>
      </c>
      <c r="C38" s="1">
        <v>188063</v>
      </c>
      <c r="D38" s="1">
        <v>9185000</v>
      </c>
      <c r="E38" s="1">
        <v>8958000</v>
      </c>
      <c r="F38" s="1">
        <v>3045000</v>
      </c>
      <c r="G38" s="1">
        <v>24937000</v>
      </c>
      <c r="H38" s="1">
        <v>12699000</v>
      </c>
      <c r="I38" s="1">
        <v>7390000</v>
      </c>
    </row>
    <row r="39" spans="1:9" ht="19" x14ac:dyDescent="0.25">
      <c r="A39" s="5" t="s">
        <v>31</v>
      </c>
      <c r="B39" s="1" t="s">
        <v>92</v>
      </c>
      <c r="C39" s="1" t="s">
        <v>92</v>
      </c>
      <c r="D39" s="1" t="s">
        <v>92</v>
      </c>
      <c r="E39" s="1" t="s">
        <v>92</v>
      </c>
      <c r="F39" s="1" t="s">
        <v>92</v>
      </c>
      <c r="G39" s="1" t="s">
        <v>92</v>
      </c>
      <c r="H39" s="1" t="s">
        <v>92</v>
      </c>
      <c r="I39" s="1" t="s">
        <v>92</v>
      </c>
    </row>
    <row r="40" spans="1:9" ht="19" x14ac:dyDescent="0.25">
      <c r="A40" s="5" t="s">
        <v>32</v>
      </c>
      <c r="B40" s="1">
        <v>1007861</v>
      </c>
      <c r="C40" s="1">
        <v>188063</v>
      </c>
      <c r="D40" s="1">
        <v>9185000</v>
      </c>
      <c r="E40" s="1">
        <v>8958000</v>
      </c>
      <c r="F40" s="1">
        <v>3045000</v>
      </c>
      <c r="G40" s="1">
        <v>24937000</v>
      </c>
      <c r="H40" s="1">
        <v>12699000</v>
      </c>
      <c r="I40" s="1">
        <v>7390000</v>
      </c>
    </row>
    <row r="41" spans="1:9" ht="19" x14ac:dyDescent="0.25">
      <c r="A41" s="5" t="s">
        <v>33</v>
      </c>
      <c r="B41" s="1" t="s">
        <v>92</v>
      </c>
      <c r="C41" s="1" t="s">
        <v>92</v>
      </c>
      <c r="D41" s="1">
        <v>97683000</v>
      </c>
      <c r="E41" s="1">
        <v>206624000</v>
      </c>
      <c r="F41" s="1">
        <v>247596000</v>
      </c>
      <c r="G41" s="1">
        <v>335560000</v>
      </c>
      <c r="H41" s="1">
        <v>399887000</v>
      </c>
      <c r="I41" s="1">
        <v>409766000</v>
      </c>
    </row>
    <row r="42" spans="1:9" ht="19" x14ac:dyDescent="0.25">
      <c r="A42" s="5" t="s">
        <v>34</v>
      </c>
      <c r="B42" s="1" t="s">
        <v>92</v>
      </c>
      <c r="C42" s="1" t="s">
        <v>92</v>
      </c>
      <c r="D42" s="1">
        <v>10082000</v>
      </c>
      <c r="E42" s="1">
        <v>16218000</v>
      </c>
      <c r="F42" s="1">
        <v>15387000</v>
      </c>
      <c r="G42" s="1">
        <v>21655000</v>
      </c>
      <c r="H42" s="1">
        <v>32739000</v>
      </c>
      <c r="I42" s="1">
        <v>41030000</v>
      </c>
    </row>
    <row r="43" spans="1:9" ht="19" x14ac:dyDescent="0.25">
      <c r="A43" s="5" t="s">
        <v>35</v>
      </c>
      <c r="B43" s="1" t="s">
        <v>92</v>
      </c>
      <c r="C43" s="1">
        <v>73441</v>
      </c>
      <c r="D43" s="1">
        <v>10833000</v>
      </c>
      <c r="E43" s="1">
        <v>24547000</v>
      </c>
      <c r="F43" s="1">
        <v>26560000</v>
      </c>
      <c r="G43" s="1">
        <v>37340000</v>
      </c>
      <c r="H43" s="1">
        <v>37715000</v>
      </c>
      <c r="I43" s="1">
        <v>62855000</v>
      </c>
    </row>
    <row r="44" spans="1:9" ht="19" x14ac:dyDescent="0.25">
      <c r="A44" s="6" t="s">
        <v>36</v>
      </c>
      <c r="B44" s="10">
        <v>1007861</v>
      </c>
      <c r="C44" s="10">
        <v>261504</v>
      </c>
      <c r="D44" s="10">
        <v>127783000</v>
      </c>
      <c r="E44" s="10">
        <v>256347000</v>
      </c>
      <c r="F44" s="10">
        <v>292588000</v>
      </c>
      <c r="G44" s="10">
        <v>419492000</v>
      </c>
      <c r="H44" s="10">
        <v>483040000</v>
      </c>
      <c r="I44" s="10">
        <v>521041000</v>
      </c>
    </row>
    <row r="45" spans="1:9" ht="19" x14ac:dyDescent="0.25">
      <c r="A45" s="5" t="s">
        <v>37</v>
      </c>
      <c r="B45" s="1" t="s">
        <v>92</v>
      </c>
      <c r="C45" s="1" t="s">
        <v>92</v>
      </c>
      <c r="D45" s="1">
        <v>1123812000</v>
      </c>
      <c r="E45" s="1">
        <v>2113040000</v>
      </c>
      <c r="F45" s="1">
        <v>2238823000</v>
      </c>
      <c r="G45" s="1">
        <v>3469466000</v>
      </c>
      <c r="H45" s="1">
        <v>3640223000</v>
      </c>
      <c r="I45" s="1">
        <v>3601351000</v>
      </c>
    </row>
    <row r="46" spans="1:9" ht="19" x14ac:dyDescent="0.25">
      <c r="A46" s="5" t="s">
        <v>38</v>
      </c>
      <c r="B46" s="1" t="s">
        <v>92</v>
      </c>
      <c r="C46" s="1" t="s">
        <v>92</v>
      </c>
      <c r="D46" s="1">
        <v>28609000</v>
      </c>
      <c r="E46" s="1">
        <v>247017000</v>
      </c>
      <c r="F46" s="1">
        <v>235177000</v>
      </c>
      <c r="G46" s="1">
        <v>1171219000</v>
      </c>
      <c r="H46" s="1">
        <v>1178806000</v>
      </c>
      <c r="I46" s="1">
        <v>1011429000</v>
      </c>
    </row>
    <row r="47" spans="1:9" ht="19" x14ac:dyDescent="0.25">
      <c r="A47" s="5" t="s">
        <v>39</v>
      </c>
      <c r="B47" s="1" t="s">
        <v>92</v>
      </c>
      <c r="C47" s="1" t="s">
        <v>92</v>
      </c>
      <c r="D47" s="1">
        <v>126259000</v>
      </c>
      <c r="E47" s="1">
        <v>131801000</v>
      </c>
      <c r="F47" s="1">
        <v>126625000</v>
      </c>
      <c r="G47" s="1">
        <v>495947000</v>
      </c>
      <c r="H47" s="1">
        <v>460678000</v>
      </c>
      <c r="I47" s="1">
        <v>419125000</v>
      </c>
    </row>
    <row r="48" spans="1:9" ht="19" x14ac:dyDescent="0.25">
      <c r="A48" s="5" t="s">
        <v>40</v>
      </c>
      <c r="B48" s="1" t="s">
        <v>92</v>
      </c>
      <c r="C48" s="1" t="s">
        <v>92</v>
      </c>
      <c r="D48" s="1">
        <v>154868000</v>
      </c>
      <c r="E48" s="1">
        <v>378818000</v>
      </c>
      <c r="F48" s="1">
        <v>361802000</v>
      </c>
      <c r="G48" s="1">
        <v>1667166000</v>
      </c>
      <c r="H48" s="1">
        <v>1639484000</v>
      </c>
      <c r="I48" s="1">
        <v>1430554000</v>
      </c>
    </row>
    <row r="49" spans="1:9" ht="19" x14ac:dyDescent="0.25">
      <c r="A49" s="5" t="s">
        <v>41</v>
      </c>
      <c r="B49" s="1" t="s">
        <v>92</v>
      </c>
      <c r="C49" s="1" t="s">
        <v>92</v>
      </c>
      <c r="D49" s="1" t="s">
        <v>92</v>
      </c>
      <c r="E49" s="1" t="s">
        <v>92</v>
      </c>
      <c r="F49" s="1" t="s">
        <v>92</v>
      </c>
      <c r="G49" s="1" t="s">
        <v>92</v>
      </c>
      <c r="H49" s="1" t="s">
        <v>92</v>
      </c>
      <c r="I49" s="1" t="s">
        <v>92</v>
      </c>
    </row>
    <row r="50" spans="1:9" ht="19" x14ac:dyDescent="0.25">
      <c r="A50" s="5" t="s">
        <v>42</v>
      </c>
      <c r="B50" s="1" t="s">
        <v>92</v>
      </c>
      <c r="C50" s="1" t="s">
        <v>92</v>
      </c>
      <c r="D50" s="1" t="s">
        <v>92</v>
      </c>
      <c r="E50" s="1" t="s">
        <v>92</v>
      </c>
      <c r="F50" s="1" t="s">
        <v>92</v>
      </c>
      <c r="G50" s="1" t="s">
        <v>92</v>
      </c>
      <c r="H50" s="1" t="s">
        <v>92</v>
      </c>
      <c r="I50" s="1" t="s">
        <v>92</v>
      </c>
    </row>
    <row r="51" spans="1:9" ht="19" x14ac:dyDescent="0.25">
      <c r="A51" s="5" t="s">
        <v>43</v>
      </c>
      <c r="B51" s="1">
        <v>500089682</v>
      </c>
      <c r="C51" s="1">
        <v>501340910</v>
      </c>
      <c r="D51" s="1">
        <v>4279000</v>
      </c>
      <c r="E51" s="1">
        <v>4280000</v>
      </c>
      <c r="F51" s="1">
        <v>4436000</v>
      </c>
      <c r="G51" s="1">
        <v>16081000</v>
      </c>
      <c r="H51" s="1">
        <v>10852000</v>
      </c>
      <c r="I51" s="1">
        <v>274705000</v>
      </c>
    </row>
    <row r="52" spans="1:9" ht="19" x14ac:dyDescent="0.25">
      <c r="A52" s="5" t="s">
        <v>44</v>
      </c>
      <c r="B52" s="1">
        <v>500089682</v>
      </c>
      <c r="C52" s="1">
        <v>501340910</v>
      </c>
      <c r="D52" s="1">
        <v>1282959000</v>
      </c>
      <c r="E52" s="1">
        <v>2496138000</v>
      </c>
      <c r="F52" s="1">
        <v>2605061000</v>
      </c>
      <c r="G52" s="1">
        <v>5152713000</v>
      </c>
      <c r="H52" s="1">
        <v>5290559000</v>
      </c>
      <c r="I52" s="1">
        <v>5306610000</v>
      </c>
    </row>
    <row r="53" spans="1:9" ht="19" x14ac:dyDescent="0.25">
      <c r="A53" s="5" t="s">
        <v>45</v>
      </c>
      <c r="B53" s="1" t="s">
        <v>92</v>
      </c>
      <c r="C53" s="1" t="s">
        <v>92</v>
      </c>
      <c r="D53" s="1" t="s">
        <v>92</v>
      </c>
      <c r="E53" s="1" t="s">
        <v>92</v>
      </c>
      <c r="F53" s="1" t="s">
        <v>92</v>
      </c>
      <c r="G53" s="1" t="s">
        <v>92</v>
      </c>
      <c r="H53" s="1" t="s">
        <v>92</v>
      </c>
      <c r="I53" s="1" t="s">
        <v>92</v>
      </c>
    </row>
    <row r="54" spans="1:9" ht="20" thickBot="1" x14ac:dyDescent="0.3">
      <c r="A54" s="7" t="s">
        <v>46</v>
      </c>
      <c r="B54" s="11">
        <v>501097543</v>
      </c>
      <c r="C54" s="11">
        <v>501602414</v>
      </c>
      <c r="D54" s="11">
        <v>1410742000</v>
      </c>
      <c r="E54" s="11">
        <v>2752485000</v>
      </c>
      <c r="F54" s="11">
        <v>2897649000</v>
      </c>
      <c r="G54" s="11">
        <v>5572205000</v>
      </c>
      <c r="H54" s="11">
        <v>5773599000</v>
      </c>
      <c r="I54" s="11">
        <v>5827651000</v>
      </c>
    </row>
    <row r="55" spans="1:9" ht="20" thickTop="1" x14ac:dyDescent="0.25">
      <c r="A55" s="5" t="s">
        <v>47</v>
      </c>
      <c r="B55" s="1" t="s">
        <v>92</v>
      </c>
      <c r="C55" s="1" t="s">
        <v>92</v>
      </c>
      <c r="D55" s="1">
        <v>57051000</v>
      </c>
      <c r="E55" s="1">
        <v>90353000</v>
      </c>
      <c r="F55" s="1">
        <v>109926000</v>
      </c>
      <c r="G55" s="1">
        <v>106926000</v>
      </c>
      <c r="H55" s="1">
        <v>118271000</v>
      </c>
      <c r="I55" s="1">
        <v>108071000</v>
      </c>
    </row>
    <row r="56" spans="1:9" ht="19" x14ac:dyDescent="0.25">
      <c r="A56" s="5" t="s">
        <v>48</v>
      </c>
      <c r="B56" s="1" t="s">
        <v>92</v>
      </c>
      <c r="C56" s="1" t="s">
        <v>92</v>
      </c>
      <c r="D56" s="1">
        <v>1881000</v>
      </c>
      <c r="E56" s="1">
        <v>1959000</v>
      </c>
      <c r="F56" s="1">
        <v>29133000</v>
      </c>
      <c r="G56" s="1">
        <v>64584000</v>
      </c>
      <c r="H56" s="1">
        <v>71126000</v>
      </c>
      <c r="I56" s="1">
        <v>63823000</v>
      </c>
    </row>
    <row r="57" spans="1:9" ht="19" x14ac:dyDescent="0.25">
      <c r="A57" s="5" t="s">
        <v>49</v>
      </c>
      <c r="B57" s="1" t="s">
        <v>92</v>
      </c>
      <c r="C57" s="1" t="s">
        <v>92</v>
      </c>
      <c r="D57" s="1" t="s">
        <v>92</v>
      </c>
      <c r="E57" s="1" t="s">
        <v>92</v>
      </c>
      <c r="F57" s="1" t="s">
        <v>92</v>
      </c>
      <c r="G57" s="1" t="s">
        <v>92</v>
      </c>
      <c r="H57" s="1" t="s">
        <v>92</v>
      </c>
      <c r="I57" s="1" t="s">
        <v>92</v>
      </c>
    </row>
    <row r="58" spans="1:9" ht="19" x14ac:dyDescent="0.25">
      <c r="A58" s="5" t="s">
        <v>50</v>
      </c>
      <c r="B58" s="1" t="s">
        <v>92</v>
      </c>
      <c r="C58" s="1" t="s">
        <v>92</v>
      </c>
      <c r="D58" s="1">
        <v>45182000</v>
      </c>
      <c r="E58" s="1">
        <v>71778000</v>
      </c>
      <c r="F58" s="1">
        <v>82978000</v>
      </c>
      <c r="G58" s="1">
        <v>135485000</v>
      </c>
      <c r="H58" s="1">
        <v>159639000</v>
      </c>
      <c r="I58" s="1">
        <v>203793000</v>
      </c>
    </row>
    <row r="59" spans="1:9" ht="19" x14ac:dyDescent="0.25">
      <c r="A59" s="5" t="s">
        <v>51</v>
      </c>
      <c r="B59" s="1">
        <v>133460</v>
      </c>
      <c r="C59" s="1">
        <v>75671</v>
      </c>
      <c r="D59" s="1">
        <v>51616000</v>
      </c>
      <c r="E59" s="1">
        <v>104933000</v>
      </c>
      <c r="F59" s="1">
        <v>98375000</v>
      </c>
      <c r="G59" s="1">
        <v>141672000</v>
      </c>
      <c r="H59" s="1">
        <v>168609000</v>
      </c>
      <c r="I59" s="1">
        <v>186255000</v>
      </c>
    </row>
    <row r="60" spans="1:9" ht="19" x14ac:dyDescent="0.25">
      <c r="A60" s="6" t="s">
        <v>52</v>
      </c>
      <c r="B60" s="10">
        <v>133460</v>
      </c>
      <c r="C60" s="10">
        <v>75671</v>
      </c>
      <c r="D60" s="10">
        <v>155730000</v>
      </c>
      <c r="E60" s="10">
        <v>269023000</v>
      </c>
      <c r="F60" s="10">
        <v>320412000</v>
      </c>
      <c r="G60" s="10">
        <v>448667000</v>
      </c>
      <c r="H60" s="10">
        <v>517645000</v>
      </c>
      <c r="I60" s="10">
        <v>561942000</v>
      </c>
    </row>
    <row r="61" spans="1:9" ht="19" x14ac:dyDescent="0.25">
      <c r="A61" s="5" t="s">
        <v>53</v>
      </c>
      <c r="B61" s="1" t="s">
        <v>92</v>
      </c>
      <c r="C61" s="1" t="s">
        <v>92</v>
      </c>
      <c r="D61" s="1">
        <v>624865000</v>
      </c>
      <c r="E61" s="1">
        <v>1674540000</v>
      </c>
      <c r="F61" s="1">
        <v>1751018000</v>
      </c>
      <c r="G61" s="1">
        <v>2637570000</v>
      </c>
      <c r="H61" s="1">
        <v>2888575000</v>
      </c>
      <c r="I61" s="1">
        <v>3232660000</v>
      </c>
    </row>
    <row r="62" spans="1:9" ht="19" x14ac:dyDescent="0.25">
      <c r="A62" s="5" t="s">
        <v>50</v>
      </c>
      <c r="B62" s="1" t="s">
        <v>92</v>
      </c>
      <c r="C62" s="1" t="s">
        <v>92</v>
      </c>
      <c r="D62" s="1">
        <v>5377000</v>
      </c>
      <c r="E62" s="1">
        <v>7723000</v>
      </c>
      <c r="F62" s="1">
        <v>12342000</v>
      </c>
      <c r="G62" s="1" t="s">
        <v>92</v>
      </c>
      <c r="H62" s="1" t="s">
        <v>92</v>
      </c>
      <c r="I62" s="1" t="s">
        <v>92</v>
      </c>
    </row>
    <row r="63" spans="1:9" ht="19" x14ac:dyDescent="0.25">
      <c r="A63" s="5" t="s">
        <v>54</v>
      </c>
      <c r="B63" s="1" t="s">
        <v>92</v>
      </c>
      <c r="C63" s="1" t="s">
        <v>92</v>
      </c>
      <c r="D63" s="1">
        <v>139847000</v>
      </c>
      <c r="E63" s="1">
        <v>90945000</v>
      </c>
      <c r="F63" s="1">
        <v>70693000</v>
      </c>
      <c r="G63" s="1">
        <v>307541000</v>
      </c>
      <c r="H63" s="1">
        <v>354879000</v>
      </c>
      <c r="I63" s="1">
        <v>401453000</v>
      </c>
    </row>
    <row r="64" spans="1:9" ht="19" x14ac:dyDescent="0.25">
      <c r="A64" s="5" t="s">
        <v>55</v>
      </c>
      <c r="B64" s="1">
        <v>19500000</v>
      </c>
      <c r="C64" s="1">
        <v>19500000</v>
      </c>
      <c r="D64" s="1">
        <v>373000</v>
      </c>
      <c r="E64" s="1">
        <v>8057000</v>
      </c>
      <c r="F64" s="1">
        <v>34229000</v>
      </c>
      <c r="G64" s="1">
        <v>37150000</v>
      </c>
      <c r="H64" s="1">
        <v>15737000</v>
      </c>
      <c r="I64" s="1">
        <v>66296000</v>
      </c>
    </row>
    <row r="65" spans="1:9" ht="19" x14ac:dyDescent="0.25">
      <c r="A65" s="5" t="s">
        <v>56</v>
      </c>
      <c r="B65" s="1">
        <v>19500000</v>
      </c>
      <c r="C65" s="1">
        <v>19500000</v>
      </c>
      <c r="D65" s="1">
        <v>770462000</v>
      </c>
      <c r="E65" s="1">
        <v>1781265000</v>
      </c>
      <c r="F65" s="1">
        <v>1868282000</v>
      </c>
      <c r="G65" s="1">
        <v>2982261000</v>
      </c>
      <c r="H65" s="1">
        <v>3259191000</v>
      </c>
      <c r="I65" s="1">
        <v>3700409000</v>
      </c>
    </row>
    <row r="66" spans="1:9" ht="19" x14ac:dyDescent="0.25">
      <c r="A66" s="5" t="s">
        <v>57</v>
      </c>
      <c r="B66" s="1" t="s">
        <v>92</v>
      </c>
      <c r="C66" s="1" t="s">
        <v>92</v>
      </c>
      <c r="D66" s="1" t="s">
        <v>92</v>
      </c>
      <c r="E66" s="1" t="s">
        <v>92</v>
      </c>
      <c r="F66" s="1" t="s">
        <v>92</v>
      </c>
      <c r="G66" s="1" t="s">
        <v>92</v>
      </c>
      <c r="H66" s="1" t="s">
        <v>92</v>
      </c>
      <c r="I66" s="1" t="s">
        <v>92</v>
      </c>
    </row>
    <row r="67" spans="1:9" ht="19" x14ac:dyDescent="0.25">
      <c r="A67" s="6" t="s">
        <v>58</v>
      </c>
      <c r="B67" s="10">
        <v>19633460</v>
      </c>
      <c r="C67" s="10">
        <v>19575671</v>
      </c>
      <c r="D67" s="10">
        <v>926192000</v>
      </c>
      <c r="E67" s="10">
        <v>2050288000</v>
      </c>
      <c r="F67" s="10">
        <v>2188694000</v>
      </c>
      <c r="G67" s="10">
        <v>3430928000</v>
      </c>
      <c r="H67" s="10">
        <v>3776836000</v>
      </c>
      <c r="I67" s="10">
        <v>4262351000</v>
      </c>
    </row>
    <row r="68" spans="1:9" ht="19" x14ac:dyDescent="0.25">
      <c r="A68" s="5" t="s">
        <v>59</v>
      </c>
      <c r="B68" s="1">
        <v>476465565</v>
      </c>
      <c r="C68" s="1">
        <v>477028220</v>
      </c>
      <c r="D68" s="1">
        <v>9000</v>
      </c>
      <c r="E68" s="1">
        <v>12000</v>
      </c>
      <c r="F68" s="1">
        <v>12000</v>
      </c>
      <c r="G68" s="1">
        <v>23000</v>
      </c>
      <c r="H68" s="1">
        <v>22000</v>
      </c>
      <c r="I68" s="1">
        <v>21000</v>
      </c>
    </row>
    <row r="69" spans="1:9" ht="19" x14ac:dyDescent="0.25">
      <c r="A69" s="5" t="s">
        <v>60</v>
      </c>
      <c r="B69" s="1">
        <v>-20808</v>
      </c>
      <c r="C69" s="1">
        <v>541852</v>
      </c>
      <c r="D69" s="1">
        <v>-1636819000</v>
      </c>
      <c r="E69" s="1">
        <v>-1683319000</v>
      </c>
      <c r="F69" s="1">
        <v>-1689373000</v>
      </c>
      <c r="G69" s="1">
        <v>-1618707000</v>
      </c>
      <c r="H69" s="1">
        <v>-1591090000</v>
      </c>
      <c r="I69" s="1">
        <v>-1251550000</v>
      </c>
    </row>
    <row r="70" spans="1:9" ht="19" x14ac:dyDescent="0.25">
      <c r="A70" s="5" t="s">
        <v>61</v>
      </c>
      <c r="B70" s="1" t="s">
        <v>92</v>
      </c>
      <c r="C70" s="1">
        <v>-57000000</v>
      </c>
      <c r="D70" s="1">
        <v>-49497000</v>
      </c>
      <c r="E70" s="1">
        <v>-68026000</v>
      </c>
      <c r="F70" s="1">
        <v>-62775000</v>
      </c>
      <c r="G70" s="1">
        <v>-37207000</v>
      </c>
      <c r="H70" s="1">
        <v>-29071000</v>
      </c>
      <c r="I70" s="1">
        <v>-70122000</v>
      </c>
    </row>
    <row r="71" spans="1:9" ht="19" x14ac:dyDescent="0.25">
      <c r="A71" s="5" t="s">
        <v>62</v>
      </c>
      <c r="B71" s="1">
        <v>5019326</v>
      </c>
      <c r="C71" s="1">
        <v>61456671</v>
      </c>
      <c r="D71" s="1">
        <v>2121926000</v>
      </c>
      <c r="E71" s="1">
        <v>2389548000</v>
      </c>
      <c r="F71" s="1">
        <v>2396501000</v>
      </c>
      <c r="G71" s="1">
        <v>3797168000</v>
      </c>
      <c r="H71" s="1">
        <v>3616902000</v>
      </c>
      <c r="I71" s="1">
        <v>2886951000</v>
      </c>
    </row>
    <row r="72" spans="1:9" ht="19" x14ac:dyDescent="0.25">
      <c r="A72" s="6" t="s">
        <v>63</v>
      </c>
      <c r="B72" s="10">
        <v>481464083</v>
      </c>
      <c r="C72" s="10">
        <v>482026743</v>
      </c>
      <c r="D72" s="10">
        <v>435619000</v>
      </c>
      <c r="E72" s="10">
        <v>638215000</v>
      </c>
      <c r="F72" s="10">
        <v>644365000</v>
      </c>
      <c r="G72" s="10">
        <v>2141277000</v>
      </c>
      <c r="H72" s="10">
        <v>1996763000</v>
      </c>
      <c r="I72" s="10">
        <v>1565300000</v>
      </c>
    </row>
    <row r="73" spans="1:9" ht="20" thickBot="1" x14ac:dyDescent="0.3">
      <c r="A73" s="7" t="s">
        <v>64</v>
      </c>
      <c r="B73" s="11">
        <v>501097543</v>
      </c>
      <c r="C73" s="11">
        <v>501602414</v>
      </c>
      <c r="D73" s="11">
        <v>1361811000</v>
      </c>
      <c r="E73" s="11">
        <v>2688503000</v>
      </c>
      <c r="F73" s="11">
        <v>2833059000</v>
      </c>
      <c r="G73" s="11">
        <v>5572205000</v>
      </c>
      <c r="H73" s="11">
        <v>5773599000</v>
      </c>
      <c r="I73" s="11">
        <v>5827651000</v>
      </c>
    </row>
    <row r="74" spans="1:9" ht="20" thickTop="1" x14ac:dyDescent="0.25">
      <c r="A74" s="5" t="s">
        <v>28</v>
      </c>
      <c r="B74" s="13" t="s">
        <v>93</v>
      </c>
      <c r="C74" s="13" t="s">
        <v>93</v>
      </c>
      <c r="D74" s="13" t="s">
        <v>93</v>
      </c>
      <c r="E74" s="13" t="s">
        <v>93</v>
      </c>
      <c r="F74" s="13" t="s">
        <v>93</v>
      </c>
      <c r="G74" s="13" t="s">
        <v>93</v>
      </c>
      <c r="H74" s="13" t="s">
        <v>93</v>
      </c>
      <c r="I74" s="13" t="s">
        <v>93</v>
      </c>
    </row>
    <row r="75" spans="1:9" ht="21" x14ac:dyDescent="0.25">
      <c r="A75" s="4" t="s">
        <v>65</v>
      </c>
      <c r="B75" s="9" t="s">
        <v>91</v>
      </c>
      <c r="C75" s="9" t="s">
        <v>91</v>
      </c>
      <c r="D75" s="9" t="s">
        <v>91</v>
      </c>
      <c r="E75" s="9" t="s">
        <v>91</v>
      </c>
      <c r="F75" s="9" t="s">
        <v>91</v>
      </c>
      <c r="G75" s="9" t="s">
        <v>91</v>
      </c>
      <c r="H75" s="9" t="s">
        <v>91</v>
      </c>
      <c r="I75" s="9" t="s">
        <v>91</v>
      </c>
    </row>
    <row r="76" spans="1:9" ht="19" x14ac:dyDescent="0.25">
      <c r="A76" s="5" t="s">
        <v>66</v>
      </c>
      <c r="B76" s="1">
        <v>-71587000</v>
      </c>
      <c r="C76" s="1">
        <v>562660</v>
      </c>
      <c r="D76" s="1">
        <v>-147702000</v>
      </c>
      <c r="E76" s="1">
        <v>-49040000</v>
      </c>
      <c r="F76" s="1">
        <v>-11122000</v>
      </c>
      <c r="G76" s="1">
        <v>70666000</v>
      </c>
      <c r="H76" s="1">
        <v>160144000</v>
      </c>
      <c r="I76" s="1">
        <v>339540000</v>
      </c>
    </row>
    <row r="77" spans="1:9" ht="19" x14ac:dyDescent="0.25">
      <c r="A77" s="5" t="s">
        <v>13</v>
      </c>
      <c r="B77" s="1">
        <v>136892000</v>
      </c>
      <c r="C77" s="1" t="s">
        <v>92</v>
      </c>
      <c r="D77" s="1">
        <v>107876000</v>
      </c>
      <c r="E77" s="1">
        <v>136467000</v>
      </c>
      <c r="F77" s="1">
        <v>189436000</v>
      </c>
      <c r="G77" s="1">
        <v>246948000</v>
      </c>
      <c r="H77" s="1">
        <v>315567000</v>
      </c>
      <c r="I77" s="1">
        <v>343507000</v>
      </c>
    </row>
    <row r="78" spans="1:9" ht="19" x14ac:dyDescent="0.25">
      <c r="A78" s="5" t="s">
        <v>67</v>
      </c>
      <c r="B78" s="1">
        <v>-44402000</v>
      </c>
      <c r="C78" s="1" t="s">
        <v>92</v>
      </c>
      <c r="D78" s="1">
        <v>12959000</v>
      </c>
      <c r="E78" s="1">
        <v>-40192000</v>
      </c>
      <c r="F78" s="1">
        <v>-2624000</v>
      </c>
      <c r="G78" s="1">
        <v>-55155000</v>
      </c>
      <c r="H78" s="1">
        <v>36563000</v>
      </c>
      <c r="I78" s="1">
        <v>100849000</v>
      </c>
    </row>
    <row r="79" spans="1:9" ht="19" x14ac:dyDescent="0.25">
      <c r="A79" s="5" t="s">
        <v>68</v>
      </c>
      <c r="B79" s="1" t="s">
        <v>92</v>
      </c>
      <c r="C79" s="1" t="s">
        <v>92</v>
      </c>
      <c r="D79" s="1">
        <v>2970000</v>
      </c>
      <c r="E79" s="1">
        <v>3439000</v>
      </c>
      <c r="F79" s="1">
        <v>6686000</v>
      </c>
      <c r="G79" s="1">
        <v>9879000</v>
      </c>
      <c r="H79" s="1">
        <v>18989000</v>
      </c>
      <c r="I79" s="1">
        <v>29613000</v>
      </c>
    </row>
    <row r="80" spans="1:9" ht="19" x14ac:dyDescent="0.25">
      <c r="A80" s="14" t="s">
        <v>106</v>
      </c>
      <c r="B80" s="15" t="e">
        <f t="shared" ref="B80:I80" si="6">B79/B3</f>
        <v>#VALUE!</v>
      </c>
      <c r="C80" s="15" t="e">
        <f t="shared" si="6"/>
        <v>#VALUE!</v>
      </c>
      <c r="D80" s="15">
        <f t="shared" si="6"/>
        <v>6.6600589314305446E-3</v>
      </c>
      <c r="E80" s="15">
        <f t="shared" si="6"/>
        <v>4.5767169009810864E-3</v>
      </c>
      <c r="F80" s="15">
        <f t="shared" si="6"/>
        <v>6.2858136725378764E-3</v>
      </c>
      <c r="G80" s="15">
        <f t="shared" si="6"/>
        <v>7.2233657125935456E-3</v>
      </c>
      <c r="H80" s="15">
        <f t="shared" si="6"/>
        <v>1.0021125158781717E-2</v>
      </c>
      <c r="I80" s="15">
        <f t="shared" si="6"/>
        <v>1.3820910164784005E-2</v>
      </c>
    </row>
    <row r="81" spans="1:17" ht="19" x14ac:dyDescent="0.25">
      <c r="A81" s="5" t="s">
        <v>69</v>
      </c>
      <c r="B81" s="1">
        <v>15827000</v>
      </c>
      <c r="C81" s="1">
        <v>-131231</v>
      </c>
      <c r="D81" s="1">
        <v>-23480000</v>
      </c>
      <c r="E81" s="1">
        <v>-15005000</v>
      </c>
      <c r="F81" s="1">
        <v>-38693000</v>
      </c>
      <c r="G81" s="1">
        <v>-43175000</v>
      </c>
      <c r="H81" s="1">
        <v>-60131000</v>
      </c>
      <c r="I81" s="1">
        <v>-68851000</v>
      </c>
    </row>
    <row r="82" spans="1:17" ht="19" x14ac:dyDescent="0.25">
      <c r="A82" s="5" t="s">
        <v>70</v>
      </c>
      <c r="B82" s="1">
        <v>8062000</v>
      </c>
      <c r="C82" s="1" t="s">
        <v>92</v>
      </c>
      <c r="D82" s="1">
        <v>-20563000</v>
      </c>
      <c r="E82" s="1">
        <v>-36452000</v>
      </c>
      <c r="F82" s="1">
        <v>-63648000</v>
      </c>
      <c r="G82" s="1">
        <v>-26723000</v>
      </c>
      <c r="H82" s="1">
        <v>-105053000</v>
      </c>
      <c r="I82" s="1">
        <v>-94463000</v>
      </c>
    </row>
    <row r="83" spans="1:17" ht="21" x14ac:dyDescent="0.25">
      <c r="A83" s="5" t="s">
        <v>34</v>
      </c>
      <c r="B83" s="1">
        <v>-1231000</v>
      </c>
      <c r="C83" s="1" t="s">
        <v>92</v>
      </c>
      <c r="D83" s="1">
        <v>682000</v>
      </c>
      <c r="E83" s="1">
        <v>-1241000</v>
      </c>
      <c r="F83" s="1">
        <v>869000</v>
      </c>
      <c r="G83" s="1">
        <v>2775000</v>
      </c>
      <c r="H83" s="1">
        <v>-9083000</v>
      </c>
      <c r="I83" s="1">
        <v>-12345000</v>
      </c>
      <c r="P83" s="59" t="s">
        <v>128</v>
      </c>
      <c r="Q83" s="60"/>
    </row>
    <row r="84" spans="1:17" ht="19" x14ac:dyDescent="0.25">
      <c r="A84" s="5" t="s">
        <v>47</v>
      </c>
      <c r="B84" s="1" t="s">
        <v>92</v>
      </c>
      <c r="C84" s="1" t="s">
        <v>92</v>
      </c>
      <c r="D84" s="1">
        <v>39771000</v>
      </c>
      <c r="E84" s="1">
        <v>-14462000</v>
      </c>
      <c r="F84" s="1">
        <v>4865000</v>
      </c>
      <c r="G84" s="1">
        <v>-16046000</v>
      </c>
      <c r="H84" s="1">
        <v>27308000</v>
      </c>
      <c r="I84" s="1">
        <v>9443000</v>
      </c>
      <c r="P84" s="61" t="s">
        <v>129</v>
      </c>
      <c r="Q84" s="62"/>
    </row>
    <row r="85" spans="1:17" ht="20" x14ac:dyDescent="0.25">
      <c r="A85" s="5" t="s">
        <v>71</v>
      </c>
      <c r="B85" s="1">
        <v>5049000</v>
      </c>
      <c r="C85" s="1" t="s">
        <v>92</v>
      </c>
      <c r="D85" s="1">
        <v>-3089000</v>
      </c>
      <c r="E85" s="1">
        <v>11208000</v>
      </c>
      <c r="F85" s="1">
        <v>15201000</v>
      </c>
      <c r="G85" s="1">
        <v>13243000</v>
      </c>
      <c r="H85" s="1">
        <v>23156000</v>
      </c>
      <c r="I85" s="1" t="s">
        <v>92</v>
      </c>
      <c r="P85" s="23" t="s">
        <v>130</v>
      </c>
      <c r="Q85" s="24">
        <f>I17</f>
        <v>146278000</v>
      </c>
    </row>
    <row r="86" spans="1:17" ht="20" x14ac:dyDescent="0.25">
      <c r="A86" s="5" t="s">
        <v>72</v>
      </c>
      <c r="B86" s="1">
        <v>83135000</v>
      </c>
      <c r="C86" s="1" t="s">
        <v>92</v>
      </c>
      <c r="D86" s="1">
        <v>46015000</v>
      </c>
      <c r="E86" s="1">
        <v>1480000</v>
      </c>
      <c r="F86" s="1">
        <v>28883000</v>
      </c>
      <c r="G86" s="1">
        <v>75649000</v>
      </c>
      <c r="H86" s="1">
        <v>68770000</v>
      </c>
      <c r="I86" s="1" t="s">
        <v>92</v>
      </c>
      <c r="P86" s="23" t="s">
        <v>131</v>
      </c>
      <c r="Q86" s="24">
        <f>I56</f>
        <v>63823000</v>
      </c>
    </row>
    <row r="87" spans="1:17" ht="20" x14ac:dyDescent="0.25">
      <c r="A87" s="6" t="s">
        <v>73</v>
      </c>
      <c r="B87" s="10">
        <v>119865000</v>
      </c>
      <c r="C87" s="10">
        <v>431429</v>
      </c>
      <c r="D87" s="10">
        <v>-1362000</v>
      </c>
      <c r="E87" s="10">
        <v>37149000</v>
      </c>
      <c r="F87" s="10">
        <v>172566000</v>
      </c>
      <c r="G87" s="10">
        <v>304812000</v>
      </c>
      <c r="H87" s="10">
        <v>539902000</v>
      </c>
      <c r="I87" s="10">
        <v>744658000</v>
      </c>
      <c r="P87" s="23" t="s">
        <v>132</v>
      </c>
      <c r="Q87" s="24">
        <f>I61</f>
        <v>3232660000</v>
      </c>
    </row>
    <row r="88" spans="1:17" ht="20" x14ac:dyDescent="0.25">
      <c r="A88" s="5" t="s">
        <v>74</v>
      </c>
      <c r="B88" s="1">
        <v>-184424000</v>
      </c>
      <c r="C88" s="1" t="s">
        <v>92</v>
      </c>
      <c r="D88" s="1">
        <v>-116147000</v>
      </c>
      <c r="E88" s="1">
        <v>-165505000</v>
      </c>
      <c r="F88" s="1">
        <v>-213446000</v>
      </c>
      <c r="G88" s="1">
        <v>-188837000</v>
      </c>
      <c r="H88" s="1">
        <v>-26175000</v>
      </c>
      <c r="I88" s="1">
        <v>-43664000</v>
      </c>
      <c r="P88" s="33" t="s">
        <v>133</v>
      </c>
      <c r="Q88" s="34">
        <f>Q85/(Q86+Q87)</f>
        <v>4.4373958549156781E-2</v>
      </c>
    </row>
    <row r="89" spans="1:17" ht="20" customHeight="1" x14ac:dyDescent="0.25">
      <c r="A89" s="14" t="s">
        <v>107</v>
      </c>
      <c r="B89" s="15">
        <f t="shared" ref="B89:I89" si="7">(-1*B88)/B3</f>
        <v>0.40681615141120803</v>
      </c>
      <c r="C89" s="15" t="e">
        <f t="shared" si="7"/>
        <v>#VALUE!</v>
      </c>
      <c r="D89" s="15">
        <f t="shared" si="7"/>
        <v>0.26045315310062744</v>
      </c>
      <c r="E89" s="15">
        <f t="shared" si="7"/>
        <v>0.22025865969667771</v>
      </c>
      <c r="F89" s="15">
        <f t="shared" si="7"/>
        <v>0.20067032383316175</v>
      </c>
      <c r="G89" s="15">
        <f t="shared" si="7"/>
        <v>0.13807457344559443</v>
      </c>
      <c r="H89" s="15">
        <f t="shared" si="7"/>
        <v>1.3813415715999339E-2</v>
      </c>
      <c r="I89" s="15">
        <f t="shared" si="7"/>
        <v>2.0378760052515071E-2</v>
      </c>
      <c r="P89" s="23" t="s">
        <v>108</v>
      </c>
      <c r="Q89" s="24">
        <f>I27</f>
        <v>88863000</v>
      </c>
    </row>
    <row r="90" spans="1:17" ht="20" x14ac:dyDescent="0.25">
      <c r="A90" s="5" t="s">
        <v>75</v>
      </c>
      <c r="B90" s="1" t="s">
        <v>92</v>
      </c>
      <c r="C90" s="1" t="s">
        <v>92</v>
      </c>
      <c r="D90" s="1">
        <v>-237148000</v>
      </c>
      <c r="E90" s="1">
        <v>-1083146000</v>
      </c>
      <c r="F90" s="1" t="s">
        <v>92</v>
      </c>
      <c r="G90" s="1">
        <v>17173000</v>
      </c>
      <c r="H90" s="1">
        <v>-147172000</v>
      </c>
      <c r="I90" s="1">
        <v>-220620000</v>
      </c>
      <c r="P90" s="23" t="s">
        <v>19</v>
      </c>
      <c r="Q90" s="24">
        <f>I25</f>
        <v>365204000</v>
      </c>
    </row>
    <row r="91" spans="1:17" ht="20" x14ac:dyDescent="0.25">
      <c r="A91" s="5" t="s">
        <v>76</v>
      </c>
      <c r="B91" s="1" t="s">
        <v>92</v>
      </c>
      <c r="C91" s="1" t="s">
        <v>92</v>
      </c>
      <c r="D91" s="1" t="s">
        <v>92</v>
      </c>
      <c r="E91" s="1" t="s">
        <v>92</v>
      </c>
      <c r="F91" s="1" t="s">
        <v>92</v>
      </c>
      <c r="G91" s="1" t="s">
        <v>92</v>
      </c>
      <c r="H91" s="1" t="s">
        <v>92</v>
      </c>
      <c r="I91" s="1" t="s">
        <v>92</v>
      </c>
      <c r="P91" s="33" t="s">
        <v>134</v>
      </c>
      <c r="Q91" s="34">
        <f>Q89/Q90</f>
        <v>0.24332427903308837</v>
      </c>
    </row>
    <row r="92" spans="1:17" ht="20" x14ac:dyDescent="0.25">
      <c r="A92" s="5" t="s">
        <v>77</v>
      </c>
      <c r="B92" s="1" t="s">
        <v>92</v>
      </c>
      <c r="C92" s="1" t="s">
        <v>92</v>
      </c>
      <c r="D92" s="1" t="s">
        <v>92</v>
      </c>
      <c r="E92" s="1" t="s">
        <v>92</v>
      </c>
      <c r="F92" s="1" t="s">
        <v>92</v>
      </c>
      <c r="G92" s="1" t="s">
        <v>92</v>
      </c>
      <c r="H92" s="1" t="s">
        <v>92</v>
      </c>
      <c r="I92" s="1" t="s">
        <v>92</v>
      </c>
      <c r="P92" s="35" t="s">
        <v>135</v>
      </c>
      <c r="Q92" s="36">
        <f>Q88*(1-Q91)</f>
        <v>3.3576697077339054E-2</v>
      </c>
    </row>
    <row r="93" spans="1:17" ht="19" x14ac:dyDescent="0.25">
      <c r="A93" s="5" t="s">
        <v>78</v>
      </c>
      <c r="B93" s="1">
        <v>-8735000</v>
      </c>
      <c r="C93" s="1">
        <v>-1251227</v>
      </c>
      <c r="D93" s="1">
        <v>-39355000</v>
      </c>
      <c r="E93" s="1">
        <v>31449000</v>
      </c>
      <c r="F93" s="1">
        <v>60864000</v>
      </c>
      <c r="G93" s="1">
        <v>46304000</v>
      </c>
      <c r="H93" s="1">
        <v>-210700000</v>
      </c>
      <c r="I93" s="1">
        <v>-45049000</v>
      </c>
      <c r="P93" s="61" t="s">
        <v>136</v>
      </c>
      <c r="Q93" s="62"/>
    </row>
    <row r="94" spans="1:17" ht="20" x14ac:dyDescent="0.25">
      <c r="A94" s="6" t="s">
        <v>79</v>
      </c>
      <c r="B94" s="10">
        <v>-193159000</v>
      </c>
      <c r="C94" s="10">
        <v>-1251227</v>
      </c>
      <c r="D94" s="10">
        <v>-392650000</v>
      </c>
      <c r="E94" s="10">
        <v>-1217202000</v>
      </c>
      <c r="F94" s="10">
        <v>-152582000</v>
      </c>
      <c r="G94" s="10">
        <v>-125360000</v>
      </c>
      <c r="H94" s="10">
        <v>-384047000</v>
      </c>
      <c r="I94" s="10">
        <v>-309333000</v>
      </c>
      <c r="P94" s="23" t="s">
        <v>137</v>
      </c>
      <c r="Q94" s="37">
        <v>4.095E-2</v>
      </c>
    </row>
    <row r="95" spans="1:17" ht="20" x14ac:dyDescent="0.25">
      <c r="A95" s="5" t="s">
        <v>80</v>
      </c>
      <c r="B95" s="1">
        <v>-154211000</v>
      </c>
      <c r="C95" s="1" t="s">
        <v>92</v>
      </c>
      <c r="D95" s="1">
        <v>-1380472000</v>
      </c>
      <c r="E95" s="1">
        <v>-143214000</v>
      </c>
      <c r="F95" s="1">
        <v>-568785000</v>
      </c>
      <c r="G95" s="1">
        <v>-2816810000</v>
      </c>
      <c r="H95" s="1">
        <v>-512181000</v>
      </c>
      <c r="I95" s="1" t="s">
        <v>92</v>
      </c>
      <c r="P95" s="23" t="s">
        <v>138</v>
      </c>
      <c r="Q95" s="38" cm="1">
        <f t="array" ref="Q95">_FV(A1,"Beta")</f>
        <v>1.5286</v>
      </c>
    </row>
    <row r="96" spans="1:17" ht="20" x14ac:dyDescent="0.25">
      <c r="A96" s="5" t="s">
        <v>81</v>
      </c>
      <c r="B96" s="1" t="s">
        <v>92</v>
      </c>
      <c r="C96" s="1" t="s">
        <v>92</v>
      </c>
      <c r="D96" s="1" t="s">
        <v>92</v>
      </c>
      <c r="E96" s="1">
        <v>147201000</v>
      </c>
      <c r="F96" s="1">
        <v>921000</v>
      </c>
      <c r="G96" s="1">
        <v>10616000</v>
      </c>
      <c r="H96" s="1">
        <v>7484000</v>
      </c>
      <c r="I96" s="1" t="s">
        <v>92</v>
      </c>
      <c r="P96" s="23" t="s">
        <v>139</v>
      </c>
      <c r="Q96" s="37">
        <v>8.4000000000000005E-2</v>
      </c>
    </row>
    <row r="97" spans="1:17" ht="20" x14ac:dyDescent="0.25">
      <c r="A97" s="5" t="s">
        <v>82</v>
      </c>
      <c r="B97" s="1" t="s">
        <v>92</v>
      </c>
      <c r="C97" s="1" t="s">
        <v>92</v>
      </c>
      <c r="D97" s="1" t="s">
        <v>92</v>
      </c>
      <c r="E97" s="1" t="s">
        <v>92</v>
      </c>
      <c r="F97" s="1" t="s">
        <v>92</v>
      </c>
      <c r="G97" s="1" t="s">
        <v>92</v>
      </c>
      <c r="H97" s="1">
        <v>-363586000</v>
      </c>
      <c r="I97" s="1">
        <v>-751795000</v>
      </c>
      <c r="P97" s="35" t="s">
        <v>140</v>
      </c>
      <c r="Q97" s="36">
        <f>(Q94)+((Q95)*(Q96-Q94))</f>
        <v>0.10675623000000001</v>
      </c>
    </row>
    <row r="98" spans="1:17" ht="19" x14ac:dyDescent="0.25">
      <c r="A98" s="5" t="s">
        <v>83</v>
      </c>
      <c r="B98" s="1" t="s">
        <v>92</v>
      </c>
      <c r="C98" s="1" t="s">
        <v>92</v>
      </c>
      <c r="D98" s="1" t="s">
        <v>92</v>
      </c>
      <c r="E98" s="1" t="s">
        <v>92</v>
      </c>
      <c r="F98" s="1" t="s">
        <v>92</v>
      </c>
      <c r="G98" s="1" t="s">
        <v>92</v>
      </c>
      <c r="H98" s="1" t="s">
        <v>92</v>
      </c>
      <c r="I98" s="1" t="s">
        <v>92</v>
      </c>
      <c r="P98" s="61" t="s">
        <v>141</v>
      </c>
      <c r="Q98" s="62"/>
    </row>
    <row r="99" spans="1:17" ht="20" x14ac:dyDescent="0.25">
      <c r="A99" s="5" t="s">
        <v>84</v>
      </c>
      <c r="B99" s="1">
        <v>230969000</v>
      </c>
      <c r="C99" s="1" t="s">
        <v>92</v>
      </c>
      <c r="D99" s="1">
        <v>1777305000</v>
      </c>
      <c r="E99" s="1">
        <v>1176050000</v>
      </c>
      <c r="F99" s="1">
        <v>541801000</v>
      </c>
      <c r="G99" s="1">
        <v>2647236000</v>
      </c>
      <c r="H99" s="1" t="s">
        <v>92</v>
      </c>
      <c r="I99" s="1" t="s">
        <v>92</v>
      </c>
      <c r="P99" s="23" t="s">
        <v>142</v>
      </c>
      <c r="Q99" s="24">
        <f>Q86+Q87</f>
        <v>3296483000</v>
      </c>
    </row>
    <row r="100" spans="1:17" ht="20" x14ac:dyDescent="0.25">
      <c r="A100" s="6" t="s">
        <v>85</v>
      </c>
      <c r="B100" s="10">
        <v>76758000</v>
      </c>
      <c r="C100" s="10" t="s">
        <v>92</v>
      </c>
      <c r="D100" s="10">
        <v>396833000</v>
      </c>
      <c r="E100" s="10">
        <v>1180037000</v>
      </c>
      <c r="F100" s="10">
        <v>-26063000</v>
      </c>
      <c r="G100" s="10">
        <v>-158958000</v>
      </c>
      <c r="H100" s="10" t="s">
        <v>92</v>
      </c>
      <c r="I100" s="10" t="s">
        <v>92</v>
      </c>
      <c r="P100" s="33" t="s">
        <v>143</v>
      </c>
      <c r="Q100" s="34">
        <f>Q99/Q103</f>
        <v>0.26500693410920112</v>
      </c>
    </row>
    <row r="101" spans="1:17" ht="20" x14ac:dyDescent="0.25">
      <c r="A101" s="5" t="s">
        <v>86</v>
      </c>
      <c r="B101" s="1">
        <v>-441000</v>
      </c>
      <c r="C101" s="1" t="s">
        <v>92</v>
      </c>
      <c r="D101" s="1">
        <v>202000</v>
      </c>
      <c r="E101" s="1">
        <v>-211000</v>
      </c>
      <c r="F101" s="1">
        <v>166000</v>
      </c>
      <c r="G101" s="1">
        <v>1398000</v>
      </c>
      <c r="H101" s="1" t="s">
        <v>92</v>
      </c>
      <c r="I101" s="1" t="s">
        <v>92</v>
      </c>
      <c r="P101" s="23" t="s">
        <v>144</v>
      </c>
      <c r="Q101" s="39" cm="1">
        <f t="array" ref="Q101">_FV(A1,"Market cap",TRUE)</f>
        <v>9142750000</v>
      </c>
    </row>
    <row r="102" spans="1:17" ht="20" x14ac:dyDescent="0.25">
      <c r="A102" s="6" t="s">
        <v>87</v>
      </c>
      <c r="B102" s="10">
        <v>3023000</v>
      </c>
      <c r="C102" s="10">
        <v>-819798</v>
      </c>
      <c r="D102" s="10">
        <v>3023000</v>
      </c>
      <c r="E102" s="10">
        <v>-227000</v>
      </c>
      <c r="F102" s="10">
        <v>-5913000</v>
      </c>
      <c r="G102" s="10">
        <v>21892000</v>
      </c>
      <c r="H102" s="10" t="s">
        <v>92</v>
      </c>
      <c r="I102" s="10" t="s">
        <v>92</v>
      </c>
      <c r="P102" s="33" t="s">
        <v>145</v>
      </c>
      <c r="Q102" s="34">
        <f>Q101/Q103</f>
        <v>0.73499306589079894</v>
      </c>
    </row>
    <row r="103" spans="1:17" ht="20" x14ac:dyDescent="0.25">
      <c r="A103" s="5" t="s">
        <v>88</v>
      </c>
      <c r="B103" s="1">
        <v>6279000</v>
      </c>
      <c r="C103" s="1">
        <v>1007861</v>
      </c>
      <c r="D103" s="1">
        <v>6162000</v>
      </c>
      <c r="E103" s="1">
        <v>9185000</v>
      </c>
      <c r="F103" s="1">
        <v>8958000</v>
      </c>
      <c r="G103" s="1">
        <v>3045000</v>
      </c>
      <c r="H103" s="1">
        <v>24937000</v>
      </c>
      <c r="I103" s="1" t="s">
        <v>92</v>
      </c>
      <c r="P103" s="35" t="s">
        <v>146</v>
      </c>
      <c r="Q103" s="40">
        <f>Q99+Q101</f>
        <v>12439233000</v>
      </c>
    </row>
    <row r="104" spans="1:17" ht="20" thickBot="1" x14ac:dyDescent="0.3">
      <c r="A104" s="7" t="s">
        <v>89</v>
      </c>
      <c r="B104" s="11">
        <v>9302000</v>
      </c>
      <c r="C104" s="11">
        <v>188063</v>
      </c>
      <c r="D104" s="11">
        <v>9185000</v>
      </c>
      <c r="E104" s="11">
        <v>8958000</v>
      </c>
      <c r="F104" s="11">
        <v>3045000</v>
      </c>
      <c r="G104" s="11">
        <v>24937000</v>
      </c>
      <c r="H104" s="11" t="s">
        <v>92</v>
      </c>
      <c r="I104" s="11" t="s">
        <v>92</v>
      </c>
      <c r="P104" s="61" t="s">
        <v>147</v>
      </c>
      <c r="Q104" s="62"/>
    </row>
    <row r="105" spans="1:17" ht="21" thickTop="1" x14ac:dyDescent="0.25">
      <c r="A105" s="14" t="s">
        <v>109</v>
      </c>
      <c r="B105" s="1"/>
      <c r="C105" s="15">
        <f>(C106/B106)-1</f>
        <v>-1.0066827088399759</v>
      </c>
      <c r="D105" s="15">
        <f>(D106/C106)-1</f>
        <v>-273.37158373683735</v>
      </c>
      <c r="E105" s="15">
        <f>(E106/D106)-1</f>
        <v>9.230782323056097E-2</v>
      </c>
      <c r="F105" s="15">
        <f>(F106/E106)-1</f>
        <v>-0.68151079809280435</v>
      </c>
      <c r="G105" s="15">
        <f>(G106/F106)-1</f>
        <v>-3.8369618395303329</v>
      </c>
      <c r="H105" s="15">
        <f t="shared" ref="H105:I105" si="8">(H106/G106)-1</f>
        <v>3.4296356973485667</v>
      </c>
      <c r="I105" s="15">
        <f t="shared" si="8"/>
        <v>0.36452629509447632</v>
      </c>
      <c r="J105" s="15"/>
      <c r="K105" s="15"/>
      <c r="L105" s="15"/>
      <c r="M105" s="15"/>
      <c r="N105" s="15"/>
      <c r="O105" s="15"/>
      <c r="P105" s="25" t="s">
        <v>110</v>
      </c>
      <c r="Q105" s="26">
        <f>(Q100*Q92)+(Q102*Q97)</f>
        <v>8.7363146340622283E-2</v>
      </c>
    </row>
    <row r="106" spans="1:17" ht="19" x14ac:dyDescent="0.25">
      <c r="A106" s="5" t="s">
        <v>90</v>
      </c>
      <c r="B106" s="1">
        <v>-64559000</v>
      </c>
      <c r="C106" s="1">
        <v>431429</v>
      </c>
      <c r="D106" s="1">
        <v>-117509000</v>
      </c>
      <c r="E106" s="1">
        <v>-128356000</v>
      </c>
      <c r="F106" s="1">
        <v>-40880000</v>
      </c>
      <c r="G106" s="1">
        <v>115975000</v>
      </c>
      <c r="H106" s="1">
        <v>513727000</v>
      </c>
      <c r="I106" s="1">
        <v>700994000</v>
      </c>
      <c r="J106" s="41">
        <f>I106*(1+$Q$106)</f>
        <v>752597631.33408833</v>
      </c>
      <c r="K106" s="41">
        <f t="shared" ref="K106:N106" si="9">J106*(1+$Q$106)</f>
        <v>808000060.89878142</v>
      </c>
      <c r="L106" s="41">
        <f t="shared" si="9"/>
        <v>867480936.99835098</v>
      </c>
      <c r="M106" s="41">
        <f t="shared" si="9"/>
        <v>931340494.23024237</v>
      </c>
      <c r="N106" s="41">
        <f t="shared" si="9"/>
        <v>999901068.94381356</v>
      </c>
      <c r="O106" s="42" t="s">
        <v>148</v>
      </c>
      <c r="P106" s="43" t="s">
        <v>149</v>
      </c>
      <c r="Q106" s="44">
        <f>(SUM(J4:N4)/5)</f>
        <v>7.3614940119442321E-2</v>
      </c>
    </row>
    <row r="107" spans="1:17" ht="19" x14ac:dyDescent="0.25">
      <c r="A107" s="5"/>
      <c r="B107" s="13"/>
      <c r="C107" s="13"/>
      <c r="D107" s="13"/>
      <c r="E107" s="13"/>
      <c r="F107" s="13"/>
      <c r="G107" s="13"/>
      <c r="H107" s="13"/>
      <c r="I107" s="13"/>
      <c r="J107" s="42"/>
      <c r="K107" s="42"/>
      <c r="L107" s="42"/>
      <c r="M107" s="42"/>
      <c r="N107" s="45">
        <f>N106*(1+Q107)/(Q108-Q107)</f>
        <v>16434363174.518145</v>
      </c>
      <c r="O107" s="46" t="s">
        <v>150</v>
      </c>
      <c r="P107" s="47" t="s">
        <v>151</v>
      </c>
      <c r="Q107" s="48">
        <v>2.5000000000000001E-2</v>
      </c>
    </row>
    <row r="108" spans="1:17" ht="19" x14ac:dyDescent="0.25">
      <c r="J108" s="45">
        <f t="shared" ref="J108:L108" si="10">J107+J106</f>
        <v>752597631.33408833</v>
      </c>
      <c r="K108" s="45">
        <f t="shared" si="10"/>
        <v>808000060.89878142</v>
      </c>
      <c r="L108" s="45">
        <f t="shared" si="10"/>
        <v>867480936.99835098</v>
      </c>
      <c r="M108" s="45">
        <f>M107+M106</f>
        <v>931340494.23024237</v>
      </c>
      <c r="N108" s="45">
        <f>N107+N106</f>
        <v>17434264243.46196</v>
      </c>
      <c r="O108" s="46" t="s">
        <v>146</v>
      </c>
      <c r="P108" s="49" t="s">
        <v>152</v>
      </c>
      <c r="Q108" s="50">
        <f>Q105</f>
        <v>8.7363146340622283E-2</v>
      </c>
    </row>
    <row r="109" spans="1:17" ht="19" x14ac:dyDescent="0.25">
      <c r="J109" s="63" t="s">
        <v>153</v>
      </c>
      <c r="K109" s="64"/>
    </row>
    <row r="110" spans="1:17" ht="20" x14ac:dyDescent="0.25">
      <c r="J110" s="51" t="s">
        <v>154</v>
      </c>
      <c r="K110" s="39">
        <f>NPV(Q108,J108,K108,L108,M108,N108)</f>
        <v>14185591206.040913</v>
      </c>
    </row>
    <row r="111" spans="1:17" ht="20" x14ac:dyDescent="0.25">
      <c r="J111" s="51" t="s">
        <v>155</v>
      </c>
      <c r="K111" s="39">
        <f>I40</f>
        <v>7390000</v>
      </c>
    </row>
    <row r="112" spans="1:17" ht="20" x14ac:dyDescent="0.25">
      <c r="J112" s="51" t="s">
        <v>142</v>
      </c>
      <c r="K112" s="39">
        <f>Q99</f>
        <v>3296483000</v>
      </c>
    </row>
    <row r="113" spans="10:11" ht="20" x14ac:dyDescent="0.25">
      <c r="J113" s="51" t="s">
        <v>156</v>
      </c>
      <c r="K113" s="39">
        <f>K110+K111-K112</f>
        <v>10896498206.040913</v>
      </c>
    </row>
    <row r="114" spans="10:11" ht="20" x14ac:dyDescent="0.25">
      <c r="J114" s="51" t="s">
        <v>157</v>
      </c>
      <c r="K114" s="52" cm="1">
        <f t="array" ref="K114">_FV(A1,"Shares outstanding",TRUE)</f>
        <v>202318000</v>
      </c>
    </row>
    <row r="115" spans="10:11" ht="20" x14ac:dyDescent="0.25">
      <c r="J115" s="53" t="s">
        <v>158</v>
      </c>
      <c r="K115" s="54">
        <f>K113/K114</f>
        <v>53.85827363873166</v>
      </c>
    </row>
    <row r="116" spans="10:11" ht="20" x14ac:dyDescent="0.25">
      <c r="J116" s="51" t="s">
        <v>159</v>
      </c>
      <c r="K116" s="55" cm="1">
        <f t="array" ref="K116">_FV(A1,"Price")</f>
        <v>45.19</v>
      </c>
    </row>
    <row r="117" spans="10:11" ht="20" x14ac:dyDescent="0.25">
      <c r="J117" s="56" t="s">
        <v>160</v>
      </c>
      <c r="K117" s="57">
        <f>K115/K116-1</f>
        <v>0.19181840315847887</v>
      </c>
    </row>
    <row r="118" spans="10:11" ht="20" x14ac:dyDescent="0.25">
      <c r="J118" s="56" t="s">
        <v>161</v>
      </c>
      <c r="K118" s="58" t="str">
        <f>IF(K115&gt;K116,"BUY","SELL")</f>
        <v>BUY</v>
      </c>
    </row>
  </sheetData>
  <mergeCells count="6">
    <mergeCell ref="J109:K109"/>
    <mergeCell ref="P83:Q83"/>
    <mergeCell ref="P84:Q84"/>
    <mergeCell ref="P93:Q93"/>
    <mergeCell ref="P98:Q98"/>
    <mergeCell ref="P104:Q104"/>
  </mergeCells>
  <hyperlinks>
    <hyperlink ref="A1" r:id="rId1" tooltip="https://roic.ai/company/WSC" display="ROIC.AI | WSC" xr:uid="{00000000-0004-0000-0000-000000000000}"/>
    <hyperlink ref="B36" r:id="rId2" tooltip="https://www.sec.gov/Archives/edgar/data/1647088/000114420416091401/0001144204-16-091401-index.html" xr:uid="{00000000-0004-0000-0000-000001000000}"/>
    <hyperlink ref="B74" r:id="rId3" tooltip="https://www.sec.gov/Archives/edgar/data/1647088/000114420416091401/0001144204-16-091401-index.html" xr:uid="{00000000-0004-0000-0000-000002000000}"/>
    <hyperlink ref="C36" r:id="rId4" tooltip="https://www.sec.gov/Archives/edgar/data/1647088/000114420417015086/0001144204-17-015086-index.html" xr:uid="{00000000-0004-0000-0000-000004000000}"/>
    <hyperlink ref="C74" r:id="rId5" tooltip="https://www.sec.gov/Archives/edgar/data/1647088/000114420417015086/0001144204-17-015086-index.html" xr:uid="{00000000-0004-0000-0000-000005000000}"/>
    <hyperlink ref="D36" r:id="rId6" tooltip="https://www.sec.gov/Archives/edgar/data/1647088/000164708818000006/0001647088-18-000006-index.html" xr:uid="{00000000-0004-0000-0000-000007000000}"/>
    <hyperlink ref="D74" r:id="rId7" tooltip="https://www.sec.gov/Archives/edgar/data/1647088/000164708818000006/0001647088-18-000006-index.html" xr:uid="{00000000-0004-0000-0000-000008000000}"/>
    <hyperlink ref="E36" r:id="rId8" tooltip="https://www.sec.gov/Archives/edgar/data/1647088/000162828019002990/0001628280-19-002990-index.html" xr:uid="{00000000-0004-0000-0000-00000A000000}"/>
    <hyperlink ref="E74" r:id="rId9" tooltip="https://www.sec.gov/Archives/edgar/data/1647088/000162828019002990/0001628280-19-002990-index.html" xr:uid="{00000000-0004-0000-0000-00000B000000}"/>
    <hyperlink ref="F36" r:id="rId10" tooltip="https://sec.gov" xr:uid="{00000000-0004-0000-0000-00000D000000}"/>
    <hyperlink ref="F74" r:id="rId11" tooltip="https://sec.gov" xr:uid="{00000000-0004-0000-0000-00000E000000}"/>
    <hyperlink ref="G36" r:id="rId12" tooltip="https://www.sec.gov/Archives/edgar/data/1647088/000164708821000034/0001647088-21-000034-index.htm" xr:uid="{00000000-0004-0000-0000-000010000000}"/>
    <hyperlink ref="G74" r:id="rId13" tooltip="https://www.sec.gov/Archives/edgar/data/1647088/000164708821000034/0001647088-21-000034-index.htm" xr:uid="{00000000-0004-0000-0000-000011000000}"/>
    <hyperlink ref="H36" r:id="rId14" tooltip="https://www.sec.gov/Archives/edgar/data/1647088/000164708822000009/0001647088-22-000009-index.htm" xr:uid="{00000000-0004-0000-0000-000013000000}"/>
    <hyperlink ref="H74" r:id="rId15" tooltip="https://www.sec.gov/Archives/edgar/data/1647088/000164708822000009/0001647088-22-000009-index.htm" xr:uid="{00000000-0004-0000-0000-000014000000}"/>
    <hyperlink ref="I36" r:id="rId16" tooltip="https://www.sec.gov/Archives/edgar/data/1647088/000164708823000014/0001647088-23-000014-index.htm" xr:uid="{00000000-0004-0000-0000-000016000000}"/>
    <hyperlink ref="I74" r:id="rId17" tooltip="https://www.sec.gov/Archives/edgar/data/1647088/000164708823000014/0001647088-23-000014-index.htm" xr:uid="{00000000-0004-0000-0000-000017000000}"/>
    <hyperlink ref="J1" r:id="rId18" display="https://finbox.com/NYSE:WSC/explorer/revenue_proj" xr:uid="{1F08EDC0-C423-7F40-8161-2C566A8BF4E4}"/>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2023-03-14T01:37:33Z</dcterms:created>
  <dcterms:modified xsi:type="dcterms:W3CDTF">2023-05-22T05:16:44Z</dcterms:modified>
</cp:coreProperties>
</file>