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FD853DF-8A02-784D-9D98-CF332B0856E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V16" i="1" s="1"/>
  <c r="AU95" i="1" a="1"/>
  <c r="AU95" i="1" s="1"/>
  <c r="AU97"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5" i="1"/>
  <c r="AM89" i="1"/>
  <c r="AM80" i="1"/>
  <c r="AM35" i="1"/>
  <c r="AM29" i="1"/>
  <c r="AM20" i="1"/>
  <c r="AM13" i="1"/>
  <c r="AM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P106" i="1" s="1"/>
  <c r="AQ106" i="1" s="1"/>
  <c r="AR106" i="1" s="1"/>
  <c r="AU16" i="1"/>
  <c r="AT16" i="1"/>
  <c r="AU92" i="1"/>
  <c r="AU103" i="1"/>
  <c r="AU102" i="1" s="1"/>
  <c r="AO112" i="1"/>
  <c r="AN108" i="1" l="1"/>
  <c r="AO108" i="1"/>
  <c r="AU100" i="1"/>
  <c r="AU105" i="1" s="1"/>
  <c r="AU108" i="1" s="1"/>
  <c r="AP108" i="1"/>
  <c r="AR107" i="1" l="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<sst xmlns="http://schemas.openxmlformats.org/spreadsheetml/2006/main" count="1111" uniqueCount="160">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</sst>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AAPL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26032229390194E-2"/>
          <c:y val="0.1054922986293097"/>
          <c:w val="0.87455838767414418"/>
          <c:h val="0.759964229674204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numCache>
            </c:numRef>
          </c:val>
          <c:extLst>
            <c:ext xmlns:c16="http://schemas.microsoft.com/office/drawing/2014/chart" uri="{C3380CC4-5D6E-409C-BE32-E72D297353CC}">
              <c16:uniqueId val="{00000000-CB8F-0B4F-810F-B7C7D0957E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161800000</c:v>
                </c:pt>
                <c:pt idx="1">
                  <c:v>360900000</c:v>
                </c:pt>
                <c:pt idx="2">
                  <c:v>480900000</c:v>
                </c:pt>
                <c:pt idx="3">
                  <c:v>733900000</c:v>
                </c:pt>
                <c:pt idx="4">
                  <c:v>869100000</c:v>
                </c:pt>
                <c:pt idx="5">
                  <c:v>981200000</c:v>
                </c:pt>
                <c:pt idx="6">
                  <c:v>704100000</c:v>
                </c:pt>
                <c:pt idx="7">
                  <c:v>1072700000</c:v>
                </c:pt>
                <c:pt idx="8">
                  <c:v>305800000</c:v>
                </c:pt>
                <c:pt idx="9">
                  <c:v>707897000</c:v>
                </c:pt>
                <c:pt idx="10">
                  <c:v>849000000</c:v>
                </c:pt>
                <c:pt idx="11">
                  <c:v>-1079000000</c:v>
                </c:pt>
                <c:pt idx="12">
                  <c:v>-856000000</c:v>
                </c:pt>
                <c:pt idx="13">
                  <c:v>502000000</c:v>
                </c:pt>
                <c:pt idx="14">
                  <c:v>808000000</c:v>
                </c:pt>
                <c:pt idx="15">
                  <c:v>1197000000</c:v>
                </c:pt>
                <c:pt idx="16">
                  <c:v>78000000</c:v>
                </c:pt>
                <c:pt idx="17">
                  <c:v>216000000</c:v>
                </c:pt>
                <c:pt idx="18">
                  <c:v>214000000</c:v>
                </c:pt>
                <c:pt idx="19">
                  <c:v>536000000</c:v>
                </c:pt>
                <c:pt idx="20">
                  <c:v>1994000000</c:v>
                </c:pt>
                <c:pt idx="21">
                  <c:v>3043000000</c:v>
                </c:pt>
                <c:pt idx="22">
                  <c:v>5325000000</c:v>
                </c:pt>
                <c:pt idx="23">
                  <c:v>7368000000</c:v>
                </c:pt>
                <c:pt idx="24">
                  <c:v>8687000000</c:v>
                </c:pt>
                <c:pt idx="25">
                  <c:v>19567000000</c:v>
                </c:pt>
                <c:pt idx="26">
                  <c:v>36019000000</c:v>
                </c:pt>
                <c:pt idx="27">
                  <c:v>59040000000</c:v>
                </c:pt>
                <c:pt idx="28">
                  <c:v>57048000000</c:v>
                </c:pt>
                <c:pt idx="29">
                  <c:v>61813000000</c:v>
                </c:pt>
                <c:pt idx="30">
                  <c:v>84505000000</c:v>
                </c:pt>
                <c:pt idx="31">
                  <c:v>73333000000</c:v>
                </c:pt>
                <c:pt idx="32">
                  <c:v>76569000000</c:v>
                </c:pt>
                <c:pt idx="33">
                  <c:v>87046000000</c:v>
                </c:pt>
                <c:pt idx="34">
                  <c:v>81860000000</c:v>
                </c:pt>
                <c:pt idx="35">
                  <c:v>81020000000</c:v>
                </c:pt>
                <c:pt idx="36">
                  <c:v>123136000000</c:v>
                </c:pt>
                <c:pt idx="37">
                  <c:v>133138000000</c:v>
                </c:pt>
              </c:numCache>
            </c:numRef>
          </c:val>
          <c:extLst>
            <c:ext xmlns:c16="http://schemas.microsoft.com/office/drawing/2014/chart" uri="{C3380CC4-5D6E-409C-BE32-E72D297353CC}">
              <c16:uniqueId val="{00000001-CB8F-0B4F-810F-B7C7D0957E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numCache>
            </c:numRef>
          </c:val>
          <c:extLst>
            <c:ext xmlns:c16="http://schemas.microsoft.com/office/drawing/2014/chart" uri="{C3380CC4-5D6E-409C-BE32-E72D297353CC}">
              <c16:uniqueId val="{00000002-CB8F-0B4F-810F-B7C7D0957E0C}"/>
            </c:ext>
          </c:extLst>
        </c:ser>
        <c:dLbls>
          <c:showLegendKey val="0"/>
          <c:showVal val="0"/>
          <c:showCatName val="0"/>
          <c:showSerName val="0"/>
          <c:showPercent val="0"/>
          <c:showBubbleSize val="0"/>
        </c:dLbls>
        <c:gapWidth val="100"/>
        <c:overlap val="-24"/>
        <c:axId val="117189087"/>
        <c:axId val="117190815"/>
      </c:barChart>
      <c:catAx>
        <c:axId val="1171890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190815"/>
        <c:crosses val="autoZero"/>
        <c:auto val="1"/>
        <c:lblAlgn val="ctr"/>
        <c:lblOffset val="100"/>
        <c:noMultiLvlLbl val="0"/>
      </c:catAx>
      <c:valAx>
        <c:axId val="1171908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7189087"/>
        <c:crosses val="autoZero"/>
        <c:crossBetween val="between"/>
      </c:valAx>
      <c:spPr>
        <a:noFill/>
        <a:ln>
          <a:noFill/>
        </a:ln>
        <a:effectLst/>
      </c:spPr>
    </c:plotArea>
    <c:legend>
      <c:legendPos val="b"/>
      <c:layout>
        <c:manualLayout>
          <c:xMode val="edge"/>
          <c:yMode val="edge"/>
          <c:x val="0.3476456188738673"/>
          <c:y val="0.93259261730671761"/>
          <c:w val="0.30470865756448268"/>
          <c:h val="4.386717865346662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108</xdr:row>
      <xdr:rowOff>16330</xdr:rowOff>
    </xdr:from>
    <xdr:to>
      <xdr:col>46</xdr:col>
      <xdr:colOff>1596570</xdr:colOff>
      <xdr:row>135</xdr:row>
      <xdr:rowOff>36286</xdr:rowOff>
    </xdr:to>
    <xdr:graphicFrame macro="">
      <xdr:nvGraphicFramePr>
        <xdr:cNvPr id="2" name="Chart 1">
          <a:extLst>
            <a:ext uri="{FF2B5EF4-FFF2-40B4-BE49-F238E27FC236}">
              <a16:creationId xmlns:a16="http://schemas.microsoft.com/office/drawing/2014/main" id="{76F9FE37-ADA7-EA5D-576A-DA14D6719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176.39</v>
    <v>124.17</v>
    <v>1.29</v>
    <v>0.11</v>
    <v>6.2839999999999988E-4</v>
    <v>-0.13500000000000001</v>
    <v>-7.7070000000000003E-4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176.39</v>
    <v>Computers, Phones &amp; Household Electronics</v>
    <v>Stock</v>
    <v>45065.964530474215</v>
    <v>0</v>
    <v>174.94</v>
    <v>2755039092000</v>
    <v>APPLE INC.</v>
    <v>APPLE INC.</v>
    <v>176.39</v>
    <v>29.685500000000001</v>
    <v>175.05</v>
    <v>175.16</v>
    <v>175.02500000000001</v>
    <v>15728700000</v>
    <v>AAPL</v>
    <v>APPLE INC. (XNAS:AAPL)</v>
    <v>55794649</v>
    <v>54771626</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70" zoomScaleNormal="70" workbookViewId="0">
      <pane xSplit="1" ySplit="1" topLeftCell="AI83" activePane="bottomRight" state="frozen"/>
      <selection pane="topRight"/>
      <selection pane="bottomLeft"/>
      <selection pane="bottomRight" activeCell="AK113" sqref="AK11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8">
        <v>388000000000</v>
      </c>
      <c r="AO3" s="28">
        <v>415400000000</v>
      </c>
      <c r="AP3" s="28">
        <v>444300000000</v>
      </c>
      <c r="AQ3" s="28">
        <v>470000000000</v>
      </c>
      <c r="AR3" s="28">
        <v>510000000000</v>
      </c>
      <c r="AS3" s="18" t="s">
        <v>109</v>
      </c>
      <c r="AT3" s="19" t="s">
        <v>110</v>
      </c>
      <c r="AU3" s="19" t="s">
        <v>111</v>
      </c>
      <c r="AV3" s="19" t="s">
        <v>156</v>
      </c>
    </row>
    <row r="4" spans="1:48" ht="19" x14ac:dyDescent="0.25">
      <c r="A4" s="14" t="s">
        <v>94</v>
      </c>
      <c r="B4" s="1"/>
      <c r="C4" s="15">
        <f>(C3/B3)-1</f>
        <v>-8.5492363029765484E-3</v>
      </c>
      <c r="D4" s="15">
        <f>(D3/C3)-1</f>
        <v>0.39917976760082019</v>
      </c>
      <c r="E4" s="15">
        <f>(E3/D3)-1</f>
        <v>0.52996880989064676</v>
      </c>
      <c r="F4" s="15">
        <f t="shared" ref="F4:AR4" si="0">(F3/E3)-1</f>
        <v>0.29783366900820352</v>
      </c>
      <c r="G4" s="15">
        <f t="shared" si="0"/>
        <v>5.1930355791067306E-2</v>
      </c>
      <c r="H4" s="16">
        <f t="shared" si="0"/>
        <v>0.13500287852619453</v>
      </c>
      <c r="I4" s="16">
        <f t="shared" si="0"/>
        <v>0.12327225462845548</v>
      </c>
      <c r="J4" s="16">
        <f t="shared" si="0"/>
        <v>0.1256614689903337</v>
      </c>
      <c r="K4" s="16">
        <f t="shared" si="0"/>
        <v>0.15190522752914637</v>
      </c>
      <c r="L4" s="16">
        <f t="shared" si="0"/>
        <v>0.20386368197277793</v>
      </c>
      <c r="M4" s="16">
        <f t="shared" si="0"/>
        <v>-0.11110106671487974</v>
      </c>
      <c r="N4" s="16">
        <f t="shared" si="0"/>
        <v>-0.27987389403030616</v>
      </c>
      <c r="O4" s="16">
        <f t="shared" si="0"/>
        <v>-0.16099420985736479</v>
      </c>
      <c r="P4" s="16">
        <f t="shared" si="0"/>
        <v>3.2486113448914278E-2</v>
      </c>
      <c r="Q4" s="16">
        <f t="shared" si="0"/>
        <v>0.30143462667101395</v>
      </c>
      <c r="R4" s="16">
        <f t="shared" si="0"/>
        <v>-0.32819741951647252</v>
      </c>
      <c r="S4" s="16">
        <f t="shared" si="0"/>
        <v>7.0669401454409808E-2</v>
      </c>
      <c r="T4" s="16">
        <f t="shared" si="0"/>
        <v>8.0982236154649945E-2</v>
      </c>
      <c r="U4" s="16">
        <f t="shared" si="0"/>
        <v>0.33381665861124543</v>
      </c>
      <c r="V4" s="16">
        <f t="shared" si="0"/>
        <v>0.68269114627370464</v>
      </c>
      <c r="W4" s="16">
        <f t="shared" si="0"/>
        <v>0.38647620414902017</v>
      </c>
      <c r="X4" s="16">
        <f t="shared" si="0"/>
        <v>0.24286823712140815</v>
      </c>
      <c r="Y4" s="16">
        <f t="shared" si="0"/>
        <v>0.3529534283095892</v>
      </c>
      <c r="Z4" s="16">
        <f t="shared" si="0"/>
        <v>0.1249422703900982</v>
      </c>
      <c r="AA4" s="16">
        <f t="shared" si="0"/>
        <v>0.78517667022470383</v>
      </c>
      <c r="AB4" s="16">
        <f t="shared" si="0"/>
        <v>0.65962437715599842</v>
      </c>
      <c r="AC4" s="16">
        <f t="shared" si="0"/>
        <v>0.44581474193756976</v>
      </c>
      <c r="AD4" s="16">
        <f t="shared" si="0"/>
        <v>9.2020855163953197E-2</v>
      </c>
      <c r="AE4" s="16">
        <f t="shared" si="0"/>
        <v>6.9539523725937524E-2</v>
      </c>
      <c r="AF4" s="16">
        <f t="shared" si="0"/>
        <v>0.27856341803659834</v>
      </c>
      <c r="AG4" s="16">
        <f t="shared" si="0"/>
        <v>-7.7342061913013738E-2</v>
      </c>
      <c r="AH4" s="16">
        <f t="shared" si="0"/>
        <v>6.304518199398057E-2</v>
      </c>
      <c r="AI4" s="16">
        <f t="shared" si="0"/>
        <v>0.15861957650261305</v>
      </c>
      <c r="AJ4" s="16">
        <f t="shared" si="0"/>
        <v>-2.04107758052674E-2</v>
      </c>
      <c r="AK4" s="16">
        <f t="shared" si="0"/>
        <v>5.5120803769784787E-2</v>
      </c>
      <c r="AL4" s="16">
        <f t="shared" si="0"/>
        <v>0.33259384733074704</v>
      </c>
      <c r="AM4" s="16">
        <f t="shared" si="0"/>
        <v>7.7937876041846099E-2</v>
      </c>
      <c r="AN4" s="16">
        <f t="shared" si="0"/>
        <v>-1.6047554320261281E-2</v>
      </c>
      <c r="AO4" s="16">
        <f t="shared" si="0"/>
        <v>7.0618556701030899E-2</v>
      </c>
      <c r="AP4" s="16">
        <f t="shared" si="0"/>
        <v>6.9571497351949896E-2</v>
      </c>
      <c r="AQ4" s="16">
        <f t="shared" si="0"/>
        <v>5.7843799234751359E-2</v>
      </c>
      <c r="AR4" s="16">
        <f t="shared" si="0"/>
        <v>8.5106382978723305E-2</v>
      </c>
      <c r="AS4" s="17">
        <f>(AM4+AL4+AK4)/3</f>
        <v>0.15521750904745932</v>
      </c>
      <c r="AT4" s="17">
        <f>(AM20+AL20+AK20)/3</f>
        <v>0.19692936836066585</v>
      </c>
      <c r="AU4" s="17">
        <f>(AM29+AL29+AK29)/3</f>
        <v>0.24742339212280759</v>
      </c>
      <c r="AV4" s="17">
        <f>(AM105+AL105+AK105)/3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S6" s="18" t="s">
        <v>112</v>
      </c>
      <c r="AT6" s="19" t="s">
        <v>113</v>
      </c>
      <c r="AU6" s="19" t="s">
        <v>114</v>
      </c>
      <c r="AV6" s="19" t="s">
        <v>157</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S7" s="17">
        <f>AM7</f>
        <v>0.43309999999999998</v>
      </c>
      <c r="AT7" s="20">
        <f>AM21</f>
        <v>0.33760000000000001</v>
      </c>
      <c r="AU7" s="20">
        <f>AM30</f>
        <v>0.25309999999999999</v>
      </c>
      <c r="AV7" s="20">
        <f>AM106/AM3</f>
        <v>0.28261498042238947</v>
      </c>
    </row>
    <row r="8" spans="1:48" ht="19" x14ac:dyDescent="0.25">
      <c r="A8" s="5" t="s">
        <v>5</v>
      </c>
      <c r="B8" s="1" t="s">
        <v>92</v>
      </c>
      <c r="C8" s="1" t="s">
        <v>92</v>
      </c>
      <c r="D8" s="1" t="s">
        <v>92</v>
      </c>
      <c r="E8" s="1" t="s">
        <v>92</v>
      </c>
      <c r="F8" s="1" t="s">
        <v>92</v>
      </c>
      <c r="G8" s="1" t="s">
        <v>92</v>
      </c>
      <c r="H8" s="1" t="s">
        <v>92</v>
      </c>
      <c r="I8" s="1" t="s">
        <v>92</v>
      </c>
      <c r="J8" s="1" t="s">
        <v>92</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6.657148363798665E-2</v>
      </c>
      <c r="AT10" s="20">
        <f>AM13</f>
        <v>6.3637378020328261E-2</v>
      </c>
      <c r="AU10" s="20">
        <f>AM80</f>
        <v>2.2920005680550203E-2</v>
      </c>
      <c r="AV10" s="20">
        <f>AM89</f>
        <v>2.7155058732831552E-2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115</v>
      </c>
      <c r="AT12" s="19" t="s">
        <v>116</v>
      </c>
      <c r="AU12" s="19" t="s">
        <v>117</v>
      </c>
      <c r="AV12" s="19" t="s">
        <v>158</v>
      </c>
    </row>
    <row r="13" spans="1:48" ht="19" x14ac:dyDescent="0.25">
      <c r="A13" s="14" t="s">
        <v>100</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118</v>
      </c>
      <c r="AT15" s="19" t="s">
        <v>119</v>
      </c>
      <c r="AU15" s="19" t="s">
        <v>120</v>
      </c>
      <c r="AV15" s="19" t="s">
        <v>159</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9">
        <f>(AM35+AL35+AK35+AJ35+AI35)/5</f>
        <v>-4.9070536893905711E-2</v>
      </c>
      <c r="AT16" s="30">
        <f>AU101/AM3</f>
        <v>6.9866686920533159</v>
      </c>
      <c r="AU16" s="30">
        <f>AU101/AM28</f>
        <v>27.604772321473302</v>
      </c>
      <c r="AV16" s="57">
        <f>AU101/AM106</f>
        <v>24.721508681568157</v>
      </c>
    </row>
    <row r="17" spans="1:47" ht="19" x14ac:dyDescent="0.25">
      <c r="A17" s="5" t="s">
        <v>12</v>
      </c>
      <c r="B17" s="1" t="s">
        <v>92</v>
      </c>
      <c r="C17" s="1" t="s">
        <v>92</v>
      </c>
      <c r="D17" s="1" t="s">
        <v>92</v>
      </c>
      <c r="E17" s="1" t="s">
        <v>92</v>
      </c>
      <c r="F17" s="1" t="s">
        <v>92</v>
      </c>
      <c r="G17" s="1" t="s">
        <v>92</v>
      </c>
      <c r="H17" s="1" t="s">
        <v>92</v>
      </c>
      <c r="I17" s="1" t="s">
        <v>92</v>
      </c>
      <c r="J17" s="1" t="s">
        <v>92</v>
      </c>
      <c r="K17" s="1">
        <v>39653000</v>
      </c>
      <c r="L17" s="1">
        <v>48000000</v>
      </c>
      <c r="M17" s="1">
        <v>60000000</v>
      </c>
      <c r="N17" s="1">
        <v>71000000</v>
      </c>
      <c r="O17" s="1">
        <v>62000000</v>
      </c>
      <c r="P17" s="1">
        <v>47000000</v>
      </c>
      <c r="Q17" s="1">
        <v>21000000</v>
      </c>
      <c r="R17" s="1">
        <v>16000000</v>
      </c>
      <c r="S17" s="1">
        <v>11000000</v>
      </c>
      <c r="T17" s="1">
        <v>8000000</v>
      </c>
      <c r="U17" s="1">
        <v>3000000</v>
      </c>
      <c r="V17" s="1" t="s">
        <v>92</v>
      </c>
      <c r="W17" s="1" t="s">
        <v>92</v>
      </c>
      <c r="X17" s="1" t="s">
        <v>92</v>
      </c>
      <c r="Y17" s="1" t="s">
        <v>92</v>
      </c>
      <c r="Z17" s="1" t="s">
        <v>92</v>
      </c>
      <c r="AA17" s="1" t="s">
        <v>92</v>
      </c>
      <c r="AB17" s="1" t="s">
        <v>92</v>
      </c>
      <c r="AC17" s="1" t="s">
        <v>92</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7"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121</v>
      </c>
    </row>
    <row r="19" spans="1:47"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S19" s="31">
        <f>AM40-AM56-AM61</f>
        <v>-71765000000</v>
      </c>
    </row>
    <row r="20" spans="1:47" ht="19" customHeight="1" x14ac:dyDescent="0.25">
      <c r="A20" s="14" t="s">
        <v>101</v>
      </c>
      <c r="B20" s="1"/>
      <c r="C20" s="15">
        <f>(C19/B19)-1</f>
        <v>1.2305315203955502</v>
      </c>
      <c r="D20" s="15">
        <f>(D19/C19)-1</f>
        <v>0.33250207813798838</v>
      </c>
      <c r="E20" s="15">
        <f>(E19/D19)-1</f>
        <v>0.52609690164275325</v>
      </c>
      <c r="F20" s="15">
        <f t="shared" ref="F20:AM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U20" s="15"/>
    </row>
    <row r="21" spans="1:47" ht="19"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row>
    <row r="22" spans="1:47"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row>
    <row r="23" spans="1:47"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7"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7"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7"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7"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92</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7"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row>
    <row r="29" spans="1:47" ht="20" customHeight="1" thickTop="1" x14ac:dyDescent="0.25">
      <c r="A29" s="14" t="s">
        <v>102</v>
      </c>
      <c r="B29" s="1"/>
      <c r="C29" s="15">
        <f>(C28/B28)-1</f>
        <v>1.5163398692810457</v>
      </c>
      <c r="D29" s="15">
        <f>(D28/C28)-1</f>
        <v>0.41233766233766245</v>
      </c>
      <c r="E29" s="15">
        <f>(E28/D28)-1</f>
        <v>0.84045977011494255</v>
      </c>
      <c r="F29" s="15">
        <f t="shared" ref="F29:AM29" si="4">(F28/E28)-1</f>
        <v>0.13414938795903075</v>
      </c>
      <c r="G29" s="15">
        <f t="shared" si="4"/>
        <v>4.6035242290748846E-2</v>
      </c>
      <c r="H29" s="15">
        <f t="shared" si="4"/>
        <v>-0.34765213729206146</v>
      </c>
      <c r="I29" s="15">
        <f t="shared" si="4"/>
        <v>0.71207230471271798</v>
      </c>
      <c r="J29" s="15">
        <f t="shared" si="4"/>
        <v>-0.8367269984917044</v>
      </c>
      <c r="K29" s="15">
        <f t="shared" si="4"/>
        <v>2.5817321016166281</v>
      </c>
      <c r="L29" s="15">
        <f t="shared" si="4"/>
        <v>0.36695703757197484</v>
      </c>
      <c r="M29" s="15">
        <f t="shared" si="4"/>
        <v>-2.9245283018867925</v>
      </c>
      <c r="N29" s="15">
        <f t="shared" si="4"/>
        <v>0.28063725490196068</v>
      </c>
      <c r="O29" s="15">
        <f t="shared" si="4"/>
        <v>-1.2956937799043062</v>
      </c>
      <c r="P29" s="15">
        <f t="shared" si="4"/>
        <v>0.94498381877022664</v>
      </c>
      <c r="Q29" s="15">
        <f t="shared" si="4"/>
        <v>0.3078202995008319</v>
      </c>
      <c r="R29" s="15">
        <f t="shared" si="4"/>
        <v>-1.0318066157760815</v>
      </c>
      <c r="S29" s="15">
        <f t="shared" si="4"/>
        <v>-3.6</v>
      </c>
      <c r="T29" s="15">
        <f t="shared" si="4"/>
        <v>6.1538461538461542E-2</v>
      </c>
      <c r="U29" s="15">
        <f t="shared" si="4"/>
        <v>3</v>
      </c>
      <c r="V29" s="15">
        <f t="shared" si="4"/>
        <v>3.8369565217391308</v>
      </c>
      <c r="W29" s="15">
        <f t="shared" si="4"/>
        <v>0.48988764044943811</v>
      </c>
      <c r="X29" s="15">
        <f t="shared" si="4"/>
        <v>0.75766716943187529</v>
      </c>
      <c r="Y29" s="15">
        <f t="shared" si="4"/>
        <v>0.38272311212814647</v>
      </c>
      <c r="Z29" s="15">
        <f t="shared" si="4"/>
        <v>0.17997517583781542</v>
      </c>
      <c r="AA29" s="15">
        <f t="shared" si="4"/>
        <v>1.456697054698457</v>
      </c>
      <c r="AB29" s="15">
        <f t="shared" si="4"/>
        <v>0.84985370727181908</v>
      </c>
      <c r="AC29" s="15">
        <f t="shared" si="4"/>
        <v>0.60994522027621323</v>
      </c>
      <c r="AD29" s="15">
        <f t="shared" si="4"/>
        <v>-0.11252486042220788</v>
      </c>
      <c r="AE29" s="15">
        <f t="shared" si="4"/>
        <v>6.6771066771066812E-2</v>
      </c>
      <c r="AF29" s="15">
        <f t="shared" si="4"/>
        <v>0.3514047076689446</v>
      </c>
      <c r="AG29" s="15">
        <f t="shared" si="4"/>
        <v>-0.14434206090571977</v>
      </c>
      <c r="AH29" s="15">
        <f t="shared" si="4"/>
        <v>5.830980366406191E-2</v>
      </c>
      <c r="AI29" s="15">
        <f t="shared" si="4"/>
        <v>0.23122582780087275</v>
      </c>
      <c r="AJ29" s="15">
        <f t="shared" si="4"/>
        <v>-7.1811325191916797E-2</v>
      </c>
      <c r="AK29" s="15">
        <f t="shared" si="4"/>
        <v>3.9000289561314627E-2</v>
      </c>
      <c r="AL29" s="15">
        <f t="shared" si="4"/>
        <v>0.64916131055024295</v>
      </c>
      <c r="AM29" s="15">
        <f t="shared" si="4"/>
        <v>5.410857625686516E-2</v>
      </c>
      <c r="AU29" s="15"/>
    </row>
    <row r="30" spans="1:47"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row>
    <row r="31" spans="1:47" ht="19" x14ac:dyDescent="0.25">
      <c r="A31" s="5" t="s">
        <v>24</v>
      </c>
      <c r="B31" s="12" t="s">
        <v>91</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91</v>
      </c>
      <c r="S31" s="12" t="s">
        <v>91</v>
      </c>
      <c r="T31" s="12" t="s">
        <v>91</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row>
    <row r="32" spans="1:47" ht="19" x14ac:dyDescent="0.25">
      <c r="A32" s="5" t="s">
        <v>25</v>
      </c>
      <c r="B32" s="12" t="s">
        <v>91</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91</v>
      </c>
      <c r="S32" s="12" t="s">
        <v>91</v>
      </c>
      <c r="T32" s="12" t="s">
        <v>91</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103</v>
      </c>
      <c r="B35" s="1"/>
      <c r="C35" s="22">
        <f>(C34-B34)/B34</f>
        <v>4.8474945509453783E-2</v>
      </c>
      <c r="D35" s="22">
        <f t="shared" ref="D35:AM35" si="5">(D34-C34)/C34</f>
        <v>2.0966984833510366E-2</v>
      </c>
      <c r="E35" s="22">
        <f t="shared" si="5"/>
        <v>-8.0638901454195052E-3</v>
      </c>
      <c r="F35" s="22">
        <f t="shared" si="5"/>
        <v>-1.3225956208174518E-2</v>
      </c>
      <c r="G35" s="22">
        <f t="shared" si="5"/>
        <v>-2.0379693741611832E-2</v>
      </c>
      <c r="H35" s="22">
        <f t="shared" si="5"/>
        <v>-4.423452669017873E-2</v>
      </c>
      <c r="I35" s="22">
        <f t="shared" si="5"/>
        <v>1.7775701809318936E-2</v>
      </c>
      <c r="J35" s="22">
        <f t="shared" si="5"/>
        <v>-4.2425910041092543E-2</v>
      </c>
      <c r="K35" s="22">
        <f t="shared" si="5"/>
        <v>1.5235565821954873E-2</v>
      </c>
      <c r="L35" s="22">
        <f t="shared" si="5"/>
        <v>3.5661981314704147E-2</v>
      </c>
      <c r="M35" s="22">
        <f t="shared" si="5"/>
        <v>5.5832324233829351E-3</v>
      </c>
      <c r="N35" s="22">
        <f t="shared" si="5"/>
        <v>1.8814553800895469E-2</v>
      </c>
      <c r="O35" s="22">
        <f t="shared" si="5"/>
        <v>0.33201916517269281</v>
      </c>
      <c r="P35" s="22">
        <f t="shared" si="5"/>
        <v>3.7202903815575554E-2</v>
      </c>
      <c r="Q35" s="22">
        <f t="shared" si="5"/>
        <v>3.4438804804666864E-2</v>
      </c>
      <c r="R35" s="22">
        <f t="shared" si="5"/>
        <v>-4.0827144458875898E-2</v>
      </c>
      <c r="S35" s="22">
        <f t="shared" si="5"/>
        <v>4.6792221357414218E-2</v>
      </c>
      <c r="T35" s="22">
        <f t="shared" si="5"/>
        <v>4.6464060146219439E-3</v>
      </c>
      <c r="U35" s="22">
        <f t="shared" si="5"/>
        <v>6.5604485701551182E-2</v>
      </c>
      <c r="V35" s="22">
        <f t="shared" si="5"/>
        <v>0.10606205349189669</v>
      </c>
      <c r="W35" s="22">
        <f t="shared" si="5"/>
        <v>2.4213917224958567E-2</v>
      </c>
      <c r="X35" s="22">
        <f t="shared" si="5"/>
        <v>1.3408149730036489E-2</v>
      </c>
      <c r="Y35" s="22">
        <f t="shared" si="5"/>
        <v>1.4446323592250914E-2</v>
      </c>
      <c r="Z35" s="22">
        <f t="shared" si="5"/>
        <v>5.3938472896083644E-3</v>
      </c>
      <c r="AA35" s="22">
        <f t="shared" si="5"/>
        <v>1.9522494363316632E-2</v>
      </c>
      <c r="AB35" s="22">
        <f t="shared" si="5"/>
        <v>1.2904558392234556E-2</v>
      </c>
      <c r="AC35" s="22">
        <f t="shared" si="5"/>
        <v>9.2991474891767952E-3</v>
      </c>
      <c r="AD35" s="22">
        <f t="shared" si="5"/>
        <v>-1.4484505820564762E-2</v>
      </c>
      <c r="AE35" s="22">
        <f t="shared" si="5"/>
        <v>-6.1176539499150057E-2</v>
      </c>
      <c r="AF35" s="22">
        <f t="shared" si="5"/>
        <v>-5.3831804886207195E-2</v>
      </c>
      <c r="AG35" s="22">
        <f t="shared" si="5"/>
        <v>-5.0541086253245042E-2</v>
      </c>
      <c r="AH35" s="22">
        <f t="shared" si="5"/>
        <v>-4.519569091106436E-2</v>
      </c>
      <c r="AI35" s="22">
        <f t="shared" si="5"/>
        <v>-4.7905132288793784E-2</v>
      </c>
      <c r="AJ35" s="22">
        <f t="shared" si="5"/>
        <v>-7.0237668818819751E-2</v>
      </c>
      <c r="AK35" s="22">
        <f t="shared" si="5"/>
        <v>-5.7402558404513054E-2</v>
      </c>
      <c r="AL35" s="22">
        <f t="shared" si="5"/>
        <v>-3.7841562180835994E-2</v>
      </c>
      <c r="AM35" s="22">
        <f t="shared" si="5"/>
        <v>-3.1965762776565959E-2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92</v>
      </c>
      <c r="C39" s="1" t="s">
        <v>92</v>
      </c>
      <c r="D39" s="1" t="s">
        <v>92</v>
      </c>
      <c r="E39" s="1" t="s">
        <v>92</v>
      </c>
      <c r="F39" s="1" t="s">
        <v>92</v>
      </c>
      <c r="G39" s="1" t="s">
        <v>92</v>
      </c>
      <c r="H39" s="1" t="s">
        <v>92</v>
      </c>
      <c r="I39" s="1" t="s">
        <v>92</v>
      </c>
      <c r="J39" s="1" t="s">
        <v>92</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v>339000000</v>
      </c>
      <c r="Q49" s="1" t="s">
        <v>92</v>
      </c>
      <c r="R49" s="1">
        <v>128000000</v>
      </c>
      <c r="S49" s="1">
        <v>39000000</v>
      </c>
      <c r="T49" s="1">
        <v>5000000</v>
      </c>
      <c r="U49" s="1" t="s">
        <v>92</v>
      </c>
      <c r="V49" s="1" t="s">
        <v>92</v>
      </c>
      <c r="W49" s="1" t="s">
        <v>92</v>
      </c>
      <c r="X49" s="1" t="s">
        <v>92</v>
      </c>
      <c r="Y49" s="1" t="s">
        <v>92</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v>702000000</v>
      </c>
      <c r="M50" s="1">
        <v>354000000</v>
      </c>
      <c r="N50" s="1">
        <v>264000000</v>
      </c>
      <c r="O50" s="1">
        <v>173000000</v>
      </c>
      <c r="P50" s="1">
        <v>208000000</v>
      </c>
      <c r="Q50" s="1" t="s">
        <v>92</v>
      </c>
      <c r="R50" s="1">
        <v>266000000</v>
      </c>
      <c r="S50" s="1">
        <v>229000000</v>
      </c>
      <c r="T50" s="1">
        <v>60000000</v>
      </c>
      <c r="U50" s="1">
        <v>86000000</v>
      </c>
      <c r="V50" s="1">
        <v>183000000</v>
      </c>
      <c r="W50" s="1" t="s">
        <v>92</v>
      </c>
      <c r="X50" s="1">
        <v>88000000</v>
      </c>
      <c r="Y50" s="1">
        <v>138000000</v>
      </c>
      <c r="Z50" s="1">
        <v>259000000</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92</v>
      </c>
      <c r="C55" s="1" t="s">
        <v>92</v>
      </c>
      <c r="D55" s="1" t="s">
        <v>92</v>
      </c>
      <c r="E55" s="1" t="s">
        <v>92</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92</v>
      </c>
      <c r="C56" s="1" t="s">
        <v>92</v>
      </c>
      <c r="D56" s="1" t="s">
        <v>92</v>
      </c>
      <c r="E56" s="1">
        <v>127900000</v>
      </c>
      <c r="F56" s="1">
        <v>56800000</v>
      </c>
      <c r="G56" s="1">
        <v>122600000</v>
      </c>
      <c r="H56" s="1">
        <v>148600000</v>
      </c>
      <c r="I56" s="1">
        <v>184500000</v>
      </c>
      <c r="J56" s="1">
        <v>823200000</v>
      </c>
      <c r="K56" s="1">
        <v>292200000</v>
      </c>
      <c r="L56" s="1">
        <v>461000000</v>
      </c>
      <c r="M56" s="1">
        <v>186000000</v>
      </c>
      <c r="N56" s="1">
        <v>25000000</v>
      </c>
      <c r="O56" s="1" t="s">
        <v>92</v>
      </c>
      <c r="P56" s="1" t="s">
        <v>92</v>
      </c>
      <c r="Q56" s="1" t="s">
        <v>92</v>
      </c>
      <c r="R56" s="1" t="s">
        <v>92</v>
      </c>
      <c r="S56" s="1" t="s">
        <v>92</v>
      </c>
      <c r="T56" s="1">
        <v>304000000</v>
      </c>
      <c r="U56" s="1" t="s">
        <v>92</v>
      </c>
      <c r="V56" s="1" t="s">
        <v>92</v>
      </c>
      <c r="W56" s="1" t="s">
        <v>92</v>
      </c>
      <c r="X56" s="1" t="s">
        <v>92</v>
      </c>
      <c r="Y56" s="1" t="s">
        <v>92</v>
      </c>
      <c r="Z56" s="1" t="s">
        <v>92</v>
      </c>
      <c r="AA56" s="1" t="s">
        <v>92</v>
      </c>
      <c r="AB56" s="1" t="s">
        <v>92</v>
      </c>
      <c r="AC56" s="1" t="s">
        <v>92</v>
      </c>
      <c r="AD56" s="1" t="s">
        <v>92</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v>388000000</v>
      </c>
      <c r="X57" s="1">
        <v>488000000</v>
      </c>
      <c r="Y57" s="1">
        <v>100000000</v>
      </c>
      <c r="Z57" s="1">
        <v>439000000</v>
      </c>
      <c r="AA57" s="1">
        <v>210000000</v>
      </c>
      <c r="AB57" s="1">
        <v>1140000000</v>
      </c>
      <c r="AC57" s="1">
        <v>1535000000</v>
      </c>
      <c r="AD57" s="1">
        <v>1200000000</v>
      </c>
      <c r="AE57" s="1">
        <v>1209000000</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92</v>
      </c>
      <c r="C61" s="1" t="s">
        <v>92</v>
      </c>
      <c r="D61" s="1" t="s">
        <v>92</v>
      </c>
      <c r="E61" s="1" t="s">
        <v>92</v>
      </c>
      <c r="F61" s="1" t="s">
        <v>92</v>
      </c>
      <c r="G61" s="1" t="s">
        <v>92</v>
      </c>
      <c r="H61" s="1" t="s">
        <v>92</v>
      </c>
      <c r="I61" s="1" t="s">
        <v>92</v>
      </c>
      <c r="J61" s="1" t="s">
        <v>92</v>
      </c>
      <c r="K61" s="1">
        <v>304000000</v>
      </c>
      <c r="L61" s="1">
        <v>303000000</v>
      </c>
      <c r="M61" s="1">
        <v>949000000</v>
      </c>
      <c r="N61" s="1">
        <v>951000000</v>
      </c>
      <c r="O61" s="1">
        <v>954000000</v>
      </c>
      <c r="P61" s="1">
        <v>300000000</v>
      </c>
      <c r="Q61" s="1">
        <v>300000000</v>
      </c>
      <c r="R61" s="1">
        <v>317000000</v>
      </c>
      <c r="S61" s="1">
        <v>316000000</v>
      </c>
      <c r="T61" s="1" t="s">
        <v>92</v>
      </c>
      <c r="U61" s="1" t="s">
        <v>92</v>
      </c>
      <c r="V61" s="1" t="s">
        <v>92</v>
      </c>
      <c r="W61" s="1" t="s">
        <v>92</v>
      </c>
      <c r="X61" s="1" t="s">
        <v>92</v>
      </c>
      <c r="Y61" s="1" t="s">
        <v>92</v>
      </c>
      <c r="Z61" s="1" t="s">
        <v>92</v>
      </c>
      <c r="AA61" s="1" t="s">
        <v>92</v>
      </c>
      <c r="AB61" s="1" t="s">
        <v>92</v>
      </c>
      <c r="AC61" s="1" t="s">
        <v>92</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92</v>
      </c>
      <c r="AK62" s="1" t="s">
        <v>92</v>
      </c>
      <c r="AL62" s="1" t="s">
        <v>92</v>
      </c>
      <c r="AM62" s="1" t="s">
        <v>92</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92</v>
      </c>
      <c r="M63" s="1" t="s">
        <v>92</v>
      </c>
      <c r="N63" s="1" t="s">
        <v>92</v>
      </c>
      <c r="O63" s="1" t="s">
        <v>92</v>
      </c>
      <c r="P63" s="1" t="s">
        <v>92</v>
      </c>
      <c r="Q63" s="1">
        <v>463000000</v>
      </c>
      <c r="R63" s="1" t="s">
        <v>92</v>
      </c>
      <c r="S63" s="1" t="s">
        <v>92</v>
      </c>
      <c r="T63" s="1">
        <v>235000000</v>
      </c>
      <c r="U63" s="1">
        <v>294000000</v>
      </c>
      <c r="V63" s="1">
        <v>308000000</v>
      </c>
      <c r="W63" s="1">
        <v>381000000</v>
      </c>
      <c r="X63" s="1">
        <v>619000000</v>
      </c>
      <c r="Y63" s="1">
        <v>675000000</v>
      </c>
      <c r="Z63" s="1">
        <v>966000000</v>
      </c>
      <c r="AA63" s="1" t="s">
        <v>92</v>
      </c>
      <c r="AB63" s="1">
        <v>8159000000</v>
      </c>
      <c r="AC63" s="1">
        <v>13847000000</v>
      </c>
      <c r="AD63" s="1">
        <v>16489000000</v>
      </c>
      <c r="AE63" s="1">
        <v>20259000000</v>
      </c>
      <c r="AF63" s="1">
        <v>24062000000</v>
      </c>
      <c r="AG63" s="1">
        <v>26019000000</v>
      </c>
      <c r="AH63" s="1">
        <v>31504000000</v>
      </c>
      <c r="AI63" s="1">
        <v>426000000</v>
      </c>
      <c r="AJ63" s="1" t="s">
        <v>92</v>
      </c>
      <c r="AK63" s="1" t="s">
        <v>92</v>
      </c>
      <c r="AL63" s="1" t="s">
        <v>92</v>
      </c>
      <c r="AM63" s="1" t="s">
        <v>92</v>
      </c>
    </row>
    <row r="64" spans="1:39" ht="19" x14ac:dyDescent="0.25">
      <c r="A64" s="5" t="s">
        <v>55</v>
      </c>
      <c r="B64" s="1" t="s">
        <v>92</v>
      </c>
      <c r="C64" s="1" t="s">
        <v>92</v>
      </c>
      <c r="D64" s="1">
        <v>-100000</v>
      </c>
      <c r="E64" s="1" t="s">
        <v>92</v>
      </c>
      <c r="F64" s="1" t="s">
        <v>92</v>
      </c>
      <c r="G64" s="1">
        <v>100000</v>
      </c>
      <c r="H64" s="1">
        <v>-100000</v>
      </c>
      <c r="I64" s="1" t="s">
        <v>92</v>
      </c>
      <c r="J64" s="1" t="s">
        <v>92</v>
      </c>
      <c r="K64" s="1">
        <v>472000</v>
      </c>
      <c r="L64" s="1">
        <v>702000000</v>
      </c>
      <c r="M64" s="1">
        <v>354000000</v>
      </c>
      <c r="N64" s="1">
        <v>264000000</v>
      </c>
      <c r="O64" s="1">
        <v>173000000</v>
      </c>
      <c r="P64" s="1">
        <v>208000000</v>
      </c>
      <c r="Q64" s="1" t="s">
        <v>92</v>
      </c>
      <c r="R64" s="1">
        <v>266000000</v>
      </c>
      <c r="S64" s="1">
        <v>229000000</v>
      </c>
      <c r="T64" s="1" t="s">
        <v>92</v>
      </c>
      <c r="U64" s="1" t="s">
        <v>92</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92</v>
      </c>
      <c r="C68" s="1" t="s">
        <v>92</v>
      </c>
      <c r="D68" s="1" t="s">
        <v>92</v>
      </c>
      <c r="E68" s="1" t="s">
        <v>92</v>
      </c>
      <c r="F68" s="1" t="s">
        <v>92</v>
      </c>
      <c r="G68" s="1" t="s">
        <v>92</v>
      </c>
      <c r="H68" s="1" t="s">
        <v>92</v>
      </c>
      <c r="I68" s="1" t="s">
        <v>92</v>
      </c>
      <c r="J68" s="1" t="s">
        <v>92</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92</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92</v>
      </c>
      <c r="S71" s="1" t="s">
        <v>92</v>
      </c>
      <c r="T71" s="1">
        <v>-62000000</v>
      </c>
      <c r="U71" s="1">
        <v>-93000000</v>
      </c>
      <c r="V71" s="1">
        <v>-60000000</v>
      </c>
      <c r="W71" s="1" t="s">
        <v>92</v>
      </c>
      <c r="X71" s="1" t="s">
        <v>92</v>
      </c>
      <c r="Y71" s="1" t="s">
        <v>92</v>
      </c>
      <c r="Z71" s="1" t="s">
        <v>92</v>
      </c>
      <c r="AA71" s="1" t="s">
        <v>92</v>
      </c>
      <c r="AB71" s="1" t="s">
        <v>92</v>
      </c>
      <c r="AC71" s="1" t="s">
        <v>92</v>
      </c>
      <c r="AD71" s="1" t="s">
        <v>92</v>
      </c>
      <c r="AE71" s="1" t="s">
        <v>92</v>
      </c>
      <c r="AF71" s="1" t="s">
        <v>92</v>
      </c>
      <c r="AG71" s="1" t="s">
        <v>92</v>
      </c>
      <c r="AH71" s="1" t="s">
        <v>92</v>
      </c>
      <c r="AI71" s="1" t="s">
        <v>92</v>
      </c>
      <c r="AJ71" s="1" t="s">
        <v>92</v>
      </c>
      <c r="AK71" s="1" t="s">
        <v>92</v>
      </c>
      <c r="AL71" s="1" t="s">
        <v>92</v>
      </c>
      <c r="AM71" s="1" t="s">
        <v>92</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92</v>
      </c>
      <c r="C77" s="1" t="s">
        <v>92</v>
      </c>
      <c r="D77" s="1" t="s">
        <v>92</v>
      </c>
      <c r="E77" s="1" t="s">
        <v>92</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92</v>
      </c>
      <c r="C78" s="1" t="s">
        <v>92</v>
      </c>
      <c r="D78" s="1" t="s">
        <v>92</v>
      </c>
      <c r="E78" s="1" t="s">
        <v>92</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f t="shared" si="6"/>
        <v>2.5777348155308524E-3</v>
      </c>
      <c r="U80" s="15">
        <f t="shared" si="6"/>
        <v>3.9859886459717355E-3</v>
      </c>
      <c r="V80" s="15">
        <f t="shared" si="6"/>
        <v>3.0148589476706625E-3</v>
      </c>
      <c r="W80" s="15">
        <f t="shared" si="6"/>
        <v>8.4390370178617658E-3</v>
      </c>
      <c r="X80" s="15">
        <f t="shared" si="6"/>
        <v>1.008081313005082E-2</v>
      </c>
      <c r="Y80" s="15">
        <f t="shared" si="6"/>
        <v>1.5887188644970598E-2</v>
      </c>
      <c r="Z80" s="15">
        <f t="shared" si="6"/>
        <v>1.9432356241618085E-2</v>
      </c>
      <c r="AA80" s="15">
        <f t="shared" si="6"/>
        <v>1.3476427750095821E-2</v>
      </c>
      <c r="AB80" s="15">
        <f t="shared" si="6"/>
        <v>1.0789938013284187E-2</v>
      </c>
      <c r="AC80" s="15">
        <f t="shared" si="6"/>
        <v>1.1117642548623713E-2</v>
      </c>
      <c r="AD80" s="15">
        <f t="shared" si="6"/>
        <v>1.3182376689485695E-2</v>
      </c>
      <c r="AE80" s="15">
        <f t="shared" si="6"/>
        <v>1.5662354003118249E-2</v>
      </c>
      <c r="AF80" s="15">
        <f t="shared" si="6"/>
        <v>1.5343473889138481E-2</v>
      </c>
      <c r="AG80" s="15">
        <f t="shared" si="6"/>
        <v>1.9523370076841389E-2</v>
      </c>
      <c r="AH80" s="15">
        <f t="shared" si="6"/>
        <v>2.1113796382735545E-2</v>
      </c>
      <c r="AI80" s="15">
        <f t="shared" si="6"/>
        <v>2.0105800184491426E-2</v>
      </c>
      <c r="AJ80" s="15">
        <f t="shared" si="6"/>
        <v>2.3322853167495598E-2</v>
      </c>
      <c r="AK80" s="15">
        <f t="shared" si="6"/>
        <v>2.4876600550061016E-2</v>
      </c>
      <c r="AL80" s="15">
        <f t="shared" si="6"/>
        <v>2.1611898845597662E-2</v>
      </c>
      <c r="AM80" s="15">
        <f t="shared" si="6"/>
        <v>2.2920005680550203E-2</v>
      </c>
    </row>
    <row r="81" spans="1:47" ht="19" x14ac:dyDescent="0.25">
      <c r="A81" s="5" t="s">
        <v>69</v>
      </c>
      <c r="B81" s="1" t="s">
        <v>92</v>
      </c>
      <c r="C81" s="1" t="s">
        <v>92</v>
      </c>
      <c r="D81" s="1" t="s">
        <v>92</v>
      </c>
      <c r="E81" s="1" t="s">
        <v>92</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92</v>
      </c>
      <c r="C82" s="1" t="s">
        <v>92</v>
      </c>
      <c r="D82" s="1" t="s">
        <v>92</v>
      </c>
      <c r="E82" s="1" t="s">
        <v>92</v>
      </c>
      <c r="F82" s="1" t="s">
        <v>92</v>
      </c>
      <c r="G82" s="1" t="s">
        <v>92</v>
      </c>
      <c r="H82" s="1" t="s">
        <v>92</v>
      </c>
      <c r="I82" s="1" t="s">
        <v>92</v>
      </c>
      <c r="J82" s="1" t="s">
        <v>92</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21" x14ac:dyDescent="0.25">
      <c r="A83" s="5" t="s">
        <v>34</v>
      </c>
      <c r="B83" s="1" t="s">
        <v>92</v>
      </c>
      <c r="C83" s="1" t="s">
        <v>92</v>
      </c>
      <c r="D83" s="1" t="s">
        <v>92</v>
      </c>
      <c r="E83" s="1" t="s">
        <v>92</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c r="AT83" s="61" t="s">
        <v>122</v>
      </c>
      <c r="AU83" s="62"/>
    </row>
    <row r="84" spans="1:47" ht="19" x14ac:dyDescent="0.25">
      <c r="A84" s="5" t="s">
        <v>47</v>
      </c>
      <c r="B84" s="1" t="s">
        <v>92</v>
      </c>
      <c r="C84" s="1" t="s">
        <v>92</v>
      </c>
      <c r="D84" s="1" t="s">
        <v>92</v>
      </c>
      <c r="E84" s="1" t="s">
        <v>92</v>
      </c>
      <c r="F84" s="1" t="s">
        <v>92</v>
      </c>
      <c r="G84" s="1" t="s">
        <v>92</v>
      </c>
      <c r="H84" s="1" t="s">
        <v>92</v>
      </c>
      <c r="I84" s="1" t="s">
        <v>92</v>
      </c>
      <c r="J84" s="1" t="s">
        <v>92</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T84" s="63" t="s">
        <v>123</v>
      </c>
      <c r="AU84" s="64"/>
    </row>
    <row r="85" spans="1:47" ht="20" x14ac:dyDescent="0.25">
      <c r="A85" s="5" t="s">
        <v>71</v>
      </c>
      <c r="B85" s="1" t="s">
        <v>92</v>
      </c>
      <c r="C85" s="1" t="s">
        <v>92</v>
      </c>
      <c r="D85" s="1" t="s">
        <v>92</v>
      </c>
      <c r="E85" s="1" t="s">
        <v>92</v>
      </c>
      <c r="F85" s="1" t="s">
        <v>92</v>
      </c>
      <c r="G85" s="1" t="s">
        <v>92</v>
      </c>
      <c r="H85" s="1" t="s">
        <v>92</v>
      </c>
      <c r="I85" s="1" t="s">
        <v>92</v>
      </c>
      <c r="J85" s="1" t="s">
        <v>92</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T85" s="23" t="s">
        <v>124</v>
      </c>
      <c r="AU85" s="24">
        <f>AM17</f>
        <v>2931000000</v>
      </c>
    </row>
    <row r="86" spans="1:47" ht="20" x14ac:dyDescent="0.25">
      <c r="A86" s="5" t="s">
        <v>72</v>
      </c>
      <c r="B86" s="1" t="s">
        <v>92</v>
      </c>
      <c r="C86" s="1" t="s">
        <v>92</v>
      </c>
      <c r="D86" s="1" t="s">
        <v>92</v>
      </c>
      <c r="E86" s="1" t="s">
        <v>92</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92</v>
      </c>
      <c r="AC86" s="1" t="s">
        <v>92</v>
      </c>
      <c r="AD86" s="1" t="s">
        <v>92</v>
      </c>
      <c r="AE86" s="1" t="s">
        <v>92</v>
      </c>
      <c r="AF86" s="1" t="s">
        <v>92</v>
      </c>
      <c r="AG86" s="1" t="s">
        <v>92</v>
      </c>
      <c r="AH86" s="1">
        <v>-166000000</v>
      </c>
      <c r="AI86" s="1">
        <v>-444000000</v>
      </c>
      <c r="AJ86" s="1">
        <v>-652000000</v>
      </c>
      <c r="AK86" s="1">
        <v>-97000000</v>
      </c>
      <c r="AL86" s="1">
        <v>-147000000</v>
      </c>
      <c r="AM86" s="1">
        <v>111000000</v>
      </c>
      <c r="AT86" s="23" t="s">
        <v>125</v>
      </c>
      <c r="AU86" s="24">
        <f>AM56</f>
        <v>21110000000</v>
      </c>
    </row>
    <row r="87" spans="1:47" ht="20" x14ac:dyDescent="0.25">
      <c r="A87" s="6" t="s">
        <v>73</v>
      </c>
      <c r="B87" s="10" t="s">
        <v>92</v>
      </c>
      <c r="C87" s="10" t="s">
        <v>92</v>
      </c>
      <c r="D87" s="10" t="s">
        <v>92</v>
      </c>
      <c r="E87" s="10" t="s">
        <v>92</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T87" s="23" t="s">
        <v>126</v>
      </c>
      <c r="AU87" s="24">
        <f>AM61</f>
        <v>98959000000</v>
      </c>
    </row>
    <row r="88" spans="1:47" ht="20" x14ac:dyDescent="0.25">
      <c r="A88" s="5" t="s">
        <v>74</v>
      </c>
      <c r="B88" s="1" t="s">
        <v>92</v>
      </c>
      <c r="C88" s="1" t="s">
        <v>92</v>
      </c>
      <c r="D88" s="1" t="s">
        <v>92</v>
      </c>
      <c r="E88" s="1" t="s">
        <v>92</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T88" s="32" t="s">
        <v>127</v>
      </c>
      <c r="AU88" s="33">
        <f>AU85/(AU86+AU87)</f>
        <v>2.4410963695874872E-2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4.5230885692657076E-2</v>
      </c>
      <c r="G89" s="15">
        <f t="shared" si="7"/>
        <v>4.0353339090385722E-2</v>
      </c>
      <c r="H89" s="15">
        <f t="shared" si="7"/>
        <v>3.4602460055795078E-2</v>
      </c>
      <c r="I89" s="15">
        <f t="shared" si="7"/>
        <v>2.7502998659422847E-2</v>
      </c>
      <c r="J89" s="15">
        <f t="shared" si="7"/>
        <v>2.6714303622915884E-2</v>
      </c>
      <c r="K89" s="15">
        <f t="shared" si="7"/>
        <v>1.7367654439973759E-2</v>
      </c>
      <c r="L89" s="15">
        <f t="shared" si="7"/>
        <v>1.4373531007051165E-2</v>
      </c>
      <c r="M89" s="15">
        <f t="shared" si="7"/>
        <v>6.8137902979762029E-3</v>
      </c>
      <c r="N89" s="15">
        <f t="shared" si="7"/>
        <v>7.484818528456433E-3</v>
      </c>
      <c r="O89" s="15">
        <f t="shared" si="7"/>
        <v>7.74280424171015E-3</v>
      </c>
      <c r="P89" s="15">
        <f t="shared" si="7"/>
        <v>7.6622106292794263E-3</v>
      </c>
      <c r="Q89" s="15">
        <f t="shared" si="7"/>
        <v>1.3403482400100213E-2</v>
      </c>
      <c r="R89" s="15">
        <f t="shared" si="7"/>
        <v>4.3259369755733731E-2</v>
      </c>
      <c r="S89" s="15">
        <f t="shared" si="7"/>
        <v>3.0303030303030304E-2</v>
      </c>
      <c r="T89" s="15">
        <f t="shared" si="7"/>
        <v>2.6421781859191237E-2</v>
      </c>
      <c r="U89" s="15">
        <f t="shared" si="7"/>
        <v>2.1258606111849258E-2</v>
      </c>
      <c r="V89" s="15">
        <f t="shared" si="7"/>
        <v>1.866341253319934E-2</v>
      </c>
      <c r="W89" s="15">
        <f t="shared" si="7"/>
        <v>3.4015014237639141E-2</v>
      </c>
      <c r="X89" s="15">
        <f t="shared" si="7"/>
        <v>3.0617345663584105E-2</v>
      </c>
      <c r="Y89" s="15">
        <f t="shared" si="7"/>
        <v>3.3590935681517289E-2</v>
      </c>
      <c r="Z89" s="15">
        <f t="shared" si="7"/>
        <v>3.1310726113255055E-2</v>
      </c>
      <c r="AA89" s="15">
        <f t="shared" si="7"/>
        <v>3.0739747029513223E-2</v>
      </c>
      <c r="AB89" s="15">
        <f t="shared" si="7"/>
        <v>3.9353712274478286E-2</v>
      </c>
      <c r="AC89" s="15">
        <f t="shared" si="7"/>
        <v>5.3000485598180283E-2</v>
      </c>
      <c r="AD89" s="15">
        <f t="shared" si="7"/>
        <v>4.7773682054882687E-2</v>
      </c>
      <c r="AE89" s="15">
        <f t="shared" si="7"/>
        <v>5.235920019694193E-2</v>
      </c>
      <c r="AF89" s="15">
        <f t="shared" si="7"/>
        <v>4.812271356138887E-2</v>
      </c>
      <c r="AG89" s="15">
        <f t="shared" si="7"/>
        <v>5.9052397757362998E-2</v>
      </c>
      <c r="AH89" s="15">
        <f t="shared" si="7"/>
        <v>5.4315677430049641E-2</v>
      </c>
      <c r="AI89" s="15">
        <f t="shared" si="7"/>
        <v>5.0125190609762983E-2</v>
      </c>
      <c r="AJ89" s="15">
        <f t="shared" si="7"/>
        <v>4.033838892433525E-2</v>
      </c>
      <c r="AK89" s="15">
        <f t="shared" si="7"/>
        <v>2.6625138881299748E-2</v>
      </c>
      <c r="AL89" s="15">
        <f t="shared" si="7"/>
        <v>3.0302036264033657E-2</v>
      </c>
      <c r="AM89" s="15">
        <f t="shared" si="7"/>
        <v>2.7155058732831552E-2</v>
      </c>
      <c r="AT89" s="23" t="s">
        <v>106</v>
      </c>
      <c r="AU89" s="24">
        <f>AM27</f>
        <v>19300000000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-384000000</v>
      </c>
      <c r="O90" s="1">
        <v>24000000</v>
      </c>
      <c r="P90" s="1" t="s">
        <v>92</v>
      </c>
      <c r="Q90" s="1">
        <v>372000000</v>
      </c>
      <c r="R90" s="1">
        <v>340000000</v>
      </c>
      <c r="S90" s="1">
        <v>-27000000</v>
      </c>
      <c r="T90" s="1" t="s">
        <v>92</v>
      </c>
      <c r="U90" s="1" t="s">
        <v>92</v>
      </c>
      <c r="V90" s="1" t="s">
        <v>92</v>
      </c>
      <c r="W90" s="1">
        <v>40000000</v>
      </c>
      <c r="X90" s="1" t="s">
        <v>92</v>
      </c>
      <c r="Y90" s="1">
        <v>-220000000</v>
      </c>
      <c r="Z90" s="1" t="s">
        <v>92</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T90" s="23" t="s">
        <v>19</v>
      </c>
      <c r="AU90" s="24">
        <f>AM25</f>
        <v>119103000000</v>
      </c>
    </row>
    <row r="91" spans="1:47" ht="20" x14ac:dyDescent="0.25">
      <c r="A91" s="5" t="s">
        <v>76</v>
      </c>
      <c r="B91" s="1" t="s">
        <v>92</v>
      </c>
      <c r="C91" s="1" t="s">
        <v>92</v>
      </c>
      <c r="D91" s="1" t="s">
        <v>92</v>
      </c>
      <c r="E91" s="1" t="s">
        <v>92</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T91" s="32" t="s">
        <v>128</v>
      </c>
      <c r="AU91" s="33">
        <f>AU89/AU90</f>
        <v>0.16204461684424407</v>
      </c>
    </row>
    <row r="92" spans="1:47" ht="20" x14ac:dyDescent="0.25">
      <c r="A92" s="5" t="s">
        <v>77</v>
      </c>
      <c r="B92" s="1" t="s">
        <v>92</v>
      </c>
      <c r="C92" s="1" t="s">
        <v>92</v>
      </c>
      <c r="D92" s="1" t="s">
        <v>92</v>
      </c>
      <c r="E92" s="1" t="s">
        <v>92</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T92" s="34" t="s">
        <v>129</v>
      </c>
      <c r="AU92" s="35">
        <f>AU88*(1-AU91)</f>
        <v>2.0455298436978075E-2</v>
      </c>
    </row>
    <row r="93" spans="1:47" ht="19" x14ac:dyDescent="0.25">
      <c r="A93" s="5" t="s">
        <v>78</v>
      </c>
      <c r="B93" s="1" t="s">
        <v>92</v>
      </c>
      <c r="C93" s="1" t="s">
        <v>92</v>
      </c>
      <c r="D93" s="1" t="s">
        <v>92</v>
      </c>
      <c r="E93" s="1" t="s">
        <v>92</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T93" s="63" t="s">
        <v>130</v>
      </c>
      <c r="AU93" s="64"/>
    </row>
    <row r="94" spans="1:47" ht="20" x14ac:dyDescent="0.25">
      <c r="A94" s="6" t="s">
        <v>79</v>
      </c>
      <c r="B94" s="10" t="s">
        <v>92</v>
      </c>
      <c r="C94" s="10" t="s">
        <v>92</v>
      </c>
      <c r="D94" s="10" t="s">
        <v>92</v>
      </c>
      <c r="E94" s="10" t="s">
        <v>92</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v>-2000000</v>
      </c>
      <c r="M95" s="1">
        <v>-275000000</v>
      </c>
      <c r="N95" s="1">
        <v>-161000000</v>
      </c>
      <c r="O95" s="1">
        <v>-25000000</v>
      </c>
      <c r="P95" s="1" t="s">
        <v>92</v>
      </c>
      <c r="Q95" s="1" t="s">
        <v>92</v>
      </c>
      <c r="R95" s="1" t="s">
        <v>92</v>
      </c>
      <c r="S95" s="1" t="s">
        <v>92</v>
      </c>
      <c r="T95" s="1" t="s">
        <v>92</v>
      </c>
      <c r="U95" s="1">
        <v>-300000000</v>
      </c>
      <c r="V95" s="1" t="s">
        <v>92</v>
      </c>
      <c r="W95" s="1" t="s">
        <v>92</v>
      </c>
      <c r="X95" s="1" t="s">
        <v>92</v>
      </c>
      <c r="Y95" s="1" t="s">
        <v>92</v>
      </c>
      <c r="Z95" s="1" t="s">
        <v>92</v>
      </c>
      <c r="AA95" s="1" t="s">
        <v>92</v>
      </c>
      <c r="AB95" s="1" t="s">
        <v>92</v>
      </c>
      <c r="AC95" s="1" t="s">
        <v>92</v>
      </c>
      <c r="AD95" s="1" t="s">
        <v>92</v>
      </c>
      <c r="AE95" s="1" t="s">
        <v>92</v>
      </c>
      <c r="AF95" s="1" t="s">
        <v>92</v>
      </c>
      <c r="AG95" s="1">
        <v>-2500000000</v>
      </c>
      <c r="AH95" s="1">
        <v>-3500000000</v>
      </c>
      <c r="AI95" s="1">
        <v>-6500000000</v>
      </c>
      <c r="AJ95" s="1">
        <v>-8805000000</v>
      </c>
      <c r="AK95" s="1">
        <v>-12629000000</v>
      </c>
      <c r="AL95" s="1">
        <v>-8750000000</v>
      </c>
      <c r="AM95" s="1">
        <v>-9543000000</v>
      </c>
      <c r="AT95" s="23" t="s">
        <v>132</v>
      </c>
      <c r="AU95" s="37" cm="1">
        <f t="array" ref="AU95">_FV(A1,"Beta")</f>
        <v>1.29</v>
      </c>
    </row>
    <row r="96" spans="1:47" ht="20" x14ac:dyDescent="0.25">
      <c r="A96" s="5" t="s">
        <v>81</v>
      </c>
      <c r="B96" s="1" t="s">
        <v>92</v>
      </c>
      <c r="C96" s="1" t="s">
        <v>92</v>
      </c>
      <c r="D96" s="1" t="s">
        <v>92</v>
      </c>
      <c r="E96" s="1" t="s">
        <v>92</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92</v>
      </c>
      <c r="AT96" s="23" t="s">
        <v>133</v>
      </c>
      <c r="AU96" s="36">
        <v>8.4000000000000005E-2</v>
      </c>
    </row>
    <row r="97" spans="1:47" ht="20" x14ac:dyDescent="0.25">
      <c r="A97" s="5" t="s">
        <v>82</v>
      </c>
      <c r="B97" s="1" t="s">
        <v>92</v>
      </c>
      <c r="C97" s="1" t="s">
        <v>92</v>
      </c>
      <c r="D97" s="1" t="s">
        <v>92</v>
      </c>
      <c r="E97" s="1" t="s">
        <v>92</v>
      </c>
      <c r="F97" s="1">
        <v>-12900000</v>
      </c>
      <c r="G97" s="1">
        <v>-569600000</v>
      </c>
      <c r="H97" s="1">
        <v>-184700000</v>
      </c>
      <c r="I97" s="1">
        <v>-212600000</v>
      </c>
      <c r="J97" s="1">
        <v>-273500000</v>
      </c>
      <c r="K97" s="1" t="s">
        <v>92</v>
      </c>
      <c r="L97" s="1" t="s">
        <v>92</v>
      </c>
      <c r="M97" s="1" t="s">
        <v>92</v>
      </c>
      <c r="N97" s="1" t="s">
        <v>92</v>
      </c>
      <c r="O97" s="1" t="s">
        <v>92</v>
      </c>
      <c r="P97" s="1">
        <v>-75000000</v>
      </c>
      <c r="Q97" s="1">
        <v>-116000000</v>
      </c>
      <c r="R97" s="1" t="s">
        <v>92</v>
      </c>
      <c r="S97" s="1" t="s">
        <v>92</v>
      </c>
      <c r="T97" s="1">
        <v>-26000000</v>
      </c>
      <c r="U97" s="1" t="s">
        <v>92</v>
      </c>
      <c r="V97" s="1" t="s">
        <v>92</v>
      </c>
      <c r="W97" s="1">
        <v>-355000000</v>
      </c>
      <c r="X97" s="1">
        <v>-3000000</v>
      </c>
      <c r="Y97" s="1">
        <v>-124000000</v>
      </c>
      <c r="Z97" s="1" t="s">
        <v>92</v>
      </c>
      <c r="AA97" s="1" t="s">
        <v>92</v>
      </c>
      <c r="AB97" s="1" t="s">
        <v>92</v>
      </c>
      <c r="AC97" s="1" t="s">
        <v>92</v>
      </c>
      <c r="AD97" s="1">
        <v>-22860000000</v>
      </c>
      <c r="AE97" s="1">
        <v>-45000000000</v>
      </c>
      <c r="AF97" s="1">
        <v>-35253000000</v>
      </c>
      <c r="AG97" s="1">
        <v>-29722000000</v>
      </c>
      <c r="AH97" s="1">
        <v>-32900000000</v>
      </c>
      <c r="AI97" s="1">
        <v>-72738000000</v>
      </c>
      <c r="AJ97" s="1">
        <v>-66897000000</v>
      </c>
      <c r="AK97" s="1">
        <v>-72358000000</v>
      </c>
      <c r="AL97" s="1">
        <v>-85971000000</v>
      </c>
      <c r="AM97" s="1">
        <v>-89402000000</v>
      </c>
      <c r="AT97" s="34" t="s">
        <v>134</v>
      </c>
      <c r="AU97" s="35">
        <f>(AU94)+((AU95)*(AU96-AU94))</f>
        <v>9.6484500000000001E-2</v>
      </c>
    </row>
    <row r="98" spans="1:47" ht="19" x14ac:dyDescent="0.25">
      <c r="A98" s="5" t="s">
        <v>83</v>
      </c>
      <c r="B98" s="1" t="s">
        <v>92</v>
      </c>
      <c r="C98" s="1" t="s">
        <v>92</v>
      </c>
      <c r="D98" s="1" t="s">
        <v>92</v>
      </c>
      <c r="E98" s="1" t="s">
        <v>92</v>
      </c>
      <c r="F98" s="1">
        <v>-50300000</v>
      </c>
      <c r="G98" s="1">
        <v>-53800000</v>
      </c>
      <c r="H98" s="1">
        <v>-56500000</v>
      </c>
      <c r="I98" s="1">
        <v>-57200000</v>
      </c>
      <c r="J98" s="1">
        <v>-55600000</v>
      </c>
      <c r="K98" s="1">
        <v>-56572000</v>
      </c>
      <c r="L98" s="1">
        <v>-58000000</v>
      </c>
      <c r="M98" s="1">
        <v>-14000000</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T98" s="63" t="s">
        <v>135</v>
      </c>
      <c r="AU98" s="64"/>
    </row>
    <row r="99" spans="1:47" ht="20" x14ac:dyDescent="0.25">
      <c r="A99" s="5" t="s">
        <v>84</v>
      </c>
      <c r="B99" s="1" t="s">
        <v>92</v>
      </c>
      <c r="C99" s="1" t="s">
        <v>92</v>
      </c>
      <c r="D99" s="1" t="s">
        <v>92</v>
      </c>
      <c r="E99" s="1" t="s">
        <v>92</v>
      </c>
      <c r="F99" s="1">
        <v>-71100000</v>
      </c>
      <c r="G99" s="1">
        <v>65900000</v>
      </c>
      <c r="H99" s="1">
        <v>26000000</v>
      </c>
      <c r="I99" s="1">
        <v>35900000</v>
      </c>
      <c r="J99" s="1">
        <v>590700000</v>
      </c>
      <c r="K99" s="1">
        <v>-233627000</v>
      </c>
      <c r="L99" s="1">
        <v>169000000</v>
      </c>
      <c r="M99" s="1">
        <v>646000000</v>
      </c>
      <c r="N99" s="1">
        <v>150000000</v>
      </c>
      <c r="O99" s="1">
        <v>3000000</v>
      </c>
      <c r="P99" s="1" t="s">
        <v>92</v>
      </c>
      <c r="Q99" s="1" t="s">
        <v>92</v>
      </c>
      <c r="R99" s="1" t="s">
        <v>92</v>
      </c>
      <c r="S99" s="1" t="s">
        <v>92</v>
      </c>
      <c r="T99" s="1" t="s">
        <v>92</v>
      </c>
      <c r="U99" s="1" t="s">
        <v>92</v>
      </c>
      <c r="V99" s="1" t="s">
        <v>92</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T99" s="23" t="s">
        <v>136</v>
      </c>
      <c r="AU99" s="24">
        <f>AU86+AU87</f>
        <v>120069000000</v>
      </c>
    </row>
    <row r="100" spans="1:47" ht="20" x14ac:dyDescent="0.25">
      <c r="A100" s="6" t="s">
        <v>85</v>
      </c>
      <c r="B100" s="10" t="s">
        <v>92</v>
      </c>
      <c r="C100" s="10" t="s">
        <v>92</v>
      </c>
      <c r="D100" s="10" t="s">
        <v>92</v>
      </c>
      <c r="E100" s="10" t="s">
        <v>92</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T100" s="32" t="s">
        <v>137</v>
      </c>
      <c r="AU100" s="33">
        <f>AU99/AU103</f>
        <v>4.1761560316320799E-2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138</v>
      </c>
      <c r="AU101" s="38" cm="1">
        <f t="array" ref="AU101">_FV(A1,"Market cap",TRUE)</f>
        <v>2755039092000</v>
      </c>
    </row>
    <row r="102" spans="1:47" ht="20" x14ac:dyDescent="0.25">
      <c r="A102" s="6" t="s">
        <v>87</v>
      </c>
      <c r="B102" s="10" t="s">
        <v>92</v>
      </c>
      <c r="C102" s="10" t="s">
        <v>92</v>
      </c>
      <c r="D102" s="10" t="s">
        <v>92</v>
      </c>
      <c r="E102" s="10" t="s">
        <v>92</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T102" s="32" t="s">
        <v>139</v>
      </c>
      <c r="AU102" s="33">
        <f>AU101/AU103</f>
        <v>0.95823843968367917</v>
      </c>
    </row>
    <row r="103" spans="1:47" ht="20" x14ac:dyDescent="0.25">
      <c r="A103" s="5" t="s">
        <v>88</v>
      </c>
      <c r="B103" s="1" t="s">
        <v>92</v>
      </c>
      <c r="C103" s="1" t="s">
        <v>92</v>
      </c>
      <c r="D103" s="1" t="s">
        <v>92</v>
      </c>
      <c r="E103" s="1" t="s">
        <v>92</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T103" s="34" t="s">
        <v>140</v>
      </c>
      <c r="AU103" s="39">
        <f>AU99+AU101</f>
        <v>2875108092000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T104" s="63" t="s">
        <v>141</v>
      </c>
      <c r="AU104" s="64"/>
    </row>
    <row r="105" spans="1:47" ht="21" thickTop="1" x14ac:dyDescent="0.25">
      <c r="A105" s="14" t="s">
        <v>107</v>
      </c>
      <c r="B105" s="1"/>
      <c r="C105" s="15" t="e">
        <f>(C106/B106)-1</f>
        <v>#VALUE!</v>
      </c>
      <c r="D105" s="15" t="e">
        <f>(D106/C106)-1</f>
        <v>#VALUE!</v>
      </c>
      <c r="E105" s="15" t="e">
        <f>(E106/D106)-1</f>
        <v>#VALUE!</v>
      </c>
      <c r="F105" s="15" t="e">
        <f>(F106/E106)-1</f>
        <v>#VALUE!</v>
      </c>
      <c r="G105" s="15">
        <f>(G106/F106)-1</f>
        <v>1.7566157286619455</v>
      </c>
      <c r="H105" s="15">
        <f t="shared" ref="H105:AM105" si="8">(H106/G106)-1</f>
        <v>-1.1211465657111952</v>
      </c>
      <c r="I105" s="15">
        <f t="shared" si="8"/>
        <v>-8.6875</v>
      </c>
      <c r="J105" s="15">
        <f t="shared" si="8"/>
        <v>-2.2701800232288036</v>
      </c>
      <c r="K105" s="15">
        <f t="shared" si="8"/>
        <v>-1.6599702823179792</v>
      </c>
      <c r="L105" s="15">
        <f t="shared" si="8"/>
        <v>-1.6910191753491466</v>
      </c>
      <c r="M105" s="15">
        <f t="shared" si="8"/>
        <v>-2.132832080200501</v>
      </c>
      <c r="N105" s="15">
        <f t="shared" si="8"/>
        <v>-0.70132743362831862</v>
      </c>
      <c r="O105" s="15">
        <f t="shared" si="8"/>
        <v>4.325925925925926</v>
      </c>
      <c r="P105" s="15">
        <f t="shared" si="8"/>
        <v>4.4506258692628586E-2</v>
      </c>
      <c r="Q105" s="15">
        <f t="shared" si="8"/>
        <v>-4.260985352862845E-2</v>
      </c>
      <c r="R105" s="15">
        <f t="shared" si="8"/>
        <v>-1.0653685674547984</v>
      </c>
      <c r="S105" s="15">
        <f t="shared" si="8"/>
        <v>0.8085106382978724</v>
      </c>
      <c r="T105" s="15">
        <f t="shared" si="8"/>
        <v>-2.4705882352941178</v>
      </c>
      <c r="U105" s="15">
        <f t="shared" si="8"/>
        <v>5.0640000000000001</v>
      </c>
      <c r="V105" s="15">
        <f t="shared" si="8"/>
        <v>2.0013192612137205</v>
      </c>
      <c r="W105" s="15">
        <f t="shared" si="8"/>
        <v>-0.31296703296703299</v>
      </c>
      <c r="X105" s="15">
        <f t="shared" si="8"/>
        <v>1.8688419705694179</v>
      </c>
      <c r="Y105" s="15">
        <f t="shared" si="8"/>
        <v>0.87265834076717219</v>
      </c>
      <c r="Z105" s="15">
        <f t="shared" si="8"/>
        <v>6.5380493033226239E-2</v>
      </c>
      <c r="AA105" s="15">
        <f t="shared" si="8"/>
        <v>0.84149340487368662</v>
      </c>
      <c r="AB105" s="15">
        <f t="shared" si="8"/>
        <v>0.82572538545586993</v>
      </c>
      <c r="AC105" s="15">
        <f t="shared" si="8"/>
        <v>0.37826245968680383</v>
      </c>
      <c r="AD105" s="15">
        <f t="shared" si="8"/>
        <v>7.5650118203309802E-2</v>
      </c>
      <c r="AE105" s="15">
        <f t="shared" si="8"/>
        <v>0.11908499663601702</v>
      </c>
      <c r="AF105" s="15">
        <f t="shared" si="8"/>
        <v>0.39835671342685375</v>
      </c>
      <c r="AG105" s="15">
        <f t="shared" si="8"/>
        <v>-0.25082404196164976</v>
      </c>
      <c r="AH105" s="15">
        <f t="shared" si="8"/>
        <v>-2.8177366286632477E-2</v>
      </c>
      <c r="AI105" s="15">
        <f t="shared" si="8"/>
        <v>0.26214987303899373</v>
      </c>
      <c r="AJ105" s="15">
        <f t="shared" si="8"/>
        <v>-8.1486564464060107E-2</v>
      </c>
      <c r="AK105" s="15">
        <f t="shared" si="8"/>
        <v>0.24567033414832928</v>
      </c>
      <c r="AL105" s="15">
        <f t="shared" si="8"/>
        <v>0.26699379813262447</v>
      </c>
      <c r="AM105" s="15">
        <f t="shared" si="8"/>
        <v>0.19891773261755952</v>
      </c>
      <c r="AN105" s="15"/>
      <c r="AO105" s="15"/>
      <c r="AP105" s="15"/>
      <c r="AQ105" s="15"/>
      <c r="AR105" s="15"/>
      <c r="AS105" s="15"/>
      <c r="AT105" s="25" t="s">
        <v>108</v>
      </c>
      <c r="AU105" s="26">
        <f>(AU100*AU92)+(AU102*AU97)</f>
        <v>9.3309401913124146E-2</v>
      </c>
    </row>
    <row r="106" spans="1:47" ht="19" x14ac:dyDescent="0.25">
      <c r="A106" s="5" t="s">
        <v>90</v>
      </c>
      <c r="B106" s="1" t="s">
        <v>92</v>
      </c>
      <c r="C106" s="1" t="s">
        <v>92</v>
      </c>
      <c r="D106" s="1" t="s">
        <v>92</v>
      </c>
      <c r="E106" s="1" t="s">
        <v>92</v>
      </c>
      <c r="F106" s="1">
        <v>268300000</v>
      </c>
      <c r="G106" s="1">
        <v>739600000</v>
      </c>
      <c r="H106" s="1">
        <v>-89600000</v>
      </c>
      <c r="I106" s="1">
        <v>688800000</v>
      </c>
      <c r="J106" s="1">
        <v>-874900000</v>
      </c>
      <c r="K106" s="1">
        <v>577408000</v>
      </c>
      <c r="L106" s="1">
        <v>-399000000</v>
      </c>
      <c r="M106" s="1">
        <v>452000000</v>
      </c>
      <c r="N106" s="1">
        <v>135000000</v>
      </c>
      <c r="O106" s="1">
        <v>719000000</v>
      </c>
      <c r="P106" s="1">
        <v>751000000</v>
      </c>
      <c r="Q106" s="1">
        <v>719000000</v>
      </c>
      <c r="R106" s="1">
        <v>-47000000</v>
      </c>
      <c r="S106" s="1">
        <v>-85000000</v>
      </c>
      <c r="T106" s="1">
        <v>125000000</v>
      </c>
      <c r="U106" s="1">
        <v>758000000</v>
      </c>
      <c r="V106" s="1">
        <v>2275000000</v>
      </c>
      <c r="W106" s="1">
        <v>1563000000</v>
      </c>
      <c r="X106" s="1">
        <v>4484000000</v>
      </c>
      <c r="Y106" s="1">
        <v>8397000000</v>
      </c>
      <c r="Z106" s="1">
        <v>8946000000</v>
      </c>
      <c r="AA106" s="1">
        <v>16474000000</v>
      </c>
      <c r="AB106" s="1">
        <v>30077000000</v>
      </c>
      <c r="AC106" s="1">
        <v>41454000000</v>
      </c>
      <c r="AD106" s="1">
        <v>44590000000</v>
      </c>
      <c r="AE106" s="1">
        <v>49900000000</v>
      </c>
      <c r="AF106" s="1">
        <v>69778000000</v>
      </c>
      <c r="AG106" s="1">
        <v>52276000000</v>
      </c>
      <c r="AH106" s="1">
        <v>50803000000</v>
      </c>
      <c r="AI106" s="1">
        <v>64121000000</v>
      </c>
      <c r="AJ106" s="1">
        <v>58896000000</v>
      </c>
      <c r="AK106" s="1">
        <v>73365000000</v>
      </c>
      <c r="AL106" s="1">
        <v>92953000000</v>
      </c>
      <c r="AM106" s="1">
        <v>111443000000</v>
      </c>
      <c r="AN106" s="40">
        <f>AM106*(1+$AU$106)</f>
        <v>117396121950.82594</v>
      </c>
      <c r="AO106" s="40">
        <f t="shared" ref="AO106:AR106" si="9">AN106*(1+$AU$106)</f>
        <v>123667250963.21165</v>
      </c>
      <c r="AP106" s="40">
        <f t="shared" si="9"/>
        <v>130273374508.9471</v>
      </c>
      <c r="AQ106" s="40">
        <f t="shared" si="9"/>
        <v>137232387505.70222</v>
      </c>
      <c r="AR106" s="40">
        <f t="shared" si="9"/>
        <v>144563140791.4577</v>
      </c>
      <c r="AS106" s="41" t="s">
        <v>142</v>
      </c>
      <c r="AT106" s="42" t="s">
        <v>143</v>
      </c>
      <c r="AU106" s="43">
        <f>(SUM(AN4:AR4)/5)</f>
        <v>5.3418536389238838E-2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1"/>
      <c r="AO107" s="41"/>
      <c r="AP107" s="41"/>
      <c r="AQ107" s="41"/>
      <c r="AR107" s="44">
        <f>AR106*(1+AU107)/(AU108-AU107)</f>
        <v>2169206802596.4541</v>
      </c>
      <c r="AS107" s="45" t="s">
        <v>144</v>
      </c>
      <c r="AT107" s="46" t="s">
        <v>145</v>
      </c>
      <c r="AU107" s="47">
        <v>2.5000000000000001E-2</v>
      </c>
    </row>
    <row r="108" spans="1:47" ht="19" x14ac:dyDescent="0.25">
      <c r="AN108" s="44">
        <f t="shared" ref="AN108:AP108" si="10">AN107+AN106</f>
        <v>117396121950.82594</v>
      </c>
      <c r="AO108" s="44">
        <f t="shared" si="10"/>
        <v>123667250963.21165</v>
      </c>
      <c r="AP108" s="44">
        <f t="shared" si="10"/>
        <v>130273374508.9471</v>
      </c>
      <c r="AQ108" s="44">
        <f>AQ107+AQ106</f>
        <v>137232387505.70222</v>
      </c>
      <c r="AR108" s="44">
        <f>AR107+AR106</f>
        <v>2313769943387.9116</v>
      </c>
      <c r="AS108" s="45" t="s">
        <v>140</v>
      </c>
      <c r="AT108" s="48" t="s">
        <v>146</v>
      </c>
      <c r="AU108" s="49">
        <f>AU105</f>
        <v>9.3309401913124146E-2</v>
      </c>
    </row>
    <row r="109" spans="1:47" ht="19" x14ac:dyDescent="0.25">
      <c r="AN109" s="59" t="s">
        <v>147</v>
      </c>
      <c r="AO109" s="60"/>
    </row>
    <row r="110" spans="1:47" ht="20" x14ac:dyDescent="0.25">
      <c r="AN110" s="50" t="s">
        <v>148</v>
      </c>
      <c r="AO110" s="38">
        <f>NPV(AU108,AN108,AO108,AP108,AQ108,AR108)</f>
        <v>1887736743401.02</v>
      </c>
    </row>
    <row r="111" spans="1:47" ht="20" x14ac:dyDescent="0.25">
      <c r="AN111" s="50" t="s">
        <v>149</v>
      </c>
      <c r="AO111" s="38">
        <f>AM40</f>
        <v>48304000000</v>
      </c>
    </row>
    <row r="112" spans="1:47" ht="20" x14ac:dyDescent="0.25">
      <c r="AN112" s="50" t="s">
        <v>136</v>
      </c>
      <c r="AO112" s="38">
        <f>AU99</f>
        <v>120069000000</v>
      </c>
    </row>
    <row r="113" spans="40:41" ht="20" x14ac:dyDescent="0.25">
      <c r="AN113" s="50" t="s">
        <v>150</v>
      </c>
      <c r="AO113" s="38">
        <f>AO110+AO111-AO112</f>
        <v>1815971743401.02</v>
      </c>
    </row>
    <row r="114" spans="40:41" ht="20" x14ac:dyDescent="0.25">
      <c r="AN114" s="50" t="s">
        <v>151</v>
      </c>
      <c r="AO114" s="51">
        <f>AM34*(1+(5*AS16))</f>
        <v>12320235482.186365</v>
      </c>
    </row>
    <row r="115" spans="40:41" ht="20" x14ac:dyDescent="0.25">
      <c r="AN115" s="52" t="s">
        <v>152</v>
      </c>
      <c r="AO115" s="58">
        <f>AO113/AO114</f>
        <v>147.39748651936929</v>
      </c>
    </row>
    <row r="116" spans="40:41" ht="20" x14ac:dyDescent="0.25">
      <c r="AN116" s="50" t="s">
        <v>153</v>
      </c>
      <c r="AO116" s="53" cm="1">
        <f t="array" ref="AO116">_FV(A1,"Price (Extended hours)",TRUE)</f>
        <v>175.02500000000001</v>
      </c>
    </row>
    <row r="117" spans="40:41" ht="20" x14ac:dyDescent="0.25">
      <c r="AN117" s="54" t="s">
        <v>154</v>
      </c>
      <c r="AO117" s="55">
        <f>(AO115/AO116)-1</f>
        <v>-0.15784895575278224</v>
      </c>
    </row>
    <row r="118" spans="40:41" ht="20" x14ac:dyDescent="0.25">
      <c r="AN118" s="54" t="s">
        <v>155</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2023-03-13T11:32:12Z</dcterms:created>
  <dcterms:modified xsi:type="dcterms:W3CDTF">2023-05-19T23:09:04Z</dcterms:modified>
</cp:coreProperties>
</file>