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113B3065-04A1-834C-880C-15C064CE6FBC}" xr6:coauthVersionLast="47" xr6:coauthVersionMax="47" xr10:uidLastSave="{00000000-0000-0000-0000-000000000000}"/>
  <bookViews>
    <workbookView xWindow="40960" yWindow="98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6" i="1" l="1" a="1"/>
  <c r="R116" i="1" s="1"/>
  <c r="X101" i="1" a="1"/>
  <c r="X101" i="1" s="1"/>
  <c r="X95" i="1" a="1"/>
  <c r="X95" i="1" s="1"/>
  <c r="X97" i="1" s="1"/>
  <c r="R111" i="1"/>
  <c r="X90" i="1"/>
  <c r="X89" i="1"/>
  <c r="X91" i="1" s="1"/>
  <c r="X87" i="1"/>
  <c r="X86" i="1"/>
  <c r="X99" i="1" s="1"/>
  <c r="X85" i="1"/>
  <c r="V19" i="1"/>
  <c r="V16" i="1"/>
  <c r="R114" i="1" s="1"/>
  <c r="Y13" i="1"/>
  <c r="X13" i="1"/>
  <c r="W13" i="1"/>
  <c r="V13" i="1"/>
  <c r="X10" i="1"/>
  <c r="W10" i="1"/>
  <c r="V10" i="1"/>
  <c r="Y7" i="1"/>
  <c r="X7" i="1"/>
  <c r="W7" i="1"/>
  <c r="V7" i="1"/>
  <c r="Y4" i="1"/>
  <c r="X4" i="1"/>
  <c r="W4" i="1"/>
  <c r="V4" i="1"/>
  <c r="U4" i="1"/>
  <c r="T4" i="1"/>
  <c r="S4" i="1"/>
  <c r="R4" i="1"/>
  <c r="Q4" i="1"/>
  <c r="M80" i="1"/>
  <c r="N80" i="1"/>
  <c r="O80" i="1"/>
  <c r="P80" i="1"/>
  <c r="M89" i="1"/>
  <c r="N89" i="1"/>
  <c r="O89" i="1"/>
  <c r="P89" i="1"/>
  <c r="Y10" i="1" s="1"/>
  <c r="M105" i="1"/>
  <c r="N105" i="1"/>
  <c r="O105" i="1"/>
  <c r="P105" i="1"/>
  <c r="L105" i="1"/>
  <c r="K105" i="1"/>
  <c r="J105" i="1"/>
  <c r="I105" i="1"/>
  <c r="H105" i="1"/>
  <c r="G105" i="1"/>
  <c r="F105" i="1"/>
  <c r="E105" i="1"/>
  <c r="D105" i="1"/>
  <c r="C105" i="1"/>
  <c r="L89" i="1"/>
  <c r="K89" i="1"/>
  <c r="J89" i="1"/>
  <c r="I89" i="1"/>
  <c r="H89" i="1"/>
  <c r="G89" i="1"/>
  <c r="F89" i="1"/>
  <c r="E89" i="1"/>
  <c r="D89" i="1"/>
  <c r="C89" i="1"/>
  <c r="B89" i="1"/>
  <c r="L80" i="1"/>
  <c r="K80" i="1"/>
  <c r="J80" i="1"/>
  <c r="I80" i="1"/>
  <c r="H80" i="1"/>
  <c r="G80" i="1"/>
  <c r="F80" i="1"/>
  <c r="E80" i="1"/>
  <c r="D80" i="1"/>
  <c r="C80" i="1"/>
  <c r="B80" i="1"/>
  <c r="M9" i="1"/>
  <c r="N9" i="1"/>
  <c r="O9" i="1"/>
  <c r="P9" i="1"/>
  <c r="M13" i="1"/>
  <c r="N13" i="1"/>
  <c r="O13" i="1"/>
  <c r="P13" i="1"/>
  <c r="M20" i="1"/>
  <c r="N20" i="1"/>
  <c r="O20" i="1"/>
  <c r="P20" i="1"/>
  <c r="M29" i="1"/>
  <c r="N29" i="1"/>
  <c r="O29" i="1"/>
  <c r="P29" i="1"/>
  <c r="M35" i="1"/>
  <c r="N35" i="1"/>
  <c r="O35" i="1"/>
  <c r="P35" i="1"/>
  <c r="L35" i="1"/>
  <c r="K35" i="1"/>
  <c r="J35" i="1"/>
  <c r="I35" i="1"/>
  <c r="H35" i="1"/>
  <c r="G35" i="1"/>
  <c r="F35" i="1"/>
  <c r="E35" i="1"/>
  <c r="D35" i="1"/>
  <c r="C35" i="1"/>
  <c r="L29" i="1"/>
  <c r="K29" i="1"/>
  <c r="J29" i="1"/>
  <c r="I29" i="1"/>
  <c r="H29" i="1"/>
  <c r="G29" i="1"/>
  <c r="F29" i="1"/>
  <c r="E29" i="1"/>
  <c r="D29" i="1"/>
  <c r="C29" i="1"/>
  <c r="L20" i="1"/>
  <c r="K20" i="1"/>
  <c r="J20" i="1"/>
  <c r="I20" i="1"/>
  <c r="H20" i="1"/>
  <c r="G20" i="1"/>
  <c r="F20" i="1"/>
  <c r="E20" i="1"/>
  <c r="D20" i="1"/>
  <c r="C20" i="1"/>
  <c r="L13" i="1"/>
  <c r="K13" i="1"/>
  <c r="J13" i="1"/>
  <c r="I13" i="1"/>
  <c r="H13" i="1"/>
  <c r="G13" i="1"/>
  <c r="F13" i="1"/>
  <c r="E13" i="1"/>
  <c r="D13" i="1"/>
  <c r="C13" i="1"/>
  <c r="B13" i="1"/>
  <c r="L9" i="1"/>
  <c r="K9" i="1"/>
  <c r="J9" i="1"/>
  <c r="I9" i="1"/>
  <c r="H9" i="1"/>
  <c r="G9" i="1"/>
  <c r="F9" i="1"/>
  <c r="E9" i="1"/>
  <c r="D9" i="1"/>
  <c r="C9" i="1"/>
  <c r="B9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X88" i="1" l="1"/>
  <c r="X106" i="1"/>
  <c r="Q106" i="1" s="1"/>
  <c r="R106" i="1" s="1"/>
  <c r="S106" i="1" s="1"/>
  <c r="T106" i="1" s="1"/>
  <c r="U106" i="1" s="1"/>
  <c r="X103" i="1"/>
  <c r="X100" i="1" s="1"/>
  <c r="R112" i="1"/>
  <c r="Y16" i="1"/>
  <c r="W16" i="1"/>
  <c r="X16" i="1"/>
  <c r="X92" i="1"/>
  <c r="X102" i="1" l="1"/>
  <c r="X105" i="1" s="1"/>
  <c r="X108" i="1" s="1"/>
  <c r="Q108" i="1" l="1"/>
  <c r="U107" i="1"/>
  <c r="U108" i="1" s="1"/>
  <c r="R110" i="1" s="1"/>
  <c r="R113" i="1" s="1"/>
  <c r="R115" i="1" s="1"/>
  <c r="S108" i="1"/>
  <c r="T108" i="1"/>
  <c r="R108" i="1"/>
  <c r="R118" i="1" l="1"/>
  <c r="R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<sst xmlns="http://schemas.openxmlformats.org/spreadsheetml/2006/main" count="474" uniqueCount="160">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</sst>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NXPI</a:t>
            </a:r>
            <a:endParaRPr lang="en-US"/>
          </a:p>
        </c:rich>
      </c:tx>
      <c:layout>
        <c:manualLayout>
          <c:xMode val="edge"/>
          <c:yMode val="edge"/>
          <c:x val="0.46422109612536044"/>
          <c:y val="1.8084206187005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491749174917506E-2"/>
          <c:y val="0.10970331578192298"/>
          <c:w val="0.85902310231023105"/>
          <c:h val="0.74365584331672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1'!$B$3:$P$3</c:f>
              <c:numCache>
                <c:formatCode>#,###,,;\(#,###,,\);\ \-\ \-</c:formatCode>
                <c:ptCount val="15"/>
                <c:pt idx="0">
                  <c:v>5443000000</c:v>
                </c:pt>
                <c:pt idx="1">
                  <c:v>3843000000</c:v>
                </c:pt>
                <c:pt idx="2">
                  <c:v>4402000000</c:v>
                </c:pt>
                <c:pt idx="3">
                  <c:v>4194000000</c:v>
                </c:pt>
                <c:pt idx="4">
                  <c:v>4358000000</c:v>
                </c:pt>
                <c:pt idx="5">
                  <c:v>4815000000</c:v>
                </c:pt>
                <c:pt idx="6">
                  <c:v>5647000000</c:v>
                </c:pt>
                <c:pt idx="7">
                  <c:v>6101000000</c:v>
                </c:pt>
                <c:pt idx="8">
                  <c:v>9498000000</c:v>
                </c:pt>
                <c:pt idx="9">
                  <c:v>9256000000</c:v>
                </c:pt>
                <c:pt idx="10">
                  <c:v>9407000000</c:v>
                </c:pt>
                <c:pt idx="11">
                  <c:v>8877000000</c:v>
                </c:pt>
                <c:pt idx="12">
                  <c:v>8612000000</c:v>
                </c:pt>
                <c:pt idx="13">
                  <c:v>11063000000</c:v>
                </c:pt>
                <c:pt idx="14">
                  <c:v>13205000000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5-C94A-82A2-FE7459A4CB08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1'!$B$19:$P$19</c:f>
              <c:numCache>
                <c:formatCode>#,###,,;\(#,###,,\);\ \-\ \-</c:formatCode>
                <c:ptCount val="15"/>
                <c:pt idx="0">
                  <c:v>-1782000000</c:v>
                </c:pt>
                <c:pt idx="1">
                  <c:v>1074000000</c:v>
                </c:pt>
                <c:pt idx="2">
                  <c:v>572000000</c:v>
                </c:pt>
                <c:pt idx="3">
                  <c:v>1314000000</c:v>
                </c:pt>
                <c:pt idx="4">
                  <c:v>689000000</c:v>
                </c:pt>
                <c:pt idx="5">
                  <c:v>1064000000</c:v>
                </c:pt>
                <c:pt idx="6">
                  <c:v>1129000000</c:v>
                </c:pt>
                <c:pt idx="7">
                  <c:v>2166000000</c:v>
                </c:pt>
                <c:pt idx="8">
                  <c:v>1962000000</c:v>
                </c:pt>
                <c:pt idx="9">
                  <c:v>4215000000</c:v>
                </c:pt>
                <c:pt idx="10">
                  <c:v>4644000000</c:v>
                </c:pt>
                <c:pt idx="11">
                  <c:v>2680000000</c:v>
                </c:pt>
                <c:pt idx="12">
                  <c:v>2319000000</c:v>
                </c:pt>
                <c:pt idx="13">
                  <c:v>3774000000</c:v>
                </c:pt>
                <c:pt idx="14">
                  <c:v>4566000000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5-C94A-82A2-FE7459A4CB08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1'!$B$106:$P$106</c:f>
              <c:numCache>
                <c:formatCode>#,###,,;\(#,###,,\);\ \-\ \-</c:formatCode>
                <c:ptCount val="15"/>
                <c:pt idx="0">
                  <c:v>-1037000000</c:v>
                </c:pt>
                <c:pt idx="1">
                  <c:v>-849000000</c:v>
                </c:pt>
                <c:pt idx="2">
                  <c:v>104000000</c:v>
                </c:pt>
                <c:pt idx="3">
                  <c:v>-36000000</c:v>
                </c:pt>
                <c:pt idx="4">
                  <c:v>442000000</c:v>
                </c:pt>
                <c:pt idx="5">
                  <c:v>641000000</c:v>
                </c:pt>
                <c:pt idx="6">
                  <c:v>1103000000</c:v>
                </c:pt>
                <c:pt idx="7">
                  <c:v>977000000</c:v>
                </c:pt>
                <c:pt idx="8">
                  <c:v>1855000000</c:v>
                </c:pt>
                <c:pt idx="9">
                  <c:v>1829000000</c:v>
                </c:pt>
                <c:pt idx="10">
                  <c:v>3708000000</c:v>
                </c:pt>
                <c:pt idx="11">
                  <c:v>1745000000</c:v>
                </c:pt>
                <c:pt idx="12">
                  <c:v>1960000000</c:v>
                </c:pt>
                <c:pt idx="13">
                  <c:v>2145000000</c:v>
                </c:pt>
                <c:pt idx="14">
                  <c:v>2832000000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5-C94A-82A2-FE7459A4C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3438416"/>
        <c:axId val="1113447008"/>
      </c:barChart>
      <c:catAx>
        <c:axId val="111343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47008"/>
        <c:crosses val="autoZero"/>
        <c:auto val="1"/>
        <c:lblAlgn val="ctr"/>
        <c:lblOffset val="100"/>
        <c:noMultiLvlLbl val="0"/>
      </c:catAx>
      <c:valAx>
        <c:axId val="1113447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56474623840335"/>
          <c:y val="0.92653629425424189"/>
          <c:w val="0.30255367584002496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15875</xdr:colOff>
      <xdr:row>108</xdr:row>
      <xdr:rowOff>17463</xdr:rowOff>
    </xdr:from>
    <xdr:to>
      <xdr:col>24</xdr:col>
      <xdr:colOff>15875</xdr:colOff>
      <xdr:row>133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3481C-D443-0760-9671-D38D64620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https://www.bing.com/financeapi/forcetrigger?t=a1yy2w&amp;q=XNAS%3aNXPI&amp;form=skydnc</v>
    <v>Learn more on Bing</v>
  </rv>
  <rv s="1">
    <v>0</v>
    <v>NXP Semiconductors NV (XNAS:NXPI)</v>
    <v>2</v>
    <v>3</v>
    <v>Finance</v>
    <v>4</v>
    <v>en-US</v>
    <v>a1yy2w</v>
    <v>268435456</v>
    <v>1</v>
    <v>Powered by Refinitiv</v>
    <v>198.28</v>
    <v>132.08000000000001</v>
    <v>1.5149999999999999</v>
    <v>2.41</v>
    <v>1.3774999999999999E-2</v>
    <v>-2.41</v>
    <v>-1.3587E-2</v>
    <v>USD</v>
    <v>NXP Semiconductors NV (NXP) is The Netherlands-based holding company. The Company operates as a semiconductor company. The Company provides high performance mixed signal analog-digital (mixed A/D) and standard product solutions. Its product solutions are used in a range of end-market applications, including automotive, personal security and identification, industrial &amp; Internet of Things (IoT), wireless and wireline infrastructure, mobile communications, multi-market industrial, consumer and computing. It engages with global original equipment manufacturers (OEMs). The Company sells products in all geographic regions and countries: China, USA, Japan, Malaysia, South Korea, Germany, The Netherlands, and others.</v>
    <v>34500</v>
    <v>Nasdaq Stock Market</v>
    <v>XNAS</v>
    <v>XNAS</v>
    <v>High Tech Campus 60, EINDHOVEN, NOORD-BRABANT, 5656AG NL</v>
    <v>178.07</v>
    <v>Semiconductors &amp; Semiconductor Equipment</v>
    <v>Stock</v>
    <v>45068.875006214847</v>
    <v>0</v>
    <v>173.54</v>
    <v>46070544962</v>
    <v>NXP Semiconductors NV</v>
    <v>NXP Semiconductors NV</v>
    <v>174.2</v>
    <v>16.770499999999998</v>
    <v>174.96</v>
    <v>177.37</v>
    <v>174.96</v>
    <v>259742600</v>
    <v>NXPI</v>
    <v>NXP Semiconductors NV (XNAS:NXPI)</v>
    <v>1485421</v>
    <v>2184850</v>
    <v>2010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www.sec.gov/Archives/edgar/data/1413447/000141344721000011/0001413447-21-000011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1413447/000141344720000009/0001413447-20-000009-index.htm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0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" Type="http://schemas.openxmlformats.org/officeDocument/2006/relationships/hyperlink" Target="https://roic.ai/company/NXPI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13447/000141344720000009/0001413447-20-000009-index.htm" TargetMode="External"/><Relationship Id="rId32" Type="http://schemas.openxmlformats.org/officeDocument/2006/relationships/hyperlink" Target="https://finbox.com/NASDAQGS:NXPI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413447/000141344723000006/0001413447-23-000006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413447/000141344721000011/0001413447-21-000011-index.htm" TargetMode="External"/><Relationship Id="rId30" Type="http://schemas.openxmlformats.org/officeDocument/2006/relationships/hyperlink" Target="https://www.sec.gov/Archives/edgar/data/1413447/000141344723000006/0001413447-23-000006-index.htm" TargetMode="External"/><Relationship Id="rId8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zoomScale="80" zoomScaleNormal="80" workbookViewId="0">
      <pane xSplit="1" ySplit="1" topLeftCell="N2" activePane="bottomRight" state="frozen"/>
      <selection pane="topRight"/>
      <selection pane="bottomLeft"/>
      <selection pane="bottomRight" activeCell="Q118" sqref="Q1:Y118"/>
    </sheetView>
  </sheetViews>
  <sheetFormatPr baseColWidth="10" defaultRowHeight="16" x14ac:dyDescent="0.2"/>
  <cols>
    <col min="1" max="1" width="50" customWidth="1"/>
    <col min="2" max="16" width="15" customWidth="1"/>
    <col min="17" max="25" width="21" customWidth="1"/>
  </cols>
  <sheetData>
    <row r="1" spans="1:25" ht="22" thickBot="1" x14ac:dyDescent="0.3">
      <c r="A1" s="3" t="e" vm="1">
        <v>#VALUE!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  <c r="N1" s="8">
        <v>2020</v>
      </c>
      <c r="O1" s="8">
        <v>2021</v>
      </c>
      <c r="P1" s="8">
        <v>2022</v>
      </c>
      <c r="Q1" s="27">
        <v>2023</v>
      </c>
      <c r="R1" s="27">
        <v>2024</v>
      </c>
      <c r="S1" s="27">
        <v>2025</v>
      </c>
      <c r="T1" s="27">
        <v>2026</v>
      </c>
      <c r="U1" s="27">
        <v>2027</v>
      </c>
    </row>
    <row r="2" spans="1:2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/>
      <c r="U2" s="9"/>
      <c r="V2" s="9"/>
      <c r="W2" s="9"/>
      <c r="X2" s="9"/>
      <c r="Y2" s="9"/>
    </row>
    <row r="3" spans="1:25" ht="40" x14ac:dyDescent="0.25">
      <c r="A3" s="5" t="s">
        <v>1</v>
      </c>
      <c r="B3" s="1">
        <v>5443000000</v>
      </c>
      <c r="C3" s="1">
        <v>3843000000</v>
      </c>
      <c r="D3" s="1">
        <v>4402000000</v>
      </c>
      <c r="E3" s="1">
        <v>4194000000</v>
      </c>
      <c r="F3" s="1">
        <v>4358000000</v>
      </c>
      <c r="G3" s="1">
        <v>4815000000</v>
      </c>
      <c r="H3" s="1">
        <v>5647000000</v>
      </c>
      <c r="I3" s="1">
        <v>6101000000</v>
      </c>
      <c r="J3" s="1">
        <v>9498000000</v>
      </c>
      <c r="K3" s="1">
        <v>9256000000</v>
      </c>
      <c r="L3" s="1">
        <v>9407000000</v>
      </c>
      <c r="M3" s="1">
        <v>8877000000</v>
      </c>
      <c r="N3" s="1">
        <v>8612000000</v>
      </c>
      <c r="O3" s="1">
        <v>11063000000</v>
      </c>
      <c r="P3" s="1">
        <v>13205000000</v>
      </c>
      <c r="Q3" s="28">
        <v>12438000000</v>
      </c>
      <c r="R3" s="28">
        <v>13390000000</v>
      </c>
      <c r="S3" s="28">
        <v>14327000000</v>
      </c>
      <c r="T3" s="28">
        <v>15422000000</v>
      </c>
      <c r="U3" s="28">
        <v>16618000000</v>
      </c>
      <c r="V3" s="18" t="s">
        <v>109</v>
      </c>
      <c r="W3" s="19" t="s">
        <v>110</v>
      </c>
      <c r="X3" s="19" t="s">
        <v>111</v>
      </c>
      <c r="Y3" s="19" t="s">
        <v>112</v>
      </c>
    </row>
    <row r="4" spans="1:25" ht="19" x14ac:dyDescent="0.25">
      <c r="A4" s="14" t="s">
        <v>94</v>
      </c>
      <c r="B4" s="1"/>
      <c r="C4" s="15">
        <f>(C3/B3)-1</f>
        <v>-0.29395553922469231</v>
      </c>
      <c r="D4" s="15">
        <f>(D3/C3)-1</f>
        <v>0.14545927660681768</v>
      </c>
      <c r="E4" s="15">
        <f>(E3/D3)-1</f>
        <v>-4.725124943207637E-2</v>
      </c>
      <c r="F4" s="15">
        <f t="shared" ref="F4:U4" si="0">(F3/E3)-1</f>
        <v>3.91034811635671E-2</v>
      </c>
      <c r="G4" s="15">
        <f t="shared" si="0"/>
        <v>0.10486461679669579</v>
      </c>
      <c r="H4" s="16">
        <f t="shared" si="0"/>
        <v>0.17279335410176522</v>
      </c>
      <c r="I4" s="16">
        <f t="shared" si="0"/>
        <v>8.0396670798654091E-2</v>
      </c>
      <c r="J4" s="16">
        <f t="shared" si="0"/>
        <v>0.55679396820193405</v>
      </c>
      <c r="K4" s="16">
        <f t="shared" si="0"/>
        <v>-2.5479048220678036E-2</v>
      </c>
      <c r="L4" s="16">
        <f t="shared" si="0"/>
        <v>1.6313742437337853E-2</v>
      </c>
      <c r="M4" s="16">
        <f t="shared" si="0"/>
        <v>-5.6341022642712901E-2</v>
      </c>
      <c r="N4" s="16">
        <f t="shared" si="0"/>
        <v>-2.98524276219444E-2</v>
      </c>
      <c r="O4" s="16">
        <f t="shared" si="0"/>
        <v>0.28460287970274045</v>
      </c>
      <c r="P4" s="16">
        <f t="shared" si="0"/>
        <v>0.19361836753141093</v>
      </c>
      <c r="Q4" s="16">
        <f t="shared" si="0"/>
        <v>-5.8084059068534644E-2</v>
      </c>
      <c r="R4" s="16">
        <f t="shared" si="0"/>
        <v>7.6539636597523719E-2</v>
      </c>
      <c r="S4" s="16">
        <f t="shared" si="0"/>
        <v>6.997759522031366E-2</v>
      </c>
      <c r="T4" s="16">
        <f t="shared" si="0"/>
        <v>7.6429119843651749E-2</v>
      </c>
      <c r="U4" s="16">
        <f t="shared" si="0"/>
        <v>7.755154973414613E-2</v>
      </c>
      <c r="V4" s="17">
        <f>(P4+O4+N4)/3</f>
        <v>0.14945627320406898</v>
      </c>
      <c r="W4" s="17">
        <f>(P20+O20+N20)/3</f>
        <v>0.23419367923031967</v>
      </c>
      <c r="X4" s="17">
        <f>(P29+O29+N29)/3</f>
        <v>11.561446255405714</v>
      </c>
      <c r="Y4" s="17">
        <f>(P105+O105+N105)/3</f>
        <v>0.17929221481206747</v>
      </c>
    </row>
    <row r="5" spans="1:25" ht="19" x14ac:dyDescent="0.25">
      <c r="A5" s="5" t="s">
        <v>2</v>
      </c>
      <c r="B5" s="1">
        <v>4225000000</v>
      </c>
      <c r="C5" s="1">
        <v>2874000000</v>
      </c>
      <c r="D5" s="1">
        <v>2579000000</v>
      </c>
      <c r="E5" s="1">
        <v>2288000000</v>
      </c>
      <c r="F5" s="1">
        <v>2370000000</v>
      </c>
      <c r="G5" s="1">
        <v>2638000000</v>
      </c>
      <c r="H5" s="1">
        <v>3007000000</v>
      </c>
      <c r="I5" s="1">
        <v>3314000000</v>
      </c>
      <c r="J5" s="1">
        <v>5429000000</v>
      </c>
      <c r="K5" s="1">
        <v>4637000000</v>
      </c>
      <c r="L5" s="1">
        <v>4556000000</v>
      </c>
      <c r="M5" s="1">
        <v>4259000000</v>
      </c>
      <c r="N5" s="1">
        <v>4377000000</v>
      </c>
      <c r="O5" s="1">
        <v>4996000000</v>
      </c>
      <c r="P5" s="1">
        <v>5688000000</v>
      </c>
    </row>
    <row r="6" spans="1:25" ht="20" x14ac:dyDescent="0.25">
      <c r="A6" s="6" t="s">
        <v>3</v>
      </c>
      <c r="B6" s="10">
        <v>1218000000</v>
      </c>
      <c r="C6" s="10">
        <v>969000000</v>
      </c>
      <c r="D6" s="10">
        <v>1823000000</v>
      </c>
      <c r="E6" s="10">
        <v>1906000000</v>
      </c>
      <c r="F6" s="10">
        <v>1988000000</v>
      </c>
      <c r="G6" s="10">
        <v>2177000000</v>
      </c>
      <c r="H6" s="10">
        <v>2640000000</v>
      </c>
      <c r="I6" s="10">
        <v>2787000000</v>
      </c>
      <c r="J6" s="10">
        <v>4069000000</v>
      </c>
      <c r="K6" s="10">
        <v>4619000000</v>
      </c>
      <c r="L6" s="10">
        <v>4851000000</v>
      </c>
      <c r="M6" s="10">
        <v>4618000000</v>
      </c>
      <c r="N6" s="10">
        <v>4235000000</v>
      </c>
      <c r="O6" s="10">
        <v>6067000000</v>
      </c>
      <c r="P6" s="10">
        <v>7517000000</v>
      </c>
      <c r="V6" s="18" t="s">
        <v>113</v>
      </c>
      <c r="W6" s="19" t="s">
        <v>114</v>
      </c>
      <c r="X6" s="19" t="s">
        <v>115</v>
      </c>
      <c r="Y6" s="19" t="s">
        <v>116</v>
      </c>
    </row>
    <row r="7" spans="1:25" ht="19" x14ac:dyDescent="0.25">
      <c r="A7" s="5" t="s">
        <v>4</v>
      </c>
      <c r="B7" s="2">
        <v>0.2238</v>
      </c>
      <c r="C7" s="2">
        <v>0.25209999999999999</v>
      </c>
      <c r="D7" s="2">
        <v>0.41410000000000002</v>
      </c>
      <c r="E7" s="2">
        <v>0.45450000000000002</v>
      </c>
      <c r="F7" s="2">
        <v>0.45619999999999999</v>
      </c>
      <c r="G7" s="2">
        <v>0.4521</v>
      </c>
      <c r="H7" s="2">
        <v>0.46750000000000003</v>
      </c>
      <c r="I7" s="2">
        <v>0.45679999999999998</v>
      </c>
      <c r="J7" s="2">
        <v>0.4284</v>
      </c>
      <c r="K7" s="2">
        <v>0.499</v>
      </c>
      <c r="L7" s="2">
        <v>0.51570000000000005</v>
      </c>
      <c r="M7" s="2">
        <v>0.5202</v>
      </c>
      <c r="N7" s="2">
        <v>0.49180000000000001</v>
      </c>
      <c r="O7" s="2">
        <v>0.5484</v>
      </c>
      <c r="P7" s="2">
        <v>0.56930000000000003</v>
      </c>
      <c r="V7" s="17">
        <f>P7</f>
        <v>0.56930000000000003</v>
      </c>
      <c r="W7" s="20">
        <f>P21</f>
        <v>0.3458</v>
      </c>
      <c r="X7" s="20">
        <f>P30</f>
        <v>0.21110000000000001</v>
      </c>
      <c r="Y7" s="20">
        <f>P106/P3</f>
        <v>0.21446421809920485</v>
      </c>
    </row>
    <row r="8" spans="1:25" ht="19" x14ac:dyDescent="0.25">
      <c r="A8" s="5" t="s">
        <v>5</v>
      </c>
      <c r="B8" s="1">
        <v>1199000000</v>
      </c>
      <c r="C8" s="1">
        <v>777000000</v>
      </c>
      <c r="D8" s="1">
        <v>568000000</v>
      </c>
      <c r="E8" s="1">
        <v>635000000</v>
      </c>
      <c r="F8" s="1">
        <v>628000000</v>
      </c>
      <c r="G8" s="1">
        <v>639000000</v>
      </c>
      <c r="H8" s="1">
        <v>763000000</v>
      </c>
      <c r="I8" s="1">
        <v>890000000</v>
      </c>
      <c r="J8" s="1">
        <v>1560000000</v>
      </c>
      <c r="K8" s="1">
        <v>1554000000</v>
      </c>
      <c r="L8" s="1">
        <v>1700000000</v>
      </c>
      <c r="M8" s="1">
        <v>1643000000</v>
      </c>
      <c r="N8" s="1">
        <v>1725000000</v>
      </c>
      <c r="O8" s="1">
        <v>1936000000</v>
      </c>
      <c r="P8" s="1">
        <v>2148000000</v>
      </c>
    </row>
    <row r="9" spans="1:25" ht="19" customHeight="1" x14ac:dyDescent="0.25">
      <c r="A9" s="14" t="s">
        <v>95</v>
      </c>
      <c r="B9" s="15">
        <f>B8/B3</f>
        <v>0.22028293220650377</v>
      </c>
      <c r="C9" s="15">
        <f t="shared" ref="C9:P9" si="1">C8/C3</f>
        <v>0.20218579234972678</v>
      </c>
      <c r="D9" s="15">
        <f t="shared" si="1"/>
        <v>0.12903225806451613</v>
      </c>
      <c r="E9" s="15">
        <f t="shared" si="1"/>
        <v>0.1514067715784454</v>
      </c>
      <c r="F9" s="15">
        <f t="shared" si="1"/>
        <v>0.14410279944928867</v>
      </c>
      <c r="G9" s="15">
        <f t="shared" si="1"/>
        <v>0.13271028037383178</v>
      </c>
      <c r="H9" s="15">
        <f t="shared" si="1"/>
        <v>0.13511599079157074</v>
      </c>
      <c r="I9" s="15">
        <f t="shared" si="1"/>
        <v>0.14587772496312079</v>
      </c>
      <c r="J9" s="15">
        <f t="shared" si="1"/>
        <v>0.16424510423246999</v>
      </c>
      <c r="K9" s="15">
        <f t="shared" si="1"/>
        <v>0.16789109766637855</v>
      </c>
      <c r="L9" s="15">
        <f t="shared" si="1"/>
        <v>0.18071648772190921</v>
      </c>
      <c r="M9" s="15">
        <f t="shared" si="1"/>
        <v>0.18508505125605498</v>
      </c>
      <c r="N9" s="15">
        <f t="shared" si="1"/>
        <v>0.20030190431955411</v>
      </c>
      <c r="O9" s="15">
        <f t="shared" si="1"/>
        <v>0.17499774021513151</v>
      </c>
      <c r="P9" s="15">
        <f t="shared" si="1"/>
        <v>0.16266565694812571</v>
      </c>
      <c r="V9" s="18" t="s">
        <v>96</v>
      </c>
      <c r="W9" s="19" t="s">
        <v>97</v>
      </c>
      <c r="X9" s="19" t="s">
        <v>98</v>
      </c>
      <c r="Y9" s="19" t="s">
        <v>99</v>
      </c>
    </row>
    <row r="10" spans="1:25" ht="19" x14ac:dyDescent="0.25">
      <c r="A10" s="5" t="s">
        <v>6</v>
      </c>
      <c r="B10" s="1">
        <v>1161000000</v>
      </c>
      <c r="C10" s="1">
        <v>734000000</v>
      </c>
      <c r="D10" s="1">
        <v>701000000</v>
      </c>
      <c r="E10" s="1">
        <v>633000000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V10" s="17">
        <f>P9</f>
        <v>0.16266565694812571</v>
      </c>
      <c r="W10" s="20">
        <f>P13</f>
        <v>8.0726997349488835E-2</v>
      </c>
      <c r="X10" s="20">
        <f>P80</f>
        <v>2.7565316168118137E-2</v>
      </c>
      <c r="Y10" s="20">
        <f>P89</f>
        <v>1.2040893600908747E-2</v>
      </c>
    </row>
    <row r="11" spans="1:25" ht="19" x14ac:dyDescent="0.25">
      <c r="A11" s="5" t="s">
        <v>7</v>
      </c>
      <c r="B11" s="1">
        <v>400000000</v>
      </c>
      <c r="C11" s="1">
        <v>277000000</v>
      </c>
      <c r="D11" s="1">
        <v>265000000</v>
      </c>
      <c r="E11" s="1">
        <v>285000000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</row>
    <row r="12" spans="1:25" ht="20" x14ac:dyDescent="0.25">
      <c r="A12" s="5" t="s">
        <v>8</v>
      </c>
      <c r="B12" s="1">
        <v>1561000000</v>
      </c>
      <c r="C12" s="1">
        <v>1011000000</v>
      </c>
      <c r="D12" s="1">
        <v>966000000</v>
      </c>
      <c r="E12" s="1">
        <v>918000000</v>
      </c>
      <c r="F12" s="1">
        <v>977000000</v>
      </c>
      <c r="G12" s="1">
        <v>896000000</v>
      </c>
      <c r="H12" s="1">
        <v>838000000</v>
      </c>
      <c r="I12" s="1">
        <v>922000000</v>
      </c>
      <c r="J12" s="1">
        <v>1141000000</v>
      </c>
      <c r="K12" s="1">
        <v>1090000000</v>
      </c>
      <c r="L12" s="1">
        <v>993000000</v>
      </c>
      <c r="M12" s="1">
        <v>924000000</v>
      </c>
      <c r="N12" s="1">
        <v>879000000</v>
      </c>
      <c r="O12" s="1">
        <v>956000000</v>
      </c>
      <c r="P12" s="1">
        <v>1066000000</v>
      </c>
      <c r="V12" s="18" t="s">
        <v>117</v>
      </c>
      <c r="W12" s="19" t="s">
        <v>118</v>
      </c>
      <c r="X12" s="19" t="s">
        <v>119</v>
      </c>
      <c r="Y12" s="19" t="s">
        <v>120</v>
      </c>
    </row>
    <row r="13" spans="1:25" ht="19" x14ac:dyDescent="0.25">
      <c r="A13" s="14" t="s">
        <v>100</v>
      </c>
      <c r="B13" s="15">
        <f>B12/B3</f>
        <v>0.28679037295609039</v>
      </c>
      <c r="C13" s="15">
        <f t="shared" ref="C13:P13" si="2">C12/C3</f>
        <v>0.26307572209211555</v>
      </c>
      <c r="D13" s="15">
        <f t="shared" si="2"/>
        <v>0.21944570649704681</v>
      </c>
      <c r="E13" s="15">
        <f t="shared" si="2"/>
        <v>0.21888412017167383</v>
      </c>
      <c r="F13" s="15">
        <f t="shared" si="2"/>
        <v>0.22418540614960991</v>
      </c>
      <c r="G13" s="15">
        <f t="shared" si="2"/>
        <v>0.18608515057113187</v>
      </c>
      <c r="H13" s="15">
        <f t="shared" si="2"/>
        <v>0.14839737913936604</v>
      </c>
      <c r="I13" s="15">
        <f t="shared" si="2"/>
        <v>0.15112276675954761</v>
      </c>
      <c r="J13" s="15">
        <f t="shared" si="2"/>
        <v>0.12013055380080016</v>
      </c>
      <c r="K13" s="15">
        <f t="shared" si="2"/>
        <v>0.11776145203111495</v>
      </c>
      <c r="L13" s="15">
        <f t="shared" si="2"/>
        <v>0.10555968959285639</v>
      </c>
      <c r="M13" s="15">
        <f t="shared" si="2"/>
        <v>0.10408921933085502</v>
      </c>
      <c r="N13" s="15">
        <f t="shared" si="2"/>
        <v>0.10206688341848584</v>
      </c>
      <c r="O13" s="15">
        <f t="shared" si="2"/>
        <v>8.641417337069511E-2</v>
      </c>
      <c r="P13" s="15">
        <f t="shared" si="2"/>
        <v>8.0726997349488835E-2</v>
      </c>
      <c r="V13" s="17">
        <f>P28/P72</f>
        <v>0.37414418042690295</v>
      </c>
      <c r="W13" s="20">
        <f>P28/P54</f>
        <v>0.11994319159924255</v>
      </c>
      <c r="X13" s="20">
        <f>P22/(P72+P56+P61)</f>
        <v>0.20398624691092726</v>
      </c>
      <c r="Y13" s="21">
        <f>P67/P72</f>
        <v>2.080279232111693</v>
      </c>
    </row>
    <row r="14" spans="1:25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>
        <v>223000000</v>
      </c>
      <c r="J14" s="1">
        <v>1527000000</v>
      </c>
      <c r="K14" s="1">
        <v>1448000000</v>
      </c>
      <c r="L14" s="1">
        <v>1449000000</v>
      </c>
      <c r="M14" s="1">
        <v>1435000000</v>
      </c>
      <c r="N14" s="1">
        <v>1327000000</v>
      </c>
      <c r="O14" s="1">
        <v>592000000</v>
      </c>
      <c r="P14" s="1">
        <v>509000000</v>
      </c>
    </row>
    <row r="15" spans="1:25" ht="20" x14ac:dyDescent="0.25">
      <c r="A15" s="5" t="s">
        <v>10</v>
      </c>
      <c r="B15" s="1">
        <v>2760000000</v>
      </c>
      <c r="C15" s="1">
        <v>1788000000</v>
      </c>
      <c r="D15" s="1">
        <v>1534000000</v>
      </c>
      <c r="E15" s="1">
        <v>1553000000</v>
      </c>
      <c r="F15" s="1">
        <v>1605000000</v>
      </c>
      <c r="G15" s="1">
        <v>1535000000</v>
      </c>
      <c r="H15" s="1">
        <v>1601000000</v>
      </c>
      <c r="I15" s="1">
        <v>2035000000</v>
      </c>
      <c r="J15" s="1">
        <v>4228000000</v>
      </c>
      <c r="K15" s="1">
        <v>4092000000</v>
      </c>
      <c r="L15" s="1">
        <v>4142000000</v>
      </c>
      <c r="M15" s="1">
        <v>4002000000</v>
      </c>
      <c r="N15" s="1">
        <v>3931000000</v>
      </c>
      <c r="O15" s="1">
        <v>3484000000</v>
      </c>
      <c r="P15" s="1">
        <v>3214000000</v>
      </c>
      <c r="V15" s="18" t="s">
        <v>121</v>
      </c>
      <c r="W15" s="19" t="s">
        <v>122</v>
      </c>
      <c r="X15" s="19" t="s">
        <v>123</v>
      </c>
      <c r="Y15" s="19" t="s">
        <v>124</v>
      </c>
    </row>
    <row r="16" spans="1:25" ht="19" x14ac:dyDescent="0.25">
      <c r="A16" s="5" t="s">
        <v>11</v>
      </c>
      <c r="B16" s="1">
        <v>6985000000</v>
      </c>
      <c r="C16" s="1">
        <v>4662000000</v>
      </c>
      <c r="D16" s="1">
        <v>4113000000</v>
      </c>
      <c r="E16" s="1">
        <v>3841000000</v>
      </c>
      <c r="F16" s="1">
        <v>3975000000</v>
      </c>
      <c r="G16" s="1">
        <v>4173000000</v>
      </c>
      <c r="H16" s="1">
        <v>4608000000</v>
      </c>
      <c r="I16" s="1">
        <v>5349000000</v>
      </c>
      <c r="J16" s="1">
        <v>9657000000</v>
      </c>
      <c r="K16" s="1">
        <v>8729000000</v>
      </c>
      <c r="L16" s="1">
        <v>8698000000</v>
      </c>
      <c r="M16" s="1">
        <v>8261000000</v>
      </c>
      <c r="N16" s="1">
        <v>8308000000</v>
      </c>
      <c r="O16" s="1">
        <v>8480000000</v>
      </c>
      <c r="P16" s="1">
        <v>8902000000</v>
      </c>
      <c r="V16" s="29">
        <f>(P35+O35+N35+M35+L35)/5</f>
        <v>-5.1565463769460876E-2</v>
      </c>
      <c r="W16" s="30">
        <f>X101/P3</f>
        <v>3.4888712580083303</v>
      </c>
      <c r="X16" s="30">
        <f>X101/P28</f>
        <v>16.530514876928596</v>
      </c>
      <c r="Y16" s="31">
        <f>X101/P106</f>
        <v>16.267847797316385</v>
      </c>
    </row>
    <row r="17" spans="1:22" ht="19" x14ac:dyDescent="0.25">
      <c r="A17" s="5" t="s">
        <v>12</v>
      </c>
      <c r="B17" s="1">
        <v>502000000</v>
      </c>
      <c r="C17" s="1">
        <v>363000000</v>
      </c>
      <c r="D17" s="1">
        <v>320000000</v>
      </c>
      <c r="E17" s="1">
        <v>312000000</v>
      </c>
      <c r="F17" s="1">
        <v>270000000</v>
      </c>
      <c r="G17" s="1">
        <v>182000000</v>
      </c>
      <c r="H17" s="1">
        <v>145000000</v>
      </c>
      <c r="I17" s="1">
        <v>227000000</v>
      </c>
      <c r="J17" s="1">
        <v>408000000</v>
      </c>
      <c r="K17" s="1">
        <v>310000000</v>
      </c>
      <c r="L17" s="1">
        <v>273000000</v>
      </c>
      <c r="M17" s="1">
        <v>370000000</v>
      </c>
      <c r="N17" s="1">
        <v>362000000</v>
      </c>
      <c r="O17" s="1">
        <v>369000000</v>
      </c>
      <c r="P17" s="1">
        <v>427000000</v>
      </c>
    </row>
    <row r="18" spans="1:22" ht="20" x14ac:dyDescent="0.25">
      <c r="A18" s="5" t="s">
        <v>13</v>
      </c>
      <c r="B18" s="1">
        <v>1270000000</v>
      </c>
      <c r="C18" s="1">
        <v>869000000</v>
      </c>
      <c r="D18" s="1">
        <v>684000000</v>
      </c>
      <c r="E18" s="1">
        <v>591000000</v>
      </c>
      <c r="F18" s="1">
        <v>533000000</v>
      </c>
      <c r="G18" s="1">
        <v>514000000</v>
      </c>
      <c r="H18" s="1">
        <v>405000000</v>
      </c>
      <c r="I18" s="1">
        <v>517000000</v>
      </c>
      <c r="J18" s="1">
        <v>2205000000</v>
      </c>
      <c r="K18" s="1">
        <v>2173000000</v>
      </c>
      <c r="L18" s="1">
        <v>1987000000</v>
      </c>
      <c r="M18" s="1">
        <v>2047000000</v>
      </c>
      <c r="N18" s="1">
        <v>1988000000</v>
      </c>
      <c r="O18" s="1">
        <v>1262000000</v>
      </c>
      <c r="P18" s="1">
        <v>1250000000</v>
      </c>
      <c r="V18" s="18" t="s">
        <v>125</v>
      </c>
    </row>
    <row r="19" spans="1:22" ht="19" x14ac:dyDescent="0.25">
      <c r="A19" s="6" t="s">
        <v>14</v>
      </c>
      <c r="B19" s="10">
        <v>-1782000000</v>
      </c>
      <c r="C19" s="10">
        <v>1074000000</v>
      </c>
      <c r="D19" s="10">
        <v>572000000</v>
      </c>
      <c r="E19" s="10">
        <v>1314000000</v>
      </c>
      <c r="F19" s="10">
        <v>689000000</v>
      </c>
      <c r="G19" s="10">
        <v>1064000000</v>
      </c>
      <c r="H19" s="10">
        <v>1129000000</v>
      </c>
      <c r="I19" s="10">
        <v>2166000000</v>
      </c>
      <c r="J19" s="10">
        <v>1962000000</v>
      </c>
      <c r="K19" s="10">
        <v>4215000000</v>
      </c>
      <c r="L19" s="10">
        <v>4644000000</v>
      </c>
      <c r="M19" s="10">
        <v>2680000000</v>
      </c>
      <c r="N19" s="10">
        <v>2319000000</v>
      </c>
      <c r="O19" s="10">
        <v>3774000000</v>
      </c>
      <c r="P19" s="10">
        <v>4566000000</v>
      </c>
      <c r="V19" s="32">
        <f>P40-P56-P61</f>
        <v>-7320000000</v>
      </c>
    </row>
    <row r="20" spans="1:22" ht="19" customHeight="1" x14ac:dyDescent="0.25">
      <c r="A20" s="14" t="s">
        <v>101</v>
      </c>
      <c r="B20" s="1"/>
      <c r="C20" s="15">
        <f>(C19/B19)-1</f>
        <v>-1.6026936026936027</v>
      </c>
      <c r="D20" s="15">
        <f>(D19/C19)-1</f>
        <v>-0.46741154562383613</v>
      </c>
      <c r="E20" s="15">
        <f>(E19/D19)-1</f>
        <v>1.2972027972027971</v>
      </c>
      <c r="F20" s="15">
        <f t="shared" ref="F20:L20" si="3">(F19/E19)-1</f>
        <v>-0.4756468797564688</v>
      </c>
      <c r="G20" s="15">
        <f t="shared" si="3"/>
        <v>0.54426705370101591</v>
      </c>
      <c r="H20" s="15">
        <f t="shared" si="3"/>
        <v>6.1090225563909861E-2</v>
      </c>
      <c r="I20" s="15">
        <f t="shared" si="3"/>
        <v>0.91851195748449954</v>
      </c>
      <c r="J20" s="15">
        <f t="shared" si="3"/>
        <v>-9.4182825484764532E-2</v>
      </c>
      <c r="K20" s="15">
        <f t="shared" si="3"/>
        <v>1.1483180428134556</v>
      </c>
      <c r="L20" s="15">
        <f t="shared" si="3"/>
        <v>0.1017793594306049</v>
      </c>
      <c r="M20" s="15">
        <f t="shared" ref="M20" si="4">(M19/L19)-1</f>
        <v>-0.4229112833763996</v>
      </c>
      <c r="N20" s="15">
        <f t="shared" ref="N20" si="5">(N19/M19)-1</f>
        <v>-0.13470149253731345</v>
      </c>
      <c r="O20" s="15">
        <f t="shared" ref="O20" si="6">(O19/N19)-1</f>
        <v>0.6274256144890038</v>
      </c>
      <c r="P20" s="15">
        <f t="shared" ref="P20" si="7">(P19/O19)-1</f>
        <v>0.20985691573926868</v>
      </c>
    </row>
    <row r="21" spans="1:22" ht="19" x14ac:dyDescent="0.25">
      <c r="A21" s="5" t="s">
        <v>15</v>
      </c>
      <c r="B21" s="2">
        <v>-0.32740000000000002</v>
      </c>
      <c r="C21" s="2">
        <v>0.27950000000000003</v>
      </c>
      <c r="D21" s="2">
        <v>0.12989999999999999</v>
      </c>
      <c r="E21" s="2">
        <v>0.31330000000000002</v>
      </c>
      <c r="F21" s="2">
        <v>0.15809999999999999</v>
      </c>
      <c r="G21" s="2">
        <v>0.221</v>
      </c>
      <c r="H21" s="2">
        <v>0.19989999999999999</v>
      </c>
      <c r="I21" s="2">
        <v>0.35499999999999998</v>
      </c>
      <c r="J21" s="2">
        <v>0.20660000000000001</v>
      </c>
      <c r="K21" s="2">
        <v>0.45540000000000003</v>
      </c>
      <c r="L21" s="2">
        <v>0.49370000000000003</v>
      </c>
      <c r="M21" s="2">
        <v>0.3019</v>
      </c>
      <c r="N21" s="2">
        <v>0.26929999999999998</v>
      </c>
      <c r="O21" s="2">
        <v>0.34110000000000001</v>
      </c>
      <c r="P21" s="2">
        <v>0.3458</v>
      </c>
    </row>
    <row r="22" spans="1:22" ht="19" x14ac:dyDescent="0.25">
      <c r="A22" s="6" t="s">
        <v>16</v>
      </c>
      <c r="B22" s="10">
        <v>-2646000000</v>
      </c>
      <c r="C22" s="10">
        <v>-900000000</v>
      </c>
      <c r="D22" s="10">
        <v>273000000</v>
      </c>
      <c r="E22" s="10">
        <v>357000000</v>
      </c>
      <c r="F22" s="10">
        <v>412000000</v>
      </c>
      <c r="G22" s="10">
        <v>651000000</v>
      </c>
      <c r="H22" s="10">
        <v>1049000000</v>
      </c>
      <c r="I22" s="10">
        <v>2015000000</v>
      </c>
      <c r="J22" s="10">
        <v>-150000000</v>
      </c>
      <c r="K22" s="10">
        <v>2102000000</v>
      </c>
      <c r="L22" s="10">
        <v>2710000000</v>
      </c>
      <c r="M22" s="10">
        <v>641000000</v>
      </c>
      <c r="N22" s="10">
        <v>418000000</v>
      </c>
      <c r="O22" s="10">
        <v>2583000000</v>
      </c>
      <c r="P22" s="10">
        <v>3797000000</v>
      </c>
    </row>
    <row r="23" spans="1:22" ht="19" x14ac:dyDescent="0.25">
      <c r="A23" s="5" t="s">
        <v>17</v>
      </c>
      <c r="B23" s="2">
        <v>-0.48609999999999998</v>
      </c>
      <c r="C23" s="2">
        <v>-0.23419999999999999</v>
      </c>
      <c r="D23" s="2">
        <v>6.2E-2</v>
      </c>
      <c r="E23" s="2">
        <v>8.5099999999999995E-2</v>
      </c>
      <c r="F23" s="2">
        <v>9.4500000000000001E-2</v>
      </c>
      <c r="G23" s="2">
        <v>0.13519999999999999</v>
      </c>
      <c r="H23" s="2">
        <v>0.18579999999999999</v>
      </c>
      <c r="I23" s="2">
        <v>0.33029999999999998</v>
      </c>
      <c r="J23" s="2">
        <v>-1.5800000000000002E-2</v>
      </c>
      <c r="K23" s="2">
        <v>0.2271</v>
      </c>
      <c r="L23" s="2">
        <v>0.28810000000000002</v>
      </c>
      <c r="M23" s="2">
        <v>7.22E-2</v>
      </c>
      <c r="N23" s="2">
        <v>4.8500000000000001E-2</v>
      </c>
      <c r="O23" s="2">
        <v>0.23350000000000001</v>
      </c>
      <c r="P23" s="2">
        <v>0.28749999999999998</v>
      </c>
    </row>
    <row r="24" spans="1:22" ht="19" x14ac:dyDescent="0.25">
      <c r="A24" s="5" t="s">
        <v>18</v>
      </c>
      <c r="B24" s="1">
        <v>-614000000</v>
      </c>
      <c r="C24" s="1">
        <v>682000000</v>
      </c>
      <c r="D24" s="1">
        <v>-628000000</v>
      </c>
      <c r="E24" s="1">
        <v>-257000000</v>
      </c>
      <c r="F24" s="1">
        <v>-437000000</v>
      </c>
      <c r="G24" s="1">
        <v>-274000000</v>
      </c>
      <c r="H24" s="1">
        <v>-410000000</v>
      </c>
      <c r="I24" s="1">
        <v>-529000000</v>
      </c>
      <c r="J24" s="1">
        <v>-453000000</v>
      </c>
      <c r="K24" s="1">
        <v>-366000000</v>
      </c>
      <c r="L24" s="1">
        <v>-335000000</v>
      </c>
      <c r="M24" s="1">
        <v>-350000000</v>
      </c>
      <c r="N24" s="1">
        <v>-417000000</v>
      </c>
      <c r="O24" s="1">
        <v>-403000000</v>
      </c>
      <c r="P24" s="1">
        <v>-434000000</v>
      </c>
    </row>
    <row r="25" spans="1:22" ht="19" x14ac:dyDescent="0.25">
      <c r="A25" s="6" t="s">
        <v>19</v>
      </c>
      <c r="B25" s="10">
        <v>-3260000000</v>
      </c>
      <c r="C25" s="10">
        <v>-218000000</v>
      </c>
      <c r="D25" s="10">
        <v>-355000000</v>
      </c>
      <c r="E25" s="10">
        <v>100000000</v>
      </c>
      <c r="F25" s="10">
        <v>-25000000</v>
      </c>
      <c r="G25" s="10">
        <v>377000000</v>
      </c>
      <c r="H25" s="10">
        <v>639000000</v>
      </c>
      <c r="I25" s="10">
        <v>1486000000</v>
      </c>
      <c r="J25" s="10">
        <v>-603000000</v>
      </c>
      <c r="K25" s="10">
        <v>1736000000</v>
      </c>
      <c r="L25" s="10">
        <v>2375000000</v>
      </c>
      <c r="M25" s="10">
        <v>291000000</v>
      </c>
      <c r="N25" s="10">
        <v>1000000</v>
      </c>
      <c r="O25" s="10">
        <v>2180000000</v>
      </c>
      <c r="P25" s="10">
        <v>3363000000</v>
      </c>
    </row>
    <row r="26" spans="1:22" ht="19" x14ac:dyDescent="0.25">
      <c r="A26" s="5" t="s">
        <v>20</v>
      </c>
      <c r="B26" s="2">
        <v>-0.59889999999999999</v>
      </c>
      <c r="C26" s="2">
        <v>-5.67E-2</v>
      </c>
      <c r="D26" s="2">
        <v>-8.0600000000000005E-2</v>
      </c>
      <c r="E26" s="2">
        <v>2.3800000000000002E-2</v>
      </c>
      <c r="F26" s="2">
        <v>-5.7000000000000002E-3</v>
      </c>
      <c r="G26" s="2">
        <v>7.8299999999999995E-2</v>
      </c>
      <c r="H26" s="2">
        <v>0.1132</v>
      </c>
      <c r="I26" s="2">
        <v>0.24360000000000001</v>
      </c>
      <c r="J26" s="2">
        <v>-6.3500000000000001E-2</v>
      </c>
      <c r="K26" s="2">
        <v>0.18759999999999999</v>
      </c>
      <c r="L26" s="2">
        <v>0.2525</v>
      </c>
      <c r="M26" s="2">
        <v>3.2800000000000003E-2</v>
      </c>
      <c r="N26" s="2">
        <v>1E-4</v>
      </c>
      <c r="O26" s="2">
        <v>0.1971</v>
      </c>
      <c r="P26" s="2">
        <v>0.25469999999999998</v>
      </c>
    </row>
    <row r="27" spans="1:22" ht="19" x14ac:dyDescent="0.25">
      <c r="A27" s="5" t="s">
        <v>21</v>
      </c>
      <c r="B27" s="1">
        <v>46000000</v>
      </c>
      <c r="C27" s="1">
        <v>17000000</v>
      </c>
      <c r="D27" s="1">
        <v>24000000</v>
      </c>
      <c r="E27" s="1">
        <v>21000000</v>
      </c>
      <c r="F27" s="1">
        <v>1000000</v>
      </c>
      <c r="G27" s="1">
        <v>20000000</v>
      </c>
      <c r="H27" s="1">
        <v>40000000</v>
      </c>
      <c r="I27" s="1">
        <v>-104000000</v>
      </c>
      <c r="J27" s="1">
        <v>-851000000</v>
      </c>
      <c r="K27" s="1">
        <v>-483000000</v>
      </c>
      <c r="L27" s="1">
        <v>176000000</v>
      </c>
      <c r="M27" s="1">
        <v>20000000</v>
      </c>
      <c r="N27" s="1">
        <v>-83000000</v>
      </c>
      <c r="O27" s="1">
        <v>272000000</v>
      </c>
      <c r="P27" s="1">
        <v>529000000</v>
      </c>
    </row>
    <row r="28" spans="1:22" ht="20" thickBot="1" x14ac:dyDescent="0.3">
      <c r="A28" s="7" t="s">
        <v>22</v>
      </c>
      <c r="B28" s="11">
        <v>-3600000000</v>
      </c>
      <c r="C28" s="11">
        <v>-175000000</v>
      </c>
      <c r="D28" s="11">
        <v>-456000000</v>
      </c>
      <c r="E28" s="11">
        <v>390000000</v>
      </c>
      <c r="F28" s="11">
        <v>-115000000</v>
      </c>
      <c r="G28" s="11">
        <v>348000000</v>
      </c>
      <c r="H28" s="11">
        <v>539000000</v>
      </c>
      <c r="I28" s="11">
        <v>1526000000</v>
      </c>
      <c r="J28" s="11">
        <v>200000000</v>
      </c>
      <c r="K28" s="11">
        <v>2215000000</v>
      </c>
      <c r="L28" s="11">
        <v>2208000000</v>
      </c>
      <c r="M28" s="11">
        <v>243000000</v>
      </c>
      <c r="N28" s="11">
        <v>52000000</v>
      </c>
      <c r="O28" s="11">
        <v>1871000000</v>
      </c>
      <c r="P28" s="11">
        <v>2787000000</v>
      </c>
    </row>
    <row r="29" spans="1:22" ht="20" customHeight="1" thickTop="1" x14ac:dyDescent="0.25">
      <c r="A29" s="14" t="s">
        <v>102</v>
      </c>
      <c r="B29" s="1"/>
      <c r="C29" s="15">
        <f>(C28/B28)-1</f>
        <v>-0.95138888888888884</v>
      </c>
      <c r="D29" s="15">
        <f>(D28/C28)-1</f>
        <v>1.6057142857142859</v>
      </c>
      <c r="E29" s="15">
        <f>(E28/D28)-1</f>
        <v>-1.8552631578947367</v>
      </c>
      <c r="F29" s="15">
        <f t="shared" ref="F29:L29" si="8">(F28/E28)-1</f>
        <v>-1.2948717948717949</v>
      </c>
      <c r="G29" s="15">
        <f t="shared" si="8"/>
        <v>-4.0260869565217394</v>
      </c>
      <c r="H29" s="15">
        <f t="shared" si="8"/>
        <v>0.54885057471264376</v>
      </c>
      <c r="I29" s="15">
        <f t="shared" si="8"/>
        <v>1.831168831168831</v>
      </c>
      <c r="J29" s="15">
        <f t="shared" si="8"/>
        <v>-0.86893840104849285</v>
      </c>
      <c r="K29" s="15">
        <f t="shared" si="8"/>
        <v>10.074999999999999</v>
      </c>
      <c r="L29" s="15">
        <f t="shared" si="8"/>
        <v>-3.1602708803611934E-3</v>
      </c>
      <c r="M29" s="15">
        <f t="shared" ref="M29" si="9">(M28/L28)-1</f>
        <v>-0.88994565217391308</v>
      </c>
      <c r="N29" s="15">
        <f t="shared" ref="N29" si="10">(N28/M28)-1</f>
        <v>-0.78600823045267487</v>
      </c>
      <c r="O29" s="15">
        <f t="shared" ref="O29" si="11">(O28/N28)-1</f>
        <v>34.980769230769234</v>
      </c>
      <c r="P29" s="15">
        <f t="shared" ref="P29" si="12">(P28/O28)-1</f>
        <v>0.48957776590058799</v>
      </c>
    </row>
    <row r="30" spans="1:22" ht="19" x14ac:dyDescent="0.25">
      <c r="A30" s="5" t="s">
        <v>23</v>
      </c>
      <c r="B30" s="2">
        <v>-0.66139999999999999</v>
      </c>
      <c r="C30" s="2">
        <v>-4.5499999999999999E-2</v>
      </c>
      <c r="D30" s="2">
        <v>-0.1036</v>
      </c>
      <c r="E30" s="2">
        <v>9.2999999999999999E-2</v>
      </c>
      <c r="F30" s="2">
        <v>-2.64E-2</v>
      </c>
      <c r="G30" s="2">
        <v>7.2300000000000003E-2</v>
      </c>
      <c r="H30" s="2">
        <v>9.5399999999999999E-2</v>
      </c>
      <c r="I30" s="2">
        <v>0.25009999999999999</v>
      </c>
      <c r="J30" s="2">
        <v>2.1100000000000001E-2</v>
      </c>
      <c r="K30" s="2">
        <v>0.23930000000000001</v>
      </c>
      <c r="L30" s="2">
        <v>0.23469999999999999</v>
      </c>
      <c r="M30" s="2">
        <v>2.7400000000000001E-2</v>
      </c>
      <c r="N30" s="2">
        <v>6.0000000000000001E-3</v>
      </c>
      <c r="O30" s="2">
        <v>0.1691</v>
      </c>
      <c r="P30" s="2">
        <v>0.21110000000000001</v>
      </c>
    </row>
    <row r="31" spans="1:22" ht="19" x14ac:dyDescent="0.25">
      <c r="A31" s="5" t="s">
        <v>24</v>
      </c>
      <c r="B31" s="12">
        <v>-19.98</v>
      </c>
      <c r="C31" s="12">
        <v>-0.81</v>
      </c>
      <c r="D31" s="12">
        <v>-1.99</v>
      </c>
      <c r="E31" s="12">
        <v>1.57</v>
      </c>
      <c r="F31" s="12">
        <v>-0.46</v>
      </c>
      <c r="G31" s="12">
        <v>1.4</v>
      </c>
      <c r="H31" s="12">
        <v>2.27</v>
      </c>
      <c r="I31" s="12">
        <v>6.36</v>
      </c>
      <c r="J31" s="12">
        <v>-0.56999999999999995</v>
      </c>
      <c r="K31" s="12">
        <v>6.54</v>
      </c>
      <c r="L31" s="12">
        <v>6.78</v>
      </c>
      <c r="M31" s="12">
        <v>0.86</v>
      </c>
      <c r="N31" s="12">
        <v>0.19</v>
      </c>
      <c r="O31" s="12">
        <v>6.91</v>
      </c>
      <c r="P31" s="12">
        <v>10.64</v>
      </c>
    </row>
    <row r="32" spans="1:22" ht="19" x14ac:dyDescent="0.25">
      <c r="A32" s="5" t="s">
        <v>25</v>
      </c>
      <c r="B32" s="12">
        <v>-19.98</v>
      </c>
      <c r="C32" s="12">
        <v>-0.81</v>
      </c>
      <c r="D32" s="12">
        <v>-1.99</v>
      </c>
      <c r="E32" s="12">
        <v>1.57</v>
      </c>
      <c r="F32" s="12">
        <v>-0.46</v>
      </c>
      <c r="G32" s="12">
        <v>1.36</v>
      </c>
      <c r="H32" s="12">
        <v>2.17</v>
      </c>
      <c r="I32" s="12">
        <v>6.1</v>
      </c>
      <c r="J32" s="12">
        <v>-0.56999999999999995</v>
      </c>
      <c r="K32" s="12">
        <v>6.41</v>
      </c>
      <c r="L32" s="12">
        <v>6.72</v>
      </c>
      <c r="M32" s="12">
        <v>0.85</v>
      </c>
      <c r="N32" s="12">
        <v>0.18</v>
      </c>
      <c r="O32" s="12">
        <v>6.79</v>
      </c>
      <c r="P32" s="12">
        <v>10.55</v>
      </c>
    </row>
    <row r="33" spans="1:16" ht="19" x14ac:dyDescent="0.25">
      <c r="A33" s="5" t="s">
        <v>26</v>
      </c>
      <c r="B33" s="1">
        <v>180210000</v>
      </c>
      <c r="C33" s="1">
        <v>215252000</v>
      </c>
      <c r="D33" s="1">
        <v>229280000</v>
      </c>
      <c r="E33" s="1">
        <v>248812000</v>
      </c>
      <c r="F33" s="1">
        <v>248064000</v>
      </c>
      <c r="G33" s="1">
        <v>248526000</v>
      </c>
      <c r="H33" s="1">
        <v>237954000</v>
      </c>
      <c r="I33" s="1">
        <v>239764000</v>
      </c>
      <c r="J33" s="1">
        <v>338477000</v>
      </c>
      <c r="K33" s="1">
        <v>338646000</v>
      </c>
      <c r="L33" s="1">
        <v>325781000</v>
      </c>
      <c r="M33" s="1">
        <v>282056000</v>
      </c>
      <c r="N33" s="1">
        <v>279763000</v>
      </c>
      <c r="O33" s="1">
        <v>270687000</v>
      </c>
      <c r="P33" s="1">
        <v>261879000</v>
      </c>
    </row>
    <row r="34" spans="1:16" ht="19" x14ac:dyDescent="0.25">
      <c r="A34" s="5" t="s">
        <v>27</v>
      </c>
      <c r="B34" s="1">
        <v>180210000</v>
      </c>
      <c r="C34" s="1">
        <v>215252000</v>
      </c>
      <c r="D34" s="1">
        <v>229280000</v>
      </c>
      <c r="E34" s="1">
        <v>248812000</v>
      </c>
      <c r="F34" s="1">
        <v>248064000</v>
      </c>
      <c r="G34" s="1">
        <v>255050000</v>
      </c>
      <c r="H34" s="1">
        <v>248609000</v>
      </c>
      <c r="I34" s="1">
        <v>250116000</v>
      </c>
      <c r="J34" s="1">
        <v>338477000</v>
      </c>
      <c r="K34" s="1">
        <v>345802000</v>
      </c>
      <c r="L34" s="1">
        <v>328606000</v>
      </c>
      <c r="M34" s="1">
        <v>285911000</v>
      </c>
      <c r="N34" s="1">
        <v>283809000</v>
      </c>
      <c r="O34" s="1">
        <v>275646000</v>
      </c>
      <c r="P34" s="1">
        <v>264053000</v>
      </c>
    </row>
    <row r="35" spans="1:16" ht="20" customHeight="1" x14ac:dyDescent="0.25">
      <c r="A35" s="14" t="s">
        <v>103</v>
      </c>
      <c r="B35" s="1"/>
      <c r="C35" s="22">
        <f>(C34-B34)/B34</f>
        <v>0.19445091837300926</v>
      </c>
      <c r="D35" s="22">
        <f t="shared" ref="D35:L35" si="13">(D34-C34)/C34</f>
        <v>6.51701261776894E-2</v>
      </c>
      <c r="E35" s="22">
        <f t="shared" si="13"/>
        <v>8.5188415910676898E-2</v>
      </c>
      <c r="F35" s="22">
        <f t="shared" si="13"/>
        <v>-3.0062858704564088E-3</v>
      </c>
      <c r="G35" s="22">
        <f t="shared" si="13"/>
        <v>2.8162087203302374E-2</v>
      </c>
      <c r="H35" s="22">
        <f t="shared" si="13"/>
        <v>-2.5253871789845127E-2</v>
      </c>
      <c r="I35" s="22">
        <f t="shared" si="13"/>
        <v>6.0617274515403705E-3</v>
      </c>
      <c r="J35" s="22">
        <f t="shared" si="13"/>
        <v>0.35328007804378769</v>
      </c>
      <c r="K35" s="22">
        <f t="shared" si="13"/>
        <v>2.1641056851721092E-2</v>
      </c>
      <c r="L35" s="22">
        <f t="shared" si="13"/>
        <v>-4.972787895963586E-2</v>
      </c>
      <c r="M35" s="22">
        <f t="shared" ref="M35" si="14">(M34-L34)/L34</f>
        <v>-0.12992763370114971</v>
      </c>
      <c r="N35" s="22">
        <f t="shared" ref="N35" si="15">(N34-M34)/M34</f>
        <v>-7.3519381905558026E-3</v>
      </c>
      <c r="O35" s="22">
        <f t="shared" ref="O35" si="16">(O34-N34)/N34</f>
        <v>-2.8762301406932127E-2</v>
      </c>
      <c r="P35" s="22">
        <f t="shared" ref="P35" si="17">(P34-O34)/O34</f>
        <v>-4.2057566589030856E-2</v>
      </c>
    </row>
    <row r="36" spans="1:1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</row>
    <row r="37" spans="1:1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</row>
    <row r="38" spans="1:16" ht="19" x14ac:dyDescent="0.25">
      <c r="A38" s="5" t="s">
        <v>30</v>
      </c>
      <c r="B38" s="1">
        <v>1796000000</v>
      </c>
      <c r="C38" s="1">
        <v>1041000000</v>
      </c>
      <c r="D38" s="1">
        <v>898000000</v>
      </c>
      <c r="E38" s="1">
        <v>743000000</v>
      </c>
      <c r="F38" s="1">
        <v>617000000</v>
      </c>
      <c r="G38" s="1">
        <v>670000000</v>
      </c>
      <c r="H38" s="1">
        <v>1185000000</v>
      </c>
      <c r="I38" s="1">
        <v>1614000000</v>
      </c>
      <c r="J38" s="1">
        <v>1894000000</v>
      </c>
      <c r="K38" s="1">
        <v>3547000000</v>
      </c>
      <c r="L38" s="1">
        <v>2789000000</v>
      </c>
      <c r="M38" s="1">
        <v>1045000000</v>
      </c>
      <c r="N38" s="1">
        <v>2275000000</v>
      </c>
      <c r="O38" s="1">
        <v>2830000000</v>
      </c>
      <c r="P38" s="1">
        <v>3845000000</v>
      </c>
    </row>
    <row r="39" spans="1:16" ht="19" x14ac:dyDescent="0.25">
      <c r="A39" s="5" t="s">
        <v>31</v>
      </c>
      <c r="B39" s="1">
        <v>33000000</v>
      </c>
      <c r="C39" s="1">
        <v>144000000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</row>
    <row r="40" spans="1:16" ht="19" x14ac:dyDescent="0.25">
      <c r="A40" s="5" t="s">
        <v>32</v>
      </c>
      <c r="B40" s="1">
        <v>1829000000</v>
      </c>
      <c r="C40" s="1">
        <v>1185000000</v>
      </c>
      <c r="D40" s="1">
        <v>898000000</v>
      </c>
      <c r="E40" s="1">
        <v>743000000</v>
      </c>
      <c r="F40" s="1">
        <v>617000000</v>
      </c>
      <c r="G40" s="1">
        <v>670000000</v>
      </c>
      <c r="H40" s="1">
        <v>1185000000</v>
      </c>
      <c r="I40" s="1">
        <v>1614000000</v>
      </c>
      <c r="J40" s="1">
        <v>1894000000</v>
      </c>
      <c r="K40" s="1">
        <v>3547000000</v>
      </c>
      <c r="L40" s="1">
        <v>2789000000</v>
      </c>
      <c r="M40" s="1">
        <v>1045000000</v>
      </c>
      <c r="N40" s="1">
        <v>2275000000</v>
      </c>
      <c r="O40" s="1">
        <v>2830000000</v>
      </c>
      <c r="P40" s="1">
        <v>3845000000</v>
      </c>
    </row>
    <row r="41" spans="1:16" ht="19" x14ac:dyDescent="0.25">
      <c r="A41" s="5" t="s">
        <v>33</v>
      </c>
      <c r="B41" s="1">
        <v>492000000</v>
      </c>
      <c r="C41" s="1">
        <v>514000000</v>
      </c>
      <c r="D41" s="1">
        <v>438000000</v>
      </c>
      <c r="E41" s="1">
        <v>479000000</v>
      </c>
      <c r="F41" s="1">
        <v>510000000</v>
      </c>
      <c r="G41" s="1">
        <v>542000000</v>
      </c>
      <c r="H41" s="1">
        <v>593000000</v>
      </c>
      <c r="I41" s="1">
        <v>1130000000</v>
      </c>
      <c r="J41" s="1">
        <v>1033000000</v>
      </c>
      <c r="K41" s="1">
        <v>879000000</v>
      </c>
      <c r="L41" s="1">
        <v>792000000</v>
      </c>
      <c r="M41" s="1">
        <v>667000000</v>
      </c>
      <c r="N41" s="1">
        <v>765000000</v>
      </c>
      <c r="O41" s="1">
        <v>923000000</v>
      </c>
      <c r="P41" s="1">
        <v>960000000</v>
      </c>
    </row>
    <row r="42" spans="1:16" ht="19" x14ac:dyDescent="0.25">
      <c r="A42" s="5" t="s">
        <v>34</v>
      </c>
      <c r="B42" s="1">
        <v>630000000</v>
      </c>
      <c r="C42" s="1">
        <v>542000000</v>
      </c>
      <c r="D42" s="1">
        <v>513000000</v>
      </c>
      <c r="E42" s="1">
        <v>618000000</v>
      </c>
      <c r="F42" s="1">
        <v>715000000</v>
      </c>
      <c r="G42" s="1">
        <v>740000000</v>
      </c>
      <c r="H42" s="1">
        <v>755000000</v>
      </c>
      <c r="I42" s="1">
        <v>1879000000</v>
      </c>
      <c r="J42" s="1">
        <v>1113000000</v>
      </c>
      <c r="K42" s="1">
        <v>1236000000</v>
      </c>
      <c r="L42" s="1">
        <v>1279000000</v>
      </c>
      <c r="M42" s="1">
        <v>1192000000</v>
      </c>
      <c r="N42" s="1">
        <v>1030000000</v>
      </c>
      <c r="O42" s="1">
        <v>1189000000</v>
      </c>
      <c r="P42" s="1">
        <v>1782000000</v>
      </c>
    </row>
    <row r="43" spans="1:16" ht="19" x14ac:dyDescent="0.25">
      <c r="A43" s="5" t="s">
        <v>35</v>
      </c>
      <c r="B43" s="1">
        <v>200000000</v>
      </c>
      <c r="C43" s="1">
        <v>272000000</v>
      </c>
      <c r="D43" s="1">
        <v>287000000</v>
      </c>
      <c r="E43" s="1">
        <v>126000000</v>
      </c>
      <c r="F43" s="1">
        <v>112000000</v>
      </c>
      <c r="G43" s="1">
        <v>140000000</v>
      </c>
      <c r="H43" s="1">
        <v>107000000</v>
      </c>
      <c r="I43" s="1">
        <v>189000000</v>
      </c>
      <c r="J43" s="1">
        <v>1358000000</v>
      </c>
      <c r="K43" s="1">
        <v>382000000</v>
      </c>
      <c r="L43" s="1">
        <v>365000000</v>
      </c>
      <c r="M43" s="1">
        <v>363000000</v>
      </c>
      <c r="N43" s="1">
        <v>254000000</v>
      </c>
      <c r="O43" s="1">
        <v>286000000</v>
      </c>
      <c r="P43" s="1">
        <v>348000000</v>
      </c>
    </row>
    <row r="44" spans="1:16" ht="19" x14ac:dyDescent="0.25">
      <c r="A44" s="6" t="s">
        <v>36</v>
      </c>
      <c r="B44" s="10">
        <v>3151000000</v>
      </c>
      <c r="C44" s="10">
        <v>2513000000</v>
      </c>
      <c r="D44" s="10">
        <v>2136000000</v>
      </c>
      <c r="E44" s="10">
        <v>1966000000</v>
      </c>
      <c r="F44" s="10">
        <v>1954000000</v>
      </c>
      <c r="G44" s="10">
        <v>2092000000</v>
      </c>
      <c r="H44" s="10">
        <v>2640000000</v>
      </c>
      <c r="I44" s="10">
        <v>4812000000</v>
      </c>
      <c r="J44" s="10">
        <v>5398000000</v>
      </c>
      <c r="K44" s="10">
        <v>6044000000</v>
      </c>
      <c r="L44" s="10">
        <v>5225000000</v>
      </c>
      <c r="M44" s="10">
        <v>3267000000</v>
      </c>
      <c r="N44" s="10">
        <v>4324000000</v>
      </c>
      <c r="O44" s="10">
        <v>5228000000</v>
      </c>
      <c r="P44" s="10">
        <v>6935000000</v>
      </c>
    </row>
    <row r="45" spans="1:16" ht="19" x14ac:dyDescent="0.25">
      <c r="A45" s="5" t="s">
        <v>37</v>
      </c>
      <c r="B45" s="1">
        <v>1807000000</v>
      </c>
      <c r="C45" s="1">
        <v>1361000000</v>
      </c>
      <c r="D45" s="1">
        <v>1164000000</v>
      </c>
      <c r="E45" s="1">
        <v>1063000000</v>
      </c>
      <c r="F45" s="1">
        <v>1070000000</v>
      </c>
      <c r="G45" s="1">
        <v>1048000000</v>
      </c>
      <c r="H45" s="1">
        <v>1123000000</v>
      </c>
      <c r="I45" s="1">
        <v>2922000000</v>
      </c>
      <c r="J45" s="1">
        <v>2352000000</v>
      </c>
      <c r="K45" s="1">
        <v>2295000000</v>
      </c>
      <c r="L45" s="1">
        <v>2436000000</v>
      </c>
      <c r="M45" s="1">
        <v>2448000000</v>
      </c>
      <c r="N45" s="1">
        <v>2284000000</v>
      </c>
      <c r="O45" s="1">
        <v>2635000000</v>
      </c>
      <c r="P45" s="1">
        <v>3105000000</v>
      </c>
    </row>
    <row r="46" spans="1:16" ht="19" x14ac:dyDescent="0.25">
      <c r="A46" s="5" t="s">
        <v>38</v>
      </c>
      <c r="B46" s="1">
        <v>2661000000</v>
      </c>
      <c r="C46" s="1">
        <v>2621000000</v>
      </c>
      <c r="D46" s="1">
        <v>2299000000</v>
      </c>
      <c r="E46" s="1">
        <v>2231000000</v>
      </c>
      <c r="F46" s="1">
        <v>2277000000</v>
      </c>
      <c r="G46" s="1">
        <v>2358000000</v>
      </c>
      <c r="H46" s="1">
        <v>2121000000</v>
      </c>
      <c r="I46" s="1">
        <v>9228000000</v>
      </c>
      <c r="J46" s="1">
        <v>8843000000</v>
      </c>
      <c r="K46" s="1">
        <v>8866000000</v>
      </c>
      <c r="L46" s="1">
        <v>8857000000</v>
      </c>
      <c r="M46" s="1">
        <v>9949000000</v>
      </c>
      <c r="N46" s="1">
        <v>9984000000</v>
      </c>
      <c r="O46" s="1">
        <v>9961000000</v>
      </c>
      <c r="P46" s="1">
        <v>9943000000</v>
      </c>
    </row>
    <row r="47" spans="1:16" ht="19" x14ac:dyDescent="0.25">
      <c r="A47" s="5" t="s">
        <v>39</v>
      </c>
      <c r="B47" s="1">
        <v>2384000000</v>
      </c>
      <c r="C47" s="1">
        <v>2006000000</v>
      </c>
      <c r="D47" s="1">
        <v>1486000000</v>
      </c>
      <c r="E47" s="1">
        <v>1171000000</v>
      </c>
      <c r="F47" s="1">
        <v>965000000</v>
      </c>
      <c r="G47" s="1">
        <v>755000000</v>
      </c>
      <c r="H47" s="1">
        <v>573000000</v>
      </c>
      <c r="I47" s="1">
        <v>8790000000</v>
      </c>
      <c r="J47" s="1">
        <v>7343000000</v>
      </c>
      <c r="K47" s="1">
        <v>5863000000</v>
      </c>
      <c r="L47" s="1">
        <v>4467000000</v>
      </c>
      <c r="M47" s="1">
        <v>3620000000</v>
      </c>
      <c r="N47" s="1">
        <v>2242000000</v>
      </c>
      <c r="O47" s="1">
        <v>1694000000</v>
      </c>
      <c r="P47" s="1">
        <v>1311000000</v>
      </c>
    </row>
    <row r="48" spans="1:16" ht="19" x14ac:dyDescent="0.25">
      <c r="A48" s="5" t="s">
        <v>40</v>
      </c>
      <c r="B48" s="1">
        <v>5045000000</v>
      </c>
      <c r="C48" s="1">
        <v>4627000000</v>
      </c>
      <c r="D48" s="1">
        <v>3785000000</v>
      </c>
      <c r="E48" s="1">
        <v>3402000000</v>
      </c>
      <c r="F48" s="1">
        <v>3242000000</v>
      </c>
      <c r="G48" s="1">
        <v>3113000000</v>
      </c>
      <c r="H48" s="1">
        <v>2694000000</v>
      </c>
      <c r="I48" s="1">
        <v>18018000000</v>
      </c>
      <c r="J48" s="1">
        <v>16186000000</v>
      </c>
      <c r="K48" s="1">
        <v>14729000000</v>
      </c>
      <c r="L48" s="1">
        <v>13324000000</v>
      </c>
      <c r="M48" s="1">
        <v>13569000000</v>
      </c>
      <c r="N48" s="1">
        <v>12226000000</v>
      </c>
      <c r="O48" s="1">
        <v>11655000000</v>
      </c>
      <c r="P48" s="1">
        <v>11254000000</v>
      </c>
    </row>
    <row r="49" spans="1:16" ht="19" x14ac:dyDescent="0.25">
      <c r="A49" s="5" t="s">
        <v>41</v>
      </c>
      <c r="B49" s="1">
        <v>158000000</v>
      </c>
      <c r="C49" s="1">
        <v>43000000</v>
      </c>
      <c r="D49" s="1">
        <v>132000000</v>
      </c>
      <c r="E49" s="1">
        <v>37000000</v>
      </c>
      <c r="F49" s="1">
        <v>45000000</v>
      </c>
      <c r="G49" s="1">
        <v>52000000</v>
      </c>
      <c r="H49" s="1">
        <v>71000000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</row>
    <row r="50" spans="1:1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</row>
    <row r="51" spans="1:16" ht="19" x14ac:dyDescent="0.25">
      <c r="A51" s="5" t="s">
        <v>43</v>
      </c>
      <c r="B51" s="1">
        <v>166000000</v>
      </c>
      <c r="C51" s="1">
        <v>129000000</v>
      </c>
      <c r="D51" s="1">
        <v>420000000</v>
      </c>
      <c r="E51" s="1">
        <v>144000000</v>
      </c>
      <c r="F51" s="1">
        <v>128000000</v>
      </c>
      <c r="G51" s="1">
        <v>144000000</v>
      </c>
      <c r="H51" s="1">
        <v>365000000</v>
      </c>
      <c r="I51" s="1">
        <v>602000000</v>
      </c>
      <c r="J51" s="1">
        <v>962000000</v>
      </c>
      <c r="K51" s="1">
        <v>981000000</v>
      </c>
      <c r="L51" s="1">
        <v>545000000</v>
      </c>
      <c r="M51" s="1">
        <v>732000000</v>
      </c>
      <c r="N51" s="1">
        <v>1013000000</v>
      </c>
      <c r="O51" s="1">
        <v>1346000000</v>
      </c>
      <c r="P51" s="1">
        <v>1942000000</v>
      </c>
    </row>
    <row r="52" spans="1:16" ht="19" x14ac:dyDescent="0.25">
      <c r="A52" s="5" t="s">
        <v>44</v>
      </c>
      <c r="B52" s="1">
        <v>7176000000</v>
      </c>
      <c r="C52" s="1">
        <v>6160000000</v>
      </c>
      <c r="D52" s="1">
        <v>5501000000</v>
      </c>
      <c r="E52" s="1">
        <v>4646000000</v>
      </c>
      <c r="F52" s="1">
        <v>4485000000</v>
      </c>
      <c r="G52" s="1">
        <v>4357000000</v>
      </c>
      <c r="H52" s="1">
        <v>4253000000</v>
      </c>
      <c r="I52" s="1">
        <v>21542000000</v>
      </c>
      <c r="J52" s="1">
        <v>19500000000</v>
      </c>
      <c r="K52" s="1">
        <v>18005000000</v>
      </c>
      <c r="L52" s="1">
        <v>16305000000</v>
      </c>
      <c r="M52" s="1">
        <v>16749000000</v>
      </c>
      <c r="N52" s="1">
        <v>15523000000</v>
      </c>
      <c r="O52" s="1">
        <v>15636000000</v>
      </c>
      <c r="P52" s="1">
        <v>16301000000</v>
      </c>
    </row>
    <row r="53" spans="1:1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</row>
    <row r="54" spans="1:16" ht="20" thickBot="1" x14ac:dyDescent="0.3">
      <c r="A54" s="7" t="s">
        <v>46</v>
      </c>
      <c r="B54" s="11">
        <v>10327000000</v>
      </c>
      <c r="C54" s="11">
        <v>8673000000</v>
      </c>
      <c r="D54" s="11">
        <v>7637000000</v>
      </c>
      <c r="E54" s="11">
        <v>6612000000</v>
      </c>
      <c r="F54" s="11">
        <v>6439000000</v>
      </c>
      <c r="G54" s="11">
        <v>6449000000</v>
      </c>
      <c r="H54" s="11">
        <v>6893000000</v>
      </c>
      <c r="I54" s="11">
        <v>26354000000</v>
      </c>
      <c r="J54" s="11">
        <v>24898000000</v>
      </c>
      <c r="K54" s="11">
        <v>24049000000</v>
      </c>
      <c r="L54" s="11">
        <v>21530000000</v>
      </c>
      <c r="M54" s="11">
        <v>20016000000</v>
      </c>
      <c r="N54" s="11">
        <v>19847000000</v>
      </c>
      <c r="O54" s="11">
        <v>20864000000</v>
      </c>
      <c r="P54" s="11">
        <v>23236000000</v>
      </c>
    </row>
    <row r="55" spans="1:16" ht="20" thickTop="1" x14ac:dyDescent="0.25">
      <c r="A55" s="5" t="s">
        <v>47</v>
      </c>
      <c r="B55" s="1">
        <v>619000000</v>
      </c>
      <c r="C55" s="1">
        <v>582000000</v>
      </c>
      <c r="D55" s="1">
        <v>593000000</v>
      </c>
      <c r="E55" s="1">
        <v>455000000</v>
      </c>
      <c r="F55" s="1">
        <v>562000000</v>
      </c>
      <c r="G55" s="1">
        <v>544000000</v>
      </c>
      <c r="H55" s="1">
        <v>729000000</v>
      </c>
      <c r="I55" s="1">
        <v>1014000000</v>
      </c>
      <c r="J55" s="1">
        <v>973000000</v>
      </c>
      <c r="K55" s="1">
        <v>1146000000</v>
      </c>
      <c r="L55" s="1">
        <v>999000000</v>
      </c>
      <c r="M55" s="1">
        <v>944000000</v>
      </c>
      <c r="N55" s="1">
        <v>991000000</v>
      </c>
      <c r="O55" s="1">
        <v>1252000000</v>
      </c>
      <c r="P55" s="1">
        <v>1617000000</v>
      </c>
    </row>
    <row r="56" spans="1:16" ht="19" x14ac:dyDescent="0.25">
      <c r="A56" s="5" t="s">
        <v>48</v>
      </c>
      <c r="B56" s="1">
        <v>403000000</v>
      </c>
      <c r="C56" s="1">
        <v>610000000</v>
      </c>
      <c r="D56" s="1">
        <v>423000000</v>
      </c>
      <c r="E56" s="1">
        <v>52000000</v>
      </c>
      <c r="F56" s="1">
        <v>307000000</v>
      </c>
      <c r="G56" s="1">
        <v>40000000</v>
      </c>
      <c r="H56" s="1">
        <v>20000000</v>
      </c>
      <c r="I56" s="1">
        <v>556000000</v>
      </c>
      <c r="J56" s="1">
        <v>421000000</v>
      </c>
      <c r="K56" s="1">
        <v>751000000</v>
      </c>
      <c r="L56" s="1">
        <v>1107000000</v>
      </c>
      <c r="M56" s="1" t="s">
        <v>92</v>
      </c>
      <c r="N56" s="1" t="s">
        <v>92</v>
      </c>
      <c r="O56" s="1" t="s">
        <v>92</v>
      </c>
      <c r="P56" s="1">
        <v>0</v>
      </c>
    </row>
    <row r="57" spans="1:1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>
        <v>36000000</v>
      </c>
      <c r="F57" s="1">
        <v>29000000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>
        <v>82000000</v>
      </c>
      <c r="P57" s="1" t="s">
        <v>92</v>
      </c>
    </row>
    <row r="58" spans="1:1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</row>
    <row r="59" spans="1:16" ht="19" x14ac:dyDescent="0.25">
      <c r="A59" s="5" t="s">
        <v>51</v>
      </c>
      <c r="B59" s="1">
        <v>1177000000</v>
      </c>
      <c r="C59" s="1">
        <v>1061000000</v>
      </c>
      <c r="D59" s="1">
        <v>732000000</v>
      </c>
      <c r="E59" s="1">
        <v>506000000</v>
      </c>
      <c r="F59" s="1">
        <v>598000000</v>
      </c>
      <c r="G59" s="1">
        <v>609000000</v>
      </c>
      <c r="H59" s="1">
        <v>571000000</v>
      </c>
      <c r="I59" s="1">
        <v>978000000</v>
      </c>
      <c r="J59" s="1">
        <v>1039000000</v>
      </c>
      <c r="K59" s="1">
        <v>821000000</v>
      </c>
      <c r="L59" s="1">
        <v>1279000000</v>
      </c>
      <c r="M59" s="1">
        <v>847000000</v>
      </c>
      <c r="N59" s="1">
        <v>1026000000</v>
      </c>
      <c r="O59" s="1">
        <v>1118000000</v>
      </c>
      <c r="P59" s="1">
        <v>1653000000</v>
      </c>
    </row>
    <row r="60" spans="1:16" ht="19" x14ac:dyDescent="0.25">
      <c r="A60" s="6" t="s">
        <v>52</v>
      </c>
      <c r="B60" s="10">
        <v>2199000000</v>
      </c>
      <c r="C60" s="10">
        <v>2253000000</v>
      </c>
      <c r="D60" s="10">
        <v>1748000000</v>
      </c>
      <c r="E60" s="10">
        <v>1049000000</v>
      </c>
      <c r="F60" s="10">
        <v>1496000000</v>
      </c>
      <c r="G60" s="10">
        <v>1193000000</v>
      </c>
      <c r="H60" s="10">
        <v>1320000000</v>
      </c>
      <c r="I60" s="10">
        <v>2548000000</v>
      </c>
      <c r="J60" s="10">
        <v>2433000000</v>
      </c>
      <c r="K60" s="10">
        <v>2718000000</v>
      </c>
      <c r="L60" s="10">
        <v>3385000000</v>
      </c>
      <c r="M60" s="10">
        <v>1791000000</v>
      </c>
      <c r="N60" s="10">
        <v>2017000000</v>
      </c>
      <c r="O60" s="10">
        <v>2452000000</v>
      </c>
      <c r="P60" s="10">
        <v>3270000000</v>
      </c>
    </row>
    <row r="61" spans="1:16" ht="19" x14ac:dyDescent="0.25">
      <c r="A61" s="5" t="s">
        <v>53</v>
      </c>
      <c r="B61" s="1">
        <v>5964000000</v>
      </c>
      <c r="C61" s="1">
        <v>4673000000</v>
      </c>
      <c r="D61" s="1">
        <v>4128000000</v>
      </c>
      <c r="E61" s="1">
        <v>3747000000</v>
      </c>
      <c r="F61" s="1">
        <v>3185000000</v>
      </c>
      <c r="G61" s="1">
        <v>3281000000</v>
      </c>
      <c r="H61" s="1">
        <v>3979000000</v>
      </c>
      <c r="I61" s="1">
        <v>8656000000</v>
      </c>
      <c r="J61" s="1">
        <v>8766000000</v>
      </c>
      <c r="K61" s="1">
        <v>5814000000</v>
      </c>
      <c r="L61" s="1">
        <v>6247000000</v>
      </c>
      <c r="M61" s="1">
        <v>7365000000</v>
      </c>
      <c r="N61" s="1">
        <v>7609000000</v>
      </c>
      <c r="O61" s="1">
        <v>10572000000</v>
      </c>
      <c r="P61" s="1">
        <v>11165000000</v>
      </c>
    </row>
    <row r="62" spans="1:1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</row>
    <row r="63" spans="1:1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>
        <v>2293000000</v>
      </c>
      <c r="J63" s="1">
        <v>1659000000</v>
      </c>
      <c r="K63" s="1">
        <v>701000000</v>
      </c>
      <c r="L63" s="1">
        <v>450000000</v>
      </c>
      <c r="M63" s="1">
        <v>282000000</v>
      </c>
      <c r="N63" s="1">
        <v>85000000</v>
      </c>
      <c r="O63" s="1">
        <v>57000000</v>
      </c>
      <c r="P63" s="1">
        <v>45000000</v>
      </c>
    </row>
    <row r="64" spans="1:16" ht="19" x14ac:dyDescent="0.25">
      <c r="A64" s="5" t="s">
        <v>55</v>
      </c>
      <c r="B64" s="1">
        <v>876000000</v>
      </c>
      <c r="C64" s="1">
        <v>619000000</v>
      </c>
      <c r="D64" s="1">
        <v>542000000</v>
      </c>
      <c r="E64" s="1">
        <v>459000000</v>
      </c>
      <c r="F64" s="1">
        <v>474000000</v>
      </c>
      <c r="G64" s="1">
        <v>429000000</v>
      </c>
      <c r="H64" s="1">
        <v>793000000</v>
      </c>
      <c r="I64" s="1">
        <v>1054000000</v>
      </c>
      <c r="J64" s="1">
        <v>884000000</v>
      </c>
      <c r="K64" s="1">
        <v>1100000000</v>
      </c>
      <c r="L64" s="1">
        <v>758000000</v>
      </c>
      <c r="M64" s="1">
        <v>923000000</v>
      </c>
      <c r="N64" s="1">
        <v>985000000</v>
      </c>
      <c r="O64" s="1">
        <v>1013000000</v>
      </c>
      <c r="P64" s="1">
        <v>1016000000</v>
      </c>
    </row>
    <row r="65" spans="1:16" ht="19" x14ac:dyDescent="0.25">
      <c r="A65" s="5" t="s">
        <v>56</v>
      </c>
      <c r="B65" s="1">
        <v>6840000000</v>
      </c>
      <c r="C65" s="1">
        <v>5292000000</v>
      </c>
      <c r="D65" s="1">
        <v>4670000000</v>
      </c>
      <c r="E65" s="1">
        <v>4206000000</v>
      </c>
      <c r="F65" s="1">
        <v>3659000000</v>
      </c>
      <c r="G65" s="1">
        <v>3710000000</v>
      </c>
      <c r="H65" s="1">
        <v>4772000000</v>
      </c>
      <c r="I65" s="1">
        <v>12003000000</v>
      </c>
      <c r="J65" s="1">
        <v>11309000000</v>
      </c>
      <c r="K65" s="1">
        <v>7615000000</v>
      </c>
      <c r="L65" s="1">
        <v>7455000000</v>
      </c>
      <c r="M65" s="1">
        <v>8570000000</v>
      </c>
      <c r="N65" s="1">
        <v>8679000000</v>
      </c>
      <c r="O65" s="1">
        <v>11642000000</v>
      </c>
      <c r="P65" s="1">
        <v>12226000000</v>
      </c>
    </row>
    <row r="66" spans="1:1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</row>
    <row r="67" spans="1:16" ht="19" x14ac:dyDescent="0.25">
      <c r="A67" s="6" t="s">
        <v>58</v>
      </c>
      <c r="B67" s="10">
        <v>9039000000</v>
      </c>
      <c r="C67" s="10">
        <v>7545000000</v>
      </c>
      <c r="D67" s="10">
        <v>6418000000</v>
      </c>
      <c r="E67" s="10">
        <v>5255000000</v>
      </c>
      <c r="F67" s="10">
        <v>5155000000</v>
      </c>
      <c r="G67" s="10">
        <v>4903000000</v>
      </c>
      <c r="H67" s="10">
        <v>6092000000</v>
      </c>
      <c r="I67" s="10">
        <v>14551000000</v>
      </c>
      <c r="J67" s="10">
        <v>13742000000</v>
      </c>
      <c r="K67" s="10">
        <v>10333000000</v>
      </c>
      <c r="L67" s="10">
        <v>10840000000</v>
      </c>
      <c r="M67" s="10">
        <v>10361000000</v>
      </c>
      <c r="N67" s="10">
        <v>10696000000</v>
      </c>
      <c r="O67" s="10">
        <v>14094000000</v>
      </c>
      <c r="P67" s="10">
        <v>15496000000</v>
      </c>
    </row>
    <row r="68" spans="1:16" ht="19" x14ac:dyDescent="0.25">
      <c r="A68" s="5" t="s">
        <v>59</v>
      </c>
      <c r="B68" s="1">
        <v>42000000</v>
      </c>
      <c r="C68" s="1">
        <v>42000000</v>
      </c>
      <c r="D68" s="1">
        <v>51000000</v>
      </c>
      <c r="E68" s="1">
        <v>51000000</v>
      </c>
      <c r="F68" s="1">
        <v>51000000</v>
      </c>
      <c r="G68" s="1">
        <v>51000000</v>
      </c>
      <c r="H68" s="1">
        <v>51000000</v>
      </c>
      <c r="I68" s="1">
        <v>68000000</v>
      </c>
      <c r="J68" s="1">
        <v>71000000</v>
      </c>
      <c r="K68" s="1">
        <v>71000000</v>
      </c>
      <c r="L68" s="1">
        <v>67000000</v>
      </c>
      <c r="M68" s="1">
        <v>64000000</v>
      </c>
      <c r="N68" s="1">
        <v>59000000</v>
      </c>
      <c r="O68" s="1">
        <v>56000000</v>
      </c>
      <c r="P68" s="1" t="s">
        <v>92</v>
      </c>
    </row>
    <row r="69" spans="1:16" ht="19" x14ac:dyDescent="0.25">
      <c r="A69" s="5" t="s">
        <v>60</v>
      </c>
      <c r="B69" s="1">
        <v>-5044000000</v>
      </c>
      <c r="C69" s="1">
        <v>-5219000000</v>
      </c>
      <c r="D69" s="1">
        <v>-5609000000</v>
      </c>
      <c r="E69" s="1">
        <v>-5219000000</v>
      </c>
      <c r="F69" s="1">
        <v>-5334000000</v>
      </c>
      <c r="G69" s="1">
        <v>-5105000000</v>
      </c>
      <c r="H69" s="1">
        <v>-4804000000</v>
      </c>
      <c r="I69" s="1">
        <v>-3542000000</v>
      </c>
      <c r="J69" s="1">
        <v>-3934000000</v>
      </c>
      <c r="K69" s="1">
        <v>-2339000000</v>
      </c>
      <c r="L69" s="1">
        <v>-1907000000</v>
      </c>
      <c r="M69" s="1">
        <v>-2845000000</v>
      </c>
      <c r="N69" s="1">
        <v>-4328000000</v>
      </c>
      <c r="O69" s="1">
        <v>-5371000000</v>
      </c>
      <c r="P69" s="1">
        <v>-1769000000</v>
      </c>
    </row>
    <row r="70" spans="1:16" ht="19" x14ac:dyDescent="0.25">
      <c r="A70" s="5" t="s">
        <v>61</v>
      </c>
      <c r="B70" s="1">
        <v>550000000</v>
      </c>
      <c r="C70" s="1">
        <v>552000000</v>
      </c>
      <c r="D70" s="1">
        <v>538000000</v>
      </c>
      <c r="E70" s="1">
        <v>323000000</v>
      </c>
      <c r="F70" s="1">
        <v>300000000</v>
      </c>
      <c r="G70" s="1">
        <v>347000000</v>
      </c>
      <c r="H70" s="1">
        <v>210000000</v>
      </c>
      <c r="I70" s="1">
        <v>181000000</v>
      </c>
      <c r="J70" s="1">
        <v>34000000</v>
      </c>
      <c r="K70" s="1">
        <v>177000000</v>
      </c>
      <c r="L70" s="1">
        <v>123000000</v>
      </c>
      <c r="M70" s="1">
        <v>75000000</v>
      </c>
      <c r="N70" s="1">
        <v>117000000</v>
      </c>
      <c r="O70" s="1">
        <v>48000000</v>
      </c>
      <c r="P70" s="1">
        <v>76000000</v>
      </c>
    </row>
    <row r="71" spans="1:16" ht="19" x14ac:dyDescent="0.25">
      <c r="A71" s="5" t="s">
        <v>62</v>
      </c>
      <c r="B71" s="1">
        <v>5527000000</v>
      </c>
      <c r="C71" s="1">
        <v>5555000000</v>
      </c>
      <c r="D71" s="1">
        <v>6006000000</v>
      </c>
      <c r="E71" s="1">
        <v>5990000000</v>
      </c>
      <c r="F71" s="1">
        <v>6032000000</v>
      </c>
      <c r="G71" s="1">
        <v>6008000000</v>
      </c>
      <c r="H71" s="1">
        <v>5081000000</v>
      </c>
      <c r="I71" s="1">
        <v>14808000000</v>
      </c>
      <c r="J71" s="1">
        <v>14764000000</v>
      </c>
      <c r="K71" s="1">
        <v>15618000000</v>
      </c>
      <c r="L71" s="1">
        <v>12222000000</v>
      </c>
      <c r="M71" s="1">
        <v>12147000000</v>
      </c>
      <c r="N71" s="1">
        <v>13096000000</v>
      </c>
      <c r="O71" s="1">
        <v>11795000000</v>
      </c>
      <c r="P71" s="1">
        <v>9218000000</v>
      </c>
    </row>
    <row r="72" spans="1:16" ht="19" x14ac:dyDescent="0.25">
      <c r="A72" s="6" t="s">
        <v>63</v>
      </c>
      <c r="B72" s="10">
        <v>1075000000</v>
      </c>
      <c r="C72" s="10">
        <v>930000000</v>
      </c>
      <c r="D72" s="10">
        <v>986000000</v>
      </c>
      <c r="E72" s="10">
        <v>1145000000</v>
      </c>
      <c r="F72" s="10">
        <v>1049000000</v>
      </c>
      <c r="G72" s="10">
        <v>1301000000</v>
      </c>
      <c r="H72" s="10">
        <v>538000000</v>
      </c>
      <c r="I72" s="10">
        <v>11515000000</v>
      </c>
      <c r="J72" s="10">
        <v>10935000000</v>
      </c>
      <c r="K72" s="10">
        <v>13527000000</v>
      </c>
      <c r="L72" s="10">
        <v>10505000000</v>
      </c>
      <c r="M72" s="10">
        <v>9441000000</v>
      </c>
      <c r="N72" s="10">
        <v>8944000000</v>
      </c>
      <c r="O72" s="10">
        <v>6528000000</v>
      </c>
      <c r="P72" s="10">
        <v>7449000000</v>
      </c>
    </row>
    <row r="73" spans="1:16" ht="20" thickBot="1" x14ac:dyDescent="0.3">
      <c r="A73" s="7" t="s">
        <v>64</v>
      </c>
      <c r="B73" s="11">
        <v>10114000000</v>
      </c>
      <c r="C73" s="11">
        <v>8475000000</v>
      </c>
      <c r="D73" s="11">
        <v>7404000000</v>
      </c>
      <c r="E73" s="11">
        <v>6400000000</v>
      </c>
      <c r="F73" s="11">
        <v>6204000000</v>
      </c>
      <c r="G73" s="11">
        <v>6204000000</v>
      </c>
      <c r="H73" s="11">
        <v>6630000000</v>
      </c>
      <c r="I73" s="11">
        <v>26066000000</v>
      </c>
      <c r="J73" s="11">
        <v>24677000000</v>
      </c>
      <c r="K73" s="11">
        <v>23860000000</v>
      </c>
      <c r="L73" s="11">
        <v>21345000000</v>
      </c>
      <c r="M73" s="11">
        <v>19802000000</v>
      </c>
      <c r="N73" s="11">
        <v>19640000000</v>
      </c>
      <c r="O73" s="11">
        <v>20622000000</v>
      </c>
      <c r="P73" s="11">
        <v>22945000000</v>
      </c>
    </row>
    <row r="74" spans="1:1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</row>
    <row r="75" spans="1:1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</row>
    <row r="76" spans="1:16" ht="19" x14ac:dyDescent="0.25">
      <c r="A76" s="5" t="s">
        <v>66</v>
      </c>
      <c r="B76" s="1">
        <v>-3574000000</v>
      </c>
      <c r="C76" s="1">
        <v>-161000000</v>
      </c>
      <c r="D76" s="1">
        <v>-465000000</v>
      </c>
      <c r="E76" s="1">
        <v>2000000</v>
      </c>
      <c r="F76" s="1">
        <v>-53000000</v>
      </c>
      <c r="G76" s="1">
        <v>415000000</v>
      </c>
      <c r="H76" s="1">
        <v>607000000</v>
      </c>
      <c r="I76" s="1">
        <v>1599000000</v>
      </c>
      <c r="J76" s="1">
        <v>259000000</v>
      </c>
      <c r="K76" s="1">
        <v>2272000000</v>
      </c>
      <c r="L76" s="1">
        <v>2258000000</v>
      </c>
      <c r="M76" s="1">
        <v>272000000</v>
      </c>
      <c r="N76" s="1">
        <v>80000000</v>
      </c>
      <c r="O76" s="1">
        <v>1906000000</v>
      </c>
      <c r="P76" s="1">
        <v>2833000000</v>
      </c>
    </row>
    <row r="77" spans="1:16" ht="19" x14ac:dyDescent="0.25">
      <c r="A77" s="5" t="s">
        <v>13</v>
      </c>
      <c r="B77" s="1">
        <v>1270000000</v>
      </c>
      <c r="C77" s="1">
        <v>869000000</v>
      </c>
      <c r="D77" s="1">
        <v>684000000</v>
      </c>
      <c r="E77" s="1">
        <v>591000000</v>
      </c>
      <c r="F77" s="1">
        <v>533000000</v>
      </c>
      <c r="G77" s="1">
        <v>514000000</v>
      </c>
      <c r="H77" s="1">
        <v>405000000</v>
      </c>
      <c r="I77" s="1">
        <v>517000000</v>
      </c>
      <c r="J77" s="1">
        <v>2205000000</v>
      </c>
      <c r="K77" s="1">
        <v>2173000000</v>
      </c>
      <c r="L77" s="1">
        <v>1987000000</v>
      </c>
      <c r="M77" s="1">
        <v>2047000000</v>
      </c>
      <c r="N77" s="1">
        <v>1988000000</v>
      </c>
      <c r="O77" s="1">
        <v>1262000000</v>
      </c>
      <c r="P77" s="1">
        <v>1250000000</v>
      </c>
    </row>
    <row r="78" spans="1:16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-18000000</v>
      </c>
      <c r="G78" s="1">
        <v>3000000</v>
      </c>
      <c r="H78" s="1">
        <v>1000000</v>
      </c>
      <c r="I78" s="1">
        <v>-168000000</v>
      </c>
      <c r="J78" s="1">
        <v>-925000000</v>
      </c>
      <c r="K78" s="1">
        <v>-797000000</v>
      </c>
      <c r="L78" s="1">
        <v>-211000000</v>
      </c>
      <c r="M78" s="1">
        <v>-175000000</v>
      </c>
      <c r="N78" s="1">
        <v>-349000000</v>
      </c>
      <c r="O78" s="1">
        <v>-20000000</v>
      </c>
      <c r="P78" s="1">
        <v>-236000000</v>
      </c>
    </row>
    <row r="79" spans="1:1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>
        <v>52000000</v>
      </c>
      <c r="G79" s="1">
        <v>88000000</v>
      </c>
      <c r="H79" s="1">
        <v>133000000</v>
      </c>
      <c r="I79" s="1">
        <v>216000000</v>
      </c>
      <c r="J79" s="1">
        <v>338000000</v>
      </c>
      <c r="K79" s="1">
        <v>281000000</v>
      </c>
      <c r="L79" s="1">
        <v>314000000</v>
      </c>
      <c r="M79" s="1">
        <v>346000000</v>
      </c>
      <c r="N79" s="1">
        <v>384000000</v>
      </c>
      <c r="O79" s="1">
        <v>353000000</v>
      </c>
      <c r="P79" s="1">
        <v>364000000</v>
      </c>
    </row>
    <row r="80" spans="1:16" ht="19" x14ac:dyDescent="0.25">
      <c r="A80" s="14" t="s">
        <v>104</v>
      </c>
      <c r="B80" s="15" t="e">
        <f t="shared" ref="B80:P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>
        <f t="shared" si="18"/>
        <v>1.1932078935291418E-2</v>
      </c>
      <c r="G80" s="15">
        <f t="shared" si="18"/>
        <v>1.8276220145379024E-2</v>
      </c>
      <c r="H80" s="15">
        <f t="shared" si="18"/>
        <v>2.3552328670090314E-2</v>
      </c>
      <c r="I80" s="15">
        <f t="shared" si="18"/>
        <v>3.5404032125881002E-2</v>
      </c>
      <c r="J80" s="15">
        <f t="shared" si="18"/>
        <v>3.5586439250368501E-2</v>
      </c>
      <c r="K80" s="15">
        <f t="shared" si="18"/>
        <v>3.0358686257562661E-2</v>
      </c>
      <c r="L80" s="15">
        <f t="shared" si="18"/>
        <v>3.3379398320399704E-2</v>
      </c>
      <c r="M80" s="15">
        <f t="shared" si="18"/>
        <v>3.8977131913934891E-2</v>
      </c>
      <c r="N80" s="15">
        <f t="shared" si="18"/>
        <v>4.4588945657222483E-2</v>
      </c>
      <c r="O80" s="15">
        <f t="shared" si="18"/>
        <v>3.1908162342944954E-2</v>
      </c>
      <c r="P80" s="15">
        <f t="shared" si="18"/>
        <v>2.7565316168118137E-2</v>
      </c>
    </row>
    <row r="81" spans="1:24" ht="19" x14ac:dyDescent="0.25">
      <c r="A81" s="5" t="s">
        <v>69</v>
      </c>
      <c r="B81" s="1">
        <v>204000000</v>
      </c>
      <c r="C81" s="1">
        <v>-392000000</v>
      </c>
      <c r="D81" s="1">
        <v>92000000</v>
      </c>
      <c r="E81" s="1">
        <v>-458000000</v>
      </c>
      <c r="F81" s="1">
        <v>22000000</v>
      </c>
      <c r="G81" s="1">
        <v>-180000000</v>
      </c>
      <c r="H81" s="1">
        <v>338000000</v>
      </c>
      <c r="I81" s="1">
        <v>357000000</v>
      </c>
      <c r="J81" s="1">
        <v>371000000</v>
      </c>
      <c r="K81" s="1">
        <v>62000000</v>
      </c>
      <c r="L81" s="1">
        <v>-3000000</v>
      </c>
      <c r="M81" s="1">
        <v>-160000000</v>
      </c>
      <c r="N81" s="1">
        <v>443000000</v>
      </c>
      <c r="O81" s="1">
        <v>-457000000</v>
      </c>
      <c r="P81" s="1">
        <v>-316000000</v>
      </c>
    </row>
    <row r="82" spans="1:24" ht="19" x14ac:dyDescent="0.25">
      <c r="A82" s="5" t="s">
        <v>70</v>
      </c>
      <c r="B82" s="1" t="s">
        <v>92</v>
      </c>
      <c r="C82" s="1" t="s">
        <v>92</v>
      </c>
      <c r="D82" s="1">
        <v>-46000000</v>
      </c>
      <c r="E82" s="1">
        <v>-60000000</v>
      </c>
      <c r="F82" s="1">
        <v>-6000000</v>
      </c>
      <c r="G82" s="1">
        <v>-24000000</v>
      </c>
      <c r="H82" s="1">
        <v>-120000000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</row>
    <row r="83" spans="1:24" ht="21" x14ac:dyDescent="0.25">
      <c r="A83" s="5" t="s">
        <v>34</v>
      </c>
      <c r="B83" s="1">
        <v>122000000</v>
      </c>
      <c r="C83" s="1">
        <v>50000000</v>
      </c>
      <c r="D83" s="1">
        <v>8000000</v>
      </c>
      <c r="E83" s="1">
        <v>-104000000</v>
      </c>
      <c r="F83" s="1">
        <v>-61000000</v>
      </c>
      <c r="G83" s="1">
        <v>-22000000</v>
      </c>
      <c r="H83" s="1">
        <v>-42000000</v>
      </c>
      <c r="I83" s="1">
        <v>82000000</v>
      </c>
      <c r="J83" s="1">
        <v>568000000</v>
      </c>
      <c r="K83" s="1">
        <v>-120000000</v>
      </c>
      <c r="L83" s="1">
        <v>-65000000</v>
      </c>
      <c r="M83" s="1">
        <v>128000000</v>
      </c>
      <c r="N83" s="1">
        <v>163000000</v>
      </c>
      <c r="O83" s="1">
        <v>-159000000</v>
      </c>
      <c r="P83" s="1">
        <v>-593000000</v>
      </c>
      <c r="W83" s="61" t="s">
        <v>126</v>
      </c>
      <c r="X83" s="62"/>
    </row>
    <row r="84" spans="1:24" ht="19" x14ac:dyDescent="0.25">
      <c r="A84" s="5" t="s">
        <v>47</v>
      </c>
      <c r="B84" s="1" t="s">
        <v>92</v>
      </c>
      <c r="C84" s="1" t="s">
        <v>92</v>
      </c>
      <c r="D84" s="1">
        <v>60000000</v>
      </c>
      <c r="E84" s="1">
        <v>-134000000</v>
      </c>
      <c r="F84" s="1">
        <v>101000000</v>
      </c>
      <c r="G84" s="1">
        <v>-25000000</v>
      </c>
      <c r="H84" s="1">
        <v>205000000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>
        <v>633000000</v>
      </c>
      <c r="W84" s="63" t="s">
        <v>127</v>
      </c>
      <c r="X84" s="64"/>
    </row>
    <row r="85" spans="1:24" ht="20" x14ac:dyDescent="0.25">
      <c r="A85" s="5" t="s">
        <v>71</v>
      </c>
      <c r="B85" s="1">
        <v>284000000</v>
      </c>
      <c r="C85" s="1">
        <v>-79000000</v>
      </c>
      <c r="D85" s="1">
        <v>212000000</v>
      </c>
      <c r="E85" s="1">
        <v>51000000</v>
      </c>
      <c r="F85" s="1">
        <v>-6000000</v>
      </c>
      <c r="G85" s="1">
        <v>-60000000</v>
      </c>
      <c r="H85" s="1">
        <v>242000000</v>
      </c>
      <c r="I85" s="1">
        <v>196000000</v>
      </c>
      <c r="J85" s="1">
        <v>5000000</v>
      </c>
      <c r="K85" s="1">
        <v>26000000</v>
      </c>
      <c r="L85" s="1">
        <v>26000000</v>
      </c>
      <c r="M85" s="1">
        <v>13000000</v>
      </c>
      <c r="N85" s="1">
        <v>5000000</v>
      </c>
      <c r="O85" s="1">
        <v>-20000000</v>
      </c>
      <c r="P85" s="1" t="s">
        <v>92</v>
      </c>
      <c r="W85" s="23" t="s">
        <v>128</v>
      </c>
      <c r="X85" s="24">
        <f>P17</f>
        <v>427000000</v>
      </c>
    </row>
    <row r="86" spans="1:24" ht="20" x14ac:dyDescent="0.25">
      <c r="A86" s="5" t="s">
        <v>72</v>
      </c>
      <c r="B86" s="1">
        <v>1478000000</v>
      </c>
      <c r="C86" s="1">
        <v>-1061000000</v>
      </c>
      <c r="D86" s="1">
        <v>58000000</v>
      </c>
      <c r="E86" s="1">
        <v>60000000</v>
      </c>
      <c r="F86" s="1">
        <v>186000000</v>
      </c>
      <c r="G86" s="1">
        <v>51000000</v>
      </c>
      <c r="H86" s="1">
        <v>-16000000</v>
      </c>
      <c r="I86" s="1">
        <v>-1191000000</v>
      </c>
      <c r="J86" s="1">
        <v>55000000</v>
      </c>
      <c r="K86" s="1">
        <v>-1544000000</v>
      </c>
      <c r="L86" s="1">
        <v>24000000</v>
      </c>
      <c r="M86" s="1">
        <v>43000000</v>
      </c>
      <c r="N86" s="1">
        <v>-64000000</v>
      </c>
      <c r="O86" s="1">
        <v>33000000</v>
      </c>
      <c r="P86" s="1" t="s">
        <v>92</v>
      </c>
      <c r="W86" s="23" t="s">
        <v>129</v>
      </c>
      <c r="X86" s="24">
        <f>P56</f>
        <v>0</v>
      </c>
    </row>
    <row r="87" spans="1:24" ht="20" x14ac:dyDescent="0.25">
      <c r="A87" s="6" t="s">
        <v>73</v>
      </c>
      <c r="B87" s="10">
        <v>-622000000</v>
      </c>
      <c r="C87" s="10">
        <v>-745000000</v>
      </c>
      <c r="D87" s="10">
        <v>369000000</v>
      </c>
      <c r="E87" s="10">
        <v>195000000</v>
      </c>
      <c r="F87" s="10">
        <v>722000000</v>
      </c>
      <c r="G87" s="10">
        <v>891000000</v>
      </c>
      <c r="H87" s="10">
        <v>1468000000</v>
      </c>
      <c r="I87" s="10">
        <v>1330000000</v>
      </c>
      <c r="J87" s="10">
        <v>2303000000</v>
      </c>
      <c r="K87" s="10">
        <v>2447000000</v>
      </c>
      <c r="L87" s="10">
        <v>4369000000</v>
      </c>
      <c r="M87" s="10">
        <v>2373000000</v>
      </c>
      <c r="N87" s="10">
        <v>2482000000</v>
      </c>
      <c r="O87" s="10">
        <v>3077000000</v>
      </c>
      <c r="P87" s="10">
        <v>3895000000</v>
      </c>
      <c r="W87" s="23" t="s">
        <v>130</v>
      </c>
      <c r="X87" s="24">
        <f>P61</f>
        <v>11165000000</v>
      </c>
    </row>
    <row r="88" spans="1:24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>
        <v>-206000000</v>
      </c>
      <c r="F88" s="1" t="s">
        <v>92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>
        <v>-130000000</v>
      </c>
      <c r="O88" s="1">
        <v>-132000000</v>
      </c>
      <c r="P88" s="1">
        <v>-159000000</v>
      </c>
      <c r="W88" s="33" t="s">
        <v>131</v>
      </c>
      <c r="X88" s="34">
        <f>X85/(X86+X87)</f>
        <v>3.8244514106583069E-2</v>
      </c>
    </row>
    <row r="89" spans="1:24" ht="20" customHeight="1" x14ac:dyDescent="0.25">
      <c r="A89" s="14" t="s">
        <v>105</v>
      </c>
      <c r="B89" s="15" t="e">
        <f t="shared" ref="B89:P89" si="19">(-1*B88)/B3</f>
        <v>#VALUE!</v>
      </c>
      <c r="C89" s="15" t="e">
        <f t="shared" si="19"/>
        <v>#VALUE!</v>
      </c>
      <c r="D89" s="15" t="e">
        <f t="shared" si="19"/>
        <v>#VALUE!</v>
      </c>
      <c r="E89" s="15">
        <f t="shared" si="19"/>
        <v>4.9117787315212207E-2</v>
      </c>
      <c r="F89" s="15" t="e">
        <f t="shared" si="19"/>
        <v>#VALUE!</v>
      </c>
      <c r="G89" s="15" t="e">
        <f t="shared" si="19"/>
        <v>#VALUE!</v>
      </c>
      <c r="H89" s="15" t="e">
        <f t="shared" si="19"/>
        <v>#VALUE!</v>
      </c>
      <c r="I89" s="15" t="e">
        <f t="shared" si="19"/>
        <v>#VALUE!</v>
      </c>
      <c r="J89" s="15" t="e">
        <f t="shared" si="19"/>
        <v>#VALUE!</v>
      </c>
      <c r="K89" s="15" t="e">
        <f t="shared" si="19"/>
        <v>#VALUE!</v>
      </c>
      <c r="L89" s="15" t="e">
        <f t="shared" si="19"/>
        <v>#VALUE!</v>
      </c>
      <c r="M89" s="15" t="e">
        <f t="shared" si="19"/>
        <v>#VALUE!</v>
      </c>
      <c r="N89" s="15">
        <f t="shared" si="19"/>
        <v>1.5095215977705528E-2</v>
      </c>
      <c r="O89" s="15">
        <f t="shared" si="19"/>
        <v>1.1931664105577149E-2</v>
      </c>
      <c r="P89" s="15">
        <f t="shared" si="19"/>
        <v>1.2040893600908747E-2</v>
      </c>
      <c r="W89" s="23" t="s">
        <v>106</v>
      </c>
      <c r="X89" s="24">
        <f>P27</f>
        <v>529000000</v>
      </c>
    </row>
    <row r="90" spans="1:24" ht="20" x14ac:dyDescent="0.25">
      <c r="A90" s="5" t="s">
        <v>75</v>
      </c>
      <c r="B90" s="1">
        <v>1243000000</v>
      </c>
      <c r="C90" s="1">
        <v>141000000</v>
      </c>
      <c r="D90" s="1">
        <v>-68000000</v>
      </c>
      <c r="E90" s="1" t="s">
        <v>92</v>
      </c>
      <c r="F90" s="1">
        <v>24000000</v>
      </c>
      <c r="G90" s="1">
        <v>2000000</v>
      </c>
      <c r="H90" s="1">
        <v>-7000000</v>
      </c>
      <c r="I90" s="1">
        <v>-87000000</v>
      </c>
      <c r="J90" s="1">
        <v>-182000000</v>
      </c>
      <c r="K90" s="1">
        <v>2682000000</v>
      </c>
      <c r="L90" s="1">
        <v>141000000</v>
      </c>
      <c r="M90" s="1">
        <v>-1661000000</v>
      </c>
      <c r="N90" s="1">
        <v>127000000</v>
      </c>
      <c r="O90" s="1">
        <v>-23000000</v>
      </c>
      <c r="P90" s="1" t="s">
        <v>92</v>
      </c>
      <c r="W90" s="23" t="s">
        <v>19</v>
      </c>
      <c r="X90" s="24">
        <f>P25</f>
        <v>3363000000</v>
      </c>
    </row>
    <row r="91" spans="1:24" ht="20" x14ac:dyDescent="0.25">
      <c r="A91" s="5" t="s">
        <v>76</v>
      </c>
      <c r="B91" s="1">
        <v>-14000000</v>
      </c>
      <c r="C91" s="1">
        <v>-2000000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>
        <v>-9000000</v>
      </c>
      <c r="M91" s="1">
        <v>-19000000</v>
      </c>
      <c r="N91" s="1">
        <v>-30000000</v>
      </c>
      <c r="O91" s="1">
        <v>-8000000</v>
      </c>
      <c r="P91" s="1">
        <v>-20000000</v>
      </c>
      <c r="W91" s="33" t="s">
        <v>132</v>
      </c>
      <c r="X91" s="34">
        <f>X89/X90</f>
        <v>0.15730002973535534</v>
      </c>
    </row>
    <row r="92" spans="1:24" ht="20" x14ac:dyDescent="0.25">
      <c r="A92" s="5" t="s">
        <v>77</v>
      </c>
      <c r="B92" s="1">
        <v>140000000</v>
      </c>
      <c r="C92" s="1">
        <v>21000000</v>
      </c>
      <c r="D92" s="1" t="s">
        <v>92</v>
      </c>
      <c r="E92" s="1" t="s">
        <v>92</v>
      </c>
      <c r="F92" s="1">
        <v>12000000</v>
      </c>
      <c r="G92" s="1">
        <v>4000000</v>
      </c>
      <c r="H92" s="1" t="s">
        <v>92</v>
      </c>
      <c r="I92" s="1">
        <v>1000000</v>
      </c>
      <c r="J92" s="1" t="s">
        <v>92</v>
      </c>
      <c r="K92" s="1" t="s">
        <v>92</v>
      </c>
      <c r="L92" s="1">
        <v>6000000</v>
      </c>
      <c r="M92" s="1">
        <v>1000000</v>
      </c>
      <c r="N92" s="1">
        <v>3000000</v>
      </c>
      <c r="O92" s="1">
        <v>18000000</v>
      </c>
      <c r="P92" s="1">
        <v>13000000</v>
      </c>
      <c r="W92" s="35" t="s">
        <v>133</v>
      </c>
      <c r="X92" s="36">
        <f>X88*(1-X91)</f>
        <v>3.222865090040334E-2</v>
      </c>
    </row>
    <row r="93" spans="1:24" ht="19" x14ac:dyDescent="0.25">
      <c r="A93" s="5" t="s">
        <v>78</v>
      </c>
      <c r="B93" s="1">
        <v>-354000000</v>
      </c>
      <c r="C93" s="1">
        <v>-82000000</v>
      </c>
      <c r="D93" s="1">
        <v>-218000000</v>
      </c>
      <c r="E93" s="1">
        <v>795000000</v>
      </c>
      <c r="F93" s="1">
        <v>-324000000</v>
      </c>
      <c r="G93" s="1">
        <v>-246000000</v>
      </c>
      <c r="H93" s="1">
        <v>-380000000</v>
      </c>
      <c r="I93" s="1">
        <v>-344000000</v>
      </c>
      <c r="J93" s="1">
        <v>-445000000</v>
      </c>
      <c r="K93" s="1">
        <v>-610000000</v>
      </c>
      <c r="L93" s="1">
        <v>-660000000</v>
      </c>
      <c r="M93" s="1">
        <v>-605000000</v>
      </c>
      <c r="N93" s="1">
        <v>-518000000</v>
      </c>
      <c r="O93" s="1">
        <v>-888000000</v>
      </c>
      <c r="P93" s="1">
        <v>-1242000000</v>
      </c>
      <c r="W93" s="63" t="s">
        <v>134</v>
      </c>
      <c r="X93" s="64"/>
    </row>
    <row r="94" spans="1:24" ht="20" x14ac:dyDescent="0.25">
      <c r="A94" s="6" t="s">
        <v>79</v>
      </c>
      <c r="B94" s="10">
        <v>1015000000</v>
      </c>
      <c r="C94" s="10">
        <v>78000000</v>
      </c>
      <c r="D94" s="10">
        <v>-286000000</v>
      </c>
      <c r="E94" s="10">
        <v>589000000</v>
      </c>
      <c r="F94" s="10">
        <v>-288000000</v>
      </c>
      <c r="G94" s="10">
        <v>-240000000</v>
      </c>
      <c r="H94" s="10">
        <v>-387000000</v>
      </c>
      <c r="I94" s="10">
        <v>-430000000</v>
      </c>
      <c r="J94" s="10">
        <v>-627000000</v>
      </c>
      <c r="K94" s="10">
        <v>2072000000</v>
      </c>
      <c r="L94" s="10">
        <v>-522000000</v>
      </c>
      <c r="M94" s="10">
        <v>-2284000000</v>
      </c>
      <c r="N94" s="10">
        <v>-418000000</v>
      </c>
      <c r="O94" s="10">
        <v>-934000000</v>
      </c>
      <c r="P94" s="10">
        <v>-1249000000</v>
      </c>
      <c r="W94" s="23" t="s">
        <v>135</v>
      </c>
      <c r="X94" s="37">
        <v>4.095E-2</v>
      </c>
    </row>
    <row r="95" spans="1:24" ht="20" x14ac:dyDescent="0.25">
      <c r="A95" s="5" t="s">
        <v>80</v>
      </c>
      <c r="B95" s="1">
        <v>-6000000</v>
      </c>
      <c r="C95" s="1">
        <v>-487000000</v>
      </c>
      <c r="D95" s="1">
        <v>-1585000000</v>
      </c>
      <c r="E95" s="1">
        <v>-2607000000</v>
      </c>
      <c r="F95" s="1">
        <v>-2226000000</v>
      </c>
      <c r="G95" s="1">
        <v>-3057000000</v>
      </c>
      <c r="H95" s="1">
        <v>-1057000000</v>
      </c>
      <c r="I95" s="1">
        <v>-3618000000</v>
      </c>
      <c r="J95" s="1">
        <v>-3533000000</v>
      </c>
      <c r="K95" s="1">
        <v>-2744000000</v>
      </c>
      <c r="L95" s="1">
        <v>-2274000000</v>
      </c>
      <c r="M95" s="1">
        <v>-1750000000</v>
      </c>
      <c r="N95" s="1">
        <v>-1809000000</v>
      </c>
      <c r="O95" s="1">
        <v>-1021000000</v>
      </c>
      <c r="P95" s="1" t="s">
        <v>92</v>
      </c>
      <c r="W95" s="23" t="s">
        <v>136</v>
      </c>
      <c r="X95" s="38" cm="1">
        <f t="array" ref="X95">_FV(A1,"Beta")</f>
        <v>1.5149999999999999</v>
      </c>
    </row>
    <row r="96" spans="1:24" ht="20" x14ac:dyDescent="0.25">
      <c r="A96" s="5" t="s">
        <v>81</v>
      </c>
      <c r="B96" s="1" t="s">
        <v>92</v>
      </c>
      <c r="C96" s="1" t="s">
        <v>92</v>
      </c>
      <c r="D96" s="1">
        <v>448000000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>
        <v>59000000</v>
      </c>
      <c r="W96" s="23" t="s">
        <v>137</v>
      </c>
      <c r="X96" s="37">
        <v>8.4000000000000005E-2</v>
      </c>
    </row>
    <row r="97" spans="1:2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>
        <v>-57000000</v>
      </c>
      <c r="F97" s="1">
        <v>-40000000</v>
      </c>
      <c r="G97" s="1">
        <v>-405000000</v>
      </c>
      <c r="H97" s="1">
        <v>-1435000000</v>
      </c>
      <c r="I97" s="1">
        <v>-475000000</v>
      </c>
      <c r="J97" s="1">
        <v>-1280000000</v>
      </c>
      <c r="K97" s="1">
        <v>-286000000</v>
      </c>
      <c r="L97" s="1">
        <v>-5006000000</v>
      </c>
      <c r="M97" s="1">
        <v>-1443000000</v>
      </c>
      <c r="N97" s="1">
        <v>-627000000</v>
      </c>
      <c r="O97" s="1">
        <v>-4015000000</v>
      </c>
      <c r="P97" s="1">
        <v>-1426000000</v>
      </c>
      <c r="W97" s="35" t="s">
        <v>138</v>
      </c>
      <c r="X97" s="36">
        <f>(X94)+((X95)*(X96-X94))</f>
        <v>0.10617075000000001</v>
      </c>
    </row>
    <row r="98" spans="1:2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>
        <v>-74000000</v>
      </c>
      <c r="M98" s="1">
        <v>-319000000</v>
      </c>
      <c r="N98" s="1">
        <v>-420000000</v>
      </c>
      <c r="O98" s="1">
        <v>-562000000</v>
      </c>
      <c r="P98" s="1">
        <v>-815000000</v>
      </c>
      <c r="W98" s="63" t="s">
        <v>139</v>
      </c>
      <c r="X98" s="64"/>
    </row>
    <row r="99" spans="1:24" ht="20" x14ac:dyDescent="0.25">
      <c r="A99" s="5" t="s">
        <v>84</v>
      </c>
      <c r="B99" s="1">
        <v>322000000</v>
      </c>
      <c r="C99" s="1">
        <v>407000000</v>
      </c>
      <c r="D99" s="1">
        <v>984000000</v>
      </c>
      <c r="E99" s="1">
        <v>1736000000</v>
      </c>
      <c r="F99" s="1">
        <v>1692000000</v>
      </c>
      <c r="G99" s="1">
        <v>2864000000</v>
      </c>
      <c r="H99" s="1">
        <v>1938000000</v>
      </c>
      <c r="I99" s="1">
        <v>3644000000</v>
      </c>
      <c r="J99" s="1">
        <v>3421000000</v>
      </c>
      <c r="K99" s="1">
        <v>144000000</v>
      </c>
      <c r="L99" s="1">
        <v>2757000000</v>
      </c>
      <c r="M99" s="1">
        <v>1681000000</v>
      </c>
      <c r="N99" s="1">
        <v>2021000000</v>
      </c>
      <c r="O99" s="1">
        <v>4013000000</v>
      </c>
      <c r="P99" s="1">
        <v>563000000</v>
      </c>
      <c r="W99" s="23" t="s">
        <v>140</v>
      </c>
      <c r="X99" s="24">
        <f>X86+X87</f>
        <v>11165000000</v>
      </c>
    </row>
    <row r="100" spans="1:24" ht="20" x14ac:dyDescent="0.25">
      <c r="A100" s="6" t="s">
        <v>85</v>
      </c>
      <c r="B100" s="10">
        <v>316000000</v>
      </c>
      <c r="C100" s="10">
        <v>-80000000</v>
      </c>
      <c r="D100" s="10">
        <v>-153000000</v>
      </c>
      <c r="E100" s="10">
        <v>-928000000</v>
      </c>
      <c r="F100" s="10">
        <v>-574000000</v>
      </c>
      <c r="G100" s="10">
        <v>-598000000</v>
      </c>
      <c r="H100" s="10">
        <v>-554000000</v>
      </c>
      <c r="I100" s="10">
        <v>-449000000</v>
      </c>
      <c r="J100" s="10">
        <v>-1392000000</v>
      </c>
      <c r="K100" s="10">
        <v>-2886000000</v>
      </c>
      <c r="L100" s="10">
        <v>-4597000000</v>
      </c>
      <c r="M100" s="10">
        <v>-1831000000</v>
      </c>
      <c r="N100" s="10">
        <v>-835000000</v>
      </c>
      <c r="O100" s="10">
        <v>-1585000000</v>
      </c>
      <c r="P100" s="10">
        <v>-1619000000</v>
      </c>
      <c r="W100" s="33" t="s">
        <v>141</v>
      </c>
      <c r="X100" s="34">
        <f>X99/X103</f>
        <v>0.19507108751061428</v>
      </c>
    </row>
    <row r="101" spans="1:24" ht="20" x14ac:dyDescent="0.25">
      <c r="A101" s="5" t="s">
        <v>86</v>
      </c>
      <c r="B101" s="1">
        <v>46000000</v>
      </c>
      <c r="C101" s="1">
        <v>-8000000</v>
      </c>
      <c r="D101" s="1">
        <v>-63000000</v>
      </c>
      <c r="E101" s="1">
        <v>-21000000</v>
      </c>
      <c r="F101" s="1">
        <v>14000000</v>
      </c>
      <c r="G101" s="1" t="s">
        <v>92</v>
      </c>
      <c r="H101" s="1">
        <v>-12000000</v>
      </c>
      <c r="I101" s="1">
        <v>-22000000</v>
      </c>
      <c r="J101" s="1">
        <v>-4000000</v>
      </c>
      <c r="K101" s="1">
        <v>20000000</v>
      </c>
      <c r="L101" s="1">
        <v>-8000000</v>
      </c>
      <c r="M101" s="1">
        <v>-2000000</v>
      </c>
      <c r="N101" s="1">
        <v>1000000</v>
      </c>
      <c r="O101" s="1">
        <v>-3000000</v>
      </c>
      <c r="P101" s="1">
        <v>-12000000</v>
      </c>
      <c r="W101" s="23" t="s">
        <v>142</v>
      </c>
      <c r="X101" s="39" cm="1">
        <f t="array" ref="X101">_FV(A1,"Market cap",TRUE)</f>
        <v>46070544962</v>
      </c>
    </row>
    <row r="102" spans="1:24" ht="20" x14ac:dyDescent="0.25">
      <c r="A102" s="6" t="s">
        <v>87</v>
      </c>
      <c r="B102" s="10">
        <v>755000000</v>
      </c>
      <c r="C102" s="10">
        <v>-755000000</v>
      </c>
      <c r="D102" s="10">
        <v>-133000000</v>
      </c>
      <c r="E102" s="10">
        <v>-165000000</v>
      </c>
      <c r="F102" s="10">
        <v>-126000000</v>
      </c>
      <c r="G102" s="10">
        <v>53000000</v>
      </c>
      <c r="H102" s="10">
        <v>515000000</v>
      </c>
      <c r="I102" s="10">
        <v>429000000</v>
      </c>
      <c r="J102" s="10">
        <v>280000000</v>
      </c>
      <c r="K102" s="10">
        <v>1653000000</v>
      </c>
      <c r="L102" s="10">
        <v>-758000000</v>
      </c>
      <c r="M102" s="10">
        <v>-1744000000</v>
      </c>
      <c r="N102" s="10">
        <v>1230000000</v>
      </c>
      <c r="O102" s="10">
        <v>555000000</v>
      </c>
      <c r="P102" s="10">
        <v>1015000000</v>
      </c>
      <c r="W102" s="33" t="s">
        <v>143</v>
      </c>
      <c r="X102" s="34">
        <f>X101/X103</f>
        <v>0.8049289124893857</v>
      </c>
    </row>
    <row r="103" spans="1:24" ht="20" x14ac:dyDescent="0.25">
      <c r="A103" s="5" t="s">
        <v>88</v>
      </c>
      <c r="B103" s="1">
        <v>1041000000</v>
      </c>
      <c r="C103" s="1">
        <v>1796000000</v>
      </c>
      <c r="D103" s="1">
        <v>1041000000</v>
      </c>
      <c r="E103" s="1">
        <v>908000000</v>
      </c>
      <c r="F103" s="1">
        <v>743000000</v>
      </c>
      <c r="G103" s="1">
        <v>617000000</v>
      </c>
      <c r="H103" s="1">
        <v>670000000</v>
      </c>
      <c r="I103" s="1">
        <v>1185000000</v>
      </c>
      <c r="J103" s="1">
        <v>1614000000</v>
      </c>
      <c r="K103" s="1">
        <v>1894000000</v>
      </c>
      <c r="L103" s="1">
        <v>3547000000</v>
      </c>
      <c r="M103" s="1">
        <v>2789000000</v>
      </c>
      <c r="N103" s="1">
        <v>1045000000</v>
      </c>
      <c r="O103" s="1">
        <v>2275000000</v>
      </c>
      <c r="P103" s="1">
        <v>2830000000</v>
      </c>
      <c r="W103" s="35" t="s">
        <v>144</v>
      </c>
      <c r="X103" s="40">
        <f>X99+X101</f>
        <v>57235544962</v>
      </c>
    </row>
    <row r="104" spans="1:24" ht="20" thickBot="1" x14ac:dyDescent="0.3">
      <c r="A104" s="7" t="s">
        <v>89</v>
      </c>
      <c r="B104" s="11">
        <v>1796000000</v>
      </c>
      <c r="C104" s="11">
        <v>1041000000</v>
      </c>
      <c r="D104" s="11">
        <v>908000000</v>
      </c>
      <c r="E104" s="11">
        <v>743000000</v>
      </c>
      <c r="F104" s="11">
        <v>617000000</v>
      </c>
      <c r="G104" s="11">
        <v>670000000</v>
      </c>
      <c r="H104" s="11">
        <v>1185000000</v>
      </c>
      <c r="I104" s="11">
        <v>1614000000</v>
      </c>
      <c r="J104" s="11">
        <v>1894000000</v>
      </c>
      <c r="K104" s="11">
        <v>3547000000</v>
      </c>
      <c r="L104" s="11">
        <v>2789000000</v>
      </c>
      <c r="M104" s="11">
        <v>1045000000</v>
      </c>
      <c r="N104" s="11">
        <v>2275000000</v>
      </c>
      <c r="O104" s="11">
        <v>2830000000</v>
      </c>
      <c r="P104" s="11">
        <v>3845000000</v>
      </c>
      <c r="W104" s="63" t="s">
        <v>145</v>
      </c>
      <c r="X104" s="64"/>
    </row>
    <row r="105" spans="1:24" ht="21" thickTop="1" x14ac:dyDescent="0.25">
      <c r="A105" s="14" t="s">
        <v>107</v>
      </c>
      <c r="B105" s="1"/>
      <c r="C105" s="15">
        <f>(C106/B106)-1</f>
        <v>-0.18129218900675026</v>
      </c>
      <c r="D105" s="15">
        <f>(D106/C106)-1</f>
        <v>-1.1224970553592462</v>
      </c>
      <c r="E105" s="15">
        <f>(E106/D106)-1</f>
        <v>-1.3461538461538463</v>
      </c>
      <c r="F105" s="15">
        <f>(F106/E106)-1</f>
        <v>-13.277777777777779</v>
      </c>
      <c r="G105" s="15">
        <f>(G106/F106)-1</f>
        <v>0.45022624434389136</v>
      </c>
      <c r="H105" s="15">
        <f t="shared" ref="H105:L105" si="20">(H106/G106)-1</f>
        <v>0.72074882995319811</v>
      </c>
      <c r="I105" s="15">
        <f t="shared" si="20"/>
        <v>-0.11423390752493201</v>
      </c>
      <c r="J105" s="15">
        <f t="shared" si="20"/>
        <v>0.89866939611054253</v>
      </c>
      <c r="K105" s="15">
        <f t="shared" si="20"/>
        <v>-1.4016172506738589E-2</v>
      </c>
      <c r="L105" s="15">
        <f t="shared" si="20"/>
        <v>1.027337342810279</v>
      </c>
      <c r="M105" s="15">
        <f t="shared" ref="M105" si="21">(M106/L106)-1</f>
        <v>-0.5293959007551241</v>
      </c>
      <c r="N105" s="15">
        <f t="shared" ref="N105" si="22">(N106/M106)-1</f>
        <v>0.12320916905444124</v>
      </c>
      <c r="O105" s="15">
        <f t="shared" ref="O105" si="23">(O106/N106)-1</f>
        <v>9.4387755102040893E-2</v>
      </c>
      <c r="P105" s="15">
        <f t="shared" ref="P105" si="24">(P106/O106)-1</f>
        <v>0.32027972027972029</v>
      </c>
      <c r="Q105" s="15"/>
      <c r="R105" s="15"/>
      <c r="S105" s="15"/>
      <c r="T105" s="15"/>
      <c r="U105" s="15"/>
      <c r="V105" s="15"/>
      <c r="W105" s="25" t="s">
        <v>108</v>
      </c>
      <c r="X105" s="26">
        <f>(X100*X92)+(X102*X97)</f>
        <v>9.1746784315824073E-2</v>
      </c>
    </row>
    <row r="106" spans="1:24" ht="19" x14ac:dyDescent="0.25">
      <c r="A106" s="5" t="s">
        <v>90</v>
      </c>
      <c r="B106" s="1">
        <v>-1037000000</v>
      </c>
      <c r="C106" s="1">
        <v>-849000000</v>
      </c>
      <c r="D106" s="1">
        <v>104000000</v>
      </c>
      <c r="E106" s="1">
        <v>-36000000</v>
      </c>
      <c r="F106" s="1">
        <v>442000000</v>
      </c>
      <c r="G106" s="1">
        <v>641000000</v>
      </c>
      <c r="H106" s="1">
        <v>1103000000</v>
      </c>
      <c r="I106" s="1">
        <v>977000000</v>
      </c>
      <c r="J106" s="1">
        <v>1855000000</v>
      </c>
      <c r="K106" s="1">
        <v>1829000000</v>
      </c>
      <c r="L106" s="1">
        <v>3708000000</v>
      </c>
      <c r="M106" s="1">
        <v>1745000000</v>
      </c>
      <c r="N106" s="1">
        <v>1960000000</v>
      </c>
      <c r="O106" s="1">
        <v>2145000000</v>
      </c>
      <c r="P106" s="1">
        <v>2832000000</v>
      </c>
      <c r="Q106" s="41">
        <f>P106*(1+$X$106)</f>
        <v>2969303200.2940698</v>
      </c>
      <c r="R106" s="41">
        <f t="shared" ref="R106:U106" si="25">Q106*(1+$X$106)</f>
        <v>3113263239.8575583</v>
      </c>
      <c r="S106" s="41">
        <f t="shared" si="25"/>
        <v>3264202860.6874757</v>
      </c>
      <c r="T106" s="41">
        <f t="shared" si="25"/>
        <v>3422460452.2063484</v>
      </c>
      <c r="U106" s="41">
        <f t="shared" si="25"/>
        <v>3588390809.8927259</v>
      </c>
      <c r="V106" s="42" t="s">
        <v>146</v>
      </c>
      <c r="W106" s="43" t="s">
        <v>147</v>
      </c>
      <c r="X106" s="44">
        <f>(SUM(Q4:U4)/5)</f>
        <v>4.8482768465420122E-2</v>
      </c>
    </row>
    <row r="107" spans="1:2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2"/>
      <c r="R107" s="42"/>
      <c r="S107" s="42"/>
      <c r="T107" s="42"/>
      <c r="U107" s="45">
        <f>U106*(1+X107)/(X108-X107)</f>
        <v>55105285113.608902</v>
      </c>
      <c r="V107" s="46" t="s">
        <v>148</v>
      </c>
      <c r="W107" s="47" t="s">
        <v>149</v>
      </c>
      <c r="X107" s="48">
        <v>2.5000000000000001E-2</v>
      </c>
    </row>
    <row r="108" spans="1:24" ht="19" x14ac:dyDescent="0.25">
      <c r="Q108" s="45">
        <f t="shared" ref="Q108:S108" si="26">Q107+Q106</f>
        <v>2969303200.2940698</v>
      </c>
      <c r="R108" s="45">
        <f t="shared" si="26"/>
        <v>3113263239.8575583</v>
      </c>
      <c r="S108" s="45">
        <f t="shared" si="26"/>
        <v>3264202860.6874757</v>
      </c>
      <c r="T108" s="45">
        <f>T107+T106</f>
        <v>3422460452.2063484</v>
      </c>
      <c r="U108" s="45">
        <f>U107+U106</f>
        <v>58693675923.501625</v>
      </c>
      <c r="V108" s="46" t="s">
        <v>144</v>
      </c>
      <c r="W108" s="49" t="s">
        <v>150</v>
      </c>
      <c r="X108" s="50">
        <f>X105</f>
        <v>9.1746784315824073E-2</v>
      </c>
    </row>
    <row r="109" spans="1:24" ht="19" x14ac:dyDescent="0.25">
      <c r="Q109" s="59" t="s">
        <v>151</v>
      </c>
      <c r="R109" s="60"/>
    </row>
    <row r="110" spans="1:24" ht="20" x14ac:dyDescent="0.25">
      <c r="Q110" s="51" t="s">
        <v>152</v>
      </c>
      <c r="R110" s="39">
        <f>NPV(X108,Q108,R108,S108,T108,U108)</f>
        <v>48091991472.445564</v>
      </c>
    </row>
    <row r="111" spans="1:24" ht="20" x14ac:dyDescent="0.25">
      <c r="Q111" s="51" t="s">
        <v>153</v>
      </c>
      <c r="R111" s="39">
        <f>P40</f>
        <v>3845000000</v>
      </c>
    </row>
    <row r="112" spans="1:24" ht="20" x14ac:dyDescent="0.25">
      <c r="Q112" s="51" t="s">
        <v>140</v>
      </c>
      <c r="R112" s="39">
        <f>X99</f>
        <v>11165000000</v>
      </c>
    </row>
    <row r="113" spans="17:18" ht="20" x14ac:dyDescent="0.25">
      <c r="Q113" s="51" t="s">
        <v>154</v>
      </c>
      <c r="R113" s="39">
        <f>R110+R111-R112</f>
        <v>40771991472.445564</v>
      </c>
    </row>
    <row r="114" spans="17:18" ht="20" x14ac:dyDescent="0.25">
      <c r="Q114" s="51" t="s">
        <v>155</v>
      </c>
      <c r="R114" s="52">
        <f>P34*(1+(5*V16))</f>
        <v>195972922.97641274</v>
      </c>
    </row>
    <row r="115" spans="17:18" ht="20" x14ac:dyDescent="0.25">
      <c r="Q115" s="53" t="s">
        <v>156</v>
      </c>
      <c r="R115" s="54">
        <f>R113/R114</f>
        <v>208.04910623980882</v>
      </c>
    </row>
    <row r="116" spans="17:18" ht="20" x14ac:dyDescent="0.25">
      <c r="Q116" s="51" t="s">
        <v>157</v>
      </c>
      <c r="R116" s="55" cm="1">
        <f t="array" ref="R116">_FV(A1,"Price")</f>
        <v>177.37</v>
      </c>
    </row>
    <row r="117" spans="17:18" ht="20" x14ac:dyDescent="0.25">
      <c r="Q117" s="56" t="s">
        <v>158</v>
      </c>
      <c r="R117" s="57">
        <f>R115/R116-1</f>
        <v>0.1729667150014591</v>
      </c>
    </row>
    <row r="118" spans="17:18" ht="20" x14ac:dyDescent="0.25">
      <c r="Q118" s="56" t="s">
        <v>159</v>
      </c>
      <c r="R118" s="58" t="str">
        <f>IF(R115&gt;R116,"BUY","SELL")</f>
        <v>BUY</v>
      </c>
    </row>
  </sheetData>
  <mergeCells count="6">
    <mergeCell ref="Q109:R109"/>
    <mergeCell ref="W83:X83"/>
    <mergeCell ref="W84:X84"/>
    <mergeCell ref="W93:X93"/>
    <mergeCell ref="W98:X98"/>
    <mergeCell ref="W104:X104"/>
  </mergeCells>
  <hyperlinks>
    <hyperlink ref="A1" r:id="rId1" tooltip="https://roic.ai/company/NXPI" display="ROIC.AI | NXPI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1413447/000141344720000009/0001413447-20-000009-index.htm" xr:uid="{00000000-0004-0000-0000-000022000000}"/>
    <hyperlink ref="M74" r:id="rId25" tooltip="https://www.sec.gov/Archives/edgar/data/1413447/000141344720000009/0001413447-20-000009-index.htm" xr:uid="{00000000-0004-0000-0000-000023000000}"/>
    <hyperlink ref="N36" r:id="rId26" tooltip="https://www.sec.gov/Archives/edgar/data/1413447/000141344721000011/0001413447-21-000011-index.htm" xr:uid="{00000000-0004-0000-0000-000025000000}"/>
    <hyperlink ref="N74" r:id="rId27" tooltip="https://www.sec.gov/Archives/edgar/data/1413447/000141344721000011/0001413447-21-000011-index.htm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www.sec.gov/Archives/edgar/data/1413447/000141344723000006/0001413447-23-000006-index.htm" xr:uid="{00000000-0004-0000-0000-00002B000000}"/>
    <hyperlink ref="P74" r:id="rId31" tooltip="https://www.sec.gov/Archives/edgar/data/1413447/000141344723000006/0001413447-23-000006-index.htm" xr:uid="{00000000-0004-0000-0000-00002C000000}"/>
    <hyperlink ref="Q1" r:id="rId32" display="https://finbox.com/NASDAQGS:NXPI/explorer/revenue_proj" xr:uid="{F44E6E99-1A7B-F145-96D3-62C817A522AF}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2023-03-14T04:04:57Z</dcterms:created>
  <dcterms:modified xsi:type="dcterms:W3CDTF">2023-05-22T21:33:30Z</dcterms:modified>
</cp:coreProperties>
</file>