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926FA337-03D5-0C45-933D-5209336BB9F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9" i="1" l="1"/>
  <c r="AB30" i="1"/>
  <c r="AC30" i="1"/>
  <c r="AD30" i="1"/>
  <c r="AE30" i="1"/>
  <c r="AA30" i="1"/>
  <c r="AA29" i="1"/>
  <c r="AB29" i="1"/>
  <c r="AC29" i="1"/>
  <c r="AD29" i="1"/>
  <c r="AE29" i="1"/>
  <c r="AB21" i="1"/>
  <c r="AC21" i="1"/>
  <c r="AD21" i="1"/>
  <c r="AE21" i="1"/>
  <c r="AA21" i="1"/>
  <c r="AD108" i="1"/>
  <c r="AC108" i="1"/>
  <c r="AB108" i="1"/>
  <c r="AA108" i="1"/>
  <c r="AA20" i="1"/>
  <c r="AB20" i="1"/>
  <c r="AC20" i="1"/>
  <c r="AD20" i="1"/>
  <c r="AE20" i="1"/>
  <c r="AB116" i="1" a="1"/>
  <c r="AB116" i="1" s="1"/>
  <c r="AH19" i="1" s="1"/>
  <c r="AH95" i="1" a="1"/>
  <c r="AH95" i="1" s="1"/>
  <c r="AH97" i="1" s="1"/>
  <c r="AH101" i="1" a="1"/>
  <c r="AH101" i="1" s="1"/>
  <c r="AG19" i="1" s="1"/>
  <c r="AB114" i="1"/>
  <c r="AF19" i="1"/>
  <c r="AF16" i="1"/>
  <c r="AI13" i="1"/>
  <c r="AH13" i="1"/>
  <c r="AG13" i="1"/>
  <c r="AF13" i="1"/>
  <c r="AI10" i="1"/>
  <c r="AH10" i="1"/>
  <c r="AG10" i="1"/>
  <c r="AF10" i="1"/>
  <c r="AI7" i="1"/>
  <c r="AH7" i="1"/>
  <c r="AG7" i="1"/>
  <c r="AF7" i="1"/>
  <c r="AI4"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5" i="1"/>
  <c r="K105" i="1"/>
  <c r="L105" i="1"/>
  <c r="M105" i="1"/>
  <c r="N105" i="1"/>
  <c r="O105" i="1"/>
  <c r="P105" i="1"/>
  <c r="Q105" i="1"/>
  <c r="R105" i="1"/>
  <c r="S105" i="1"/>
  <c r="T105" i="1"/>
  <c r="U105" i="1"/>
  <c r="V105" i="1"/>
  <c r="W105" i="1"/>
  <c r="X105" i="1"/>
  <c r="Y105" i="1"/>
  <c r="Z105" i="1"/>
  <c r="I105" i="1"/>
  <c r="H105" i="1"/>
  <c r="G105" i="1"/>
  <c r="F105" i="1"/>
  <c r="E105" i="1"/>
  <c r="D105" i="1"/>
  <c r="C105"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G16" i="1" l="1"/>
  <c r="AI16" i="1"/>
  <c r="AH16" i="1"/>
  <c r="AH92" i="1"/>
  <c r="AH106" i="1"/>
  <c r="AA106" i="1" s="1"/>
  <c r="AB106" i="1" s="1"/>
  <c r="AC106" i="1" s="1"/>
  <c r="AD106" i="1" s="1"/>
  <c r="AE106" i="1" s="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<sst xmlns="http://schemas.openxmlformats.org/spreadsheetml/2006/main" count="703" uniqueCount="162">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</sst>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20"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u/>
      <sz val="12"/>
      <color theme="10"/>
      <name val="Calibri"/>
      <family val="1"/>
    </font>
    <font>
      <i/>
      <sz val="14"/>
      <color theme="1"/>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8" fillId="0" borderId="0" applyFont="0" applyFill="0" applyBorder="0" applyAlignment="0" applyProtection="0"/>
    <xf numFmtId="0" fontId="17" fillId="0" borderId="0" applyNumberForma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164" fontId="18" fillId="6" borderId="0" xfId="2" applyNumberFormat="1" applyFont="1" applyFill="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9" fillId="0" borderId="0" xfId="0" applyFont="1"/>
    <xf numFmtId="164" fontId="13" fillId="0" borderId="3" xfId="0" applyNumberFormat="1" applyFont="1" applyBorder="1"/>
    <xf numFmtId="170" fontId="11" fillId="0" borderId="8" xfId="0" applyNumberFormat="1" applyFont="1" applyBorder="1" applyAlignment="1">
      <alignment horizontal="center"/>
    </xf>
    <xf numFmtId="170" fontId="11" fillId="0" borderId="7" xfId="0" applyNumberFormat="1" applyFont="1" applyBorder="1" applyAlignment="1">
      <alignment horizontal="center"/>
    </xf>
    <xf numFmtId="170" fontId="11" fillId="0" borderId="14" xfId="0" applyNumberFormat="1" applyFont="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NVDA</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93357933579336"/>
          <c:y val="0.14329953305255447"/>
          <c:w val="0.83433579335793362"/>
          <c:h val="0.676845129097234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990627854800306"/>
          <c:y val="0.90578684989217118"/>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42333</xdr:colOff>
      <xdr:row>108</xdr:row>
      <xdr:rowOff>31750</xdr:rowOff>
    </xdr:from>
    <xdr:to>
      <xdr:col>33</xdr:col>
      <xdr:colOff>1481667</xdr:colOff>
      <xdr:row>130</xdr:row>
      <xdr:rowOff>15875</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394.8</v>
    <v>108.13</v>
    <v>1.7505999999999999</v>
    <v>74.42</v>
    <v>0.243696</v>
    <v>-1.91</v>
    <v>-5.0290000000000005E-3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394.8</v>
    <v>Semiconductors &amp; Semiconductor Equipment</v>
    <v>Stock</v>
    <v>45071.999968796095</v>
    <v>0</v>
    <v>366.35</v>
    <v>939294394200</v>
    <v>NVIDIA CORPORATION</v>
    <v>NVIDIA CORPORATION</v>
    <v>385.23</v>
    <v>197.38380000000001</v>
    <v>305.38</v>
    <v>379.8</v>
    <v>377.89</v>
    <v>2473129000</v>
    <v>NVDA</v>
    <v>NVIDIA CORPORATION (XNAS:NVDA)</v>
    <v>154391067</v>
    <v>40319476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NVDA/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92" zoomScaleNormal="70" workbookViewId="0">
      <pane xSplit="1" ySplit="1" topLeftCell="Y2" activePane="bottomRight" state="frozen"/>
      <selection pane="topRight"/>
      <selection pane="bottomLeft"/>
      <selection pane="bottomRight" activeCell="AG22" sqref="AG22"/>
    </sheetView>
  </sheetViews>
  <sheetFormatPr baseColWidth="10" defaultRowHeight="16" x14ac:dyDescent="0.2"/>
  <cols>
    <col min="1" max="1" width="50" customWidth="1"/>
    <col min="2" max="26" width="15" customWidth="1"/>
    <col min="27" max="34" width="21" customWidth="1"/>
    <col min="35"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42423000000</v>
      </c>
      <c r="AB3" s="21">
        <v>50155000000</v>
      </c>
      <c r="AC3" s="21">
        <v>59738000000</v>
      </c>
      <c r="AD3" s="21">
        <v>74307000000</v>
      </c>
      <c r="AE3" s="21">
        <v>90189000000</v>
      </c>
      <c r="AF3" s="40" t="s">
        <v>110</v>
      </c>
      <c r="AG3" s="41" t="s">
        <v>111</v>
      </c>
      <c r="AH3" s="41" t="s">
        <v>112</v>
      </c>
      <c r="AI3" s="41" t="s">
        <v>113</v>
      </c>
    </row>
    <row r="4" spans="1:38" ht="19" x14ac:dyDescent="0.25">
      <c r="A4" s="14" t="s">
        <v>94</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0.57273670942388977</v>
      </c>
      <c r="AB4" s="16">
        <f t="shared" si="12"/>
        <v>0.18225962331753998</v>
      </c>
      <c r="AC4" s="16">
        <f t="shared" si="12"/>
        <v>0.1910676901605024</v>
      </c>
      <c r="AD4" s="16">
        <f t="shared" si="12"/>
        <v>0.24388161639157646</v>
      </c>
      <c r="AE4" s="16">
        <f t="shared" si="12"/>
        <v>0.21373491057370098</v>
      </c>
      <c r="AF4" s="42">
        <f>(Z4+Y4+X4)/3</f>
        <v>0.38118556093218037</v>
      </c>
      <c r="AG4" s="42">
        <f>(Z20+Y20+X20)/3</f>
        <v>0.40909729531125477</v>
      </c>
      <c r="AH4" s="42">
        <f>(Z29+Y29+X29)/3</f>
        <v>0.41613951529322118</v>
      </c>
      <c r="AI4" s="42">
        <f>(Z105+Y105+X105)/3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40" t="s">
        <v>114</v>
      </c>
      <c r="AG6" s="41" t="s">
        <v>115</v>
      </c>
      <c r="AH6" s="41" t="s">
        <v>116</v>
      </c>
      <c r="AI6" s="41" t="s">
        <v>117</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42">
        <f>Z7</f>
        <v>0.56930000000000003</v>
      </c>
      <c r="AG7" s="43">
        <f>Z21</f>
        <v>0.23580000000000001</v>
      </c>
      <c r="AH7" s="43">
        <f>Z30</f>
        <v>0.16189999999999999</v>
      </c>
      <c r="AI7" s="43">
        <f>Z106/Z3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95</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40" t="s">
        <v>96</v>
      </c>
      <c r="AG9" s="41" t="s">
        <v>97</v>
      </c>
      <c r="AH9" s="41" t="s">
        <v>98</v>
      </c>
      <c r="AI9" s="41" t="s">
        <v>99</v>
      </c>
    </row>
    <row r="10" spans="1:3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F10" s="42">
        <f>Z9</f>
        <v>0.27207681471046191</v>
      </c>
      <c r="AG10" s="43">
        <f>Z13</f>
        <v>9.0457477570994288E-2</v>
      </c>
      <c r="AH10" s="43">
        <f>Z80</f>
        <v>0.10043004374582931</v>
      </c>
      <c r="AI10" s="43">
        <f>Z89</f>
        <v>6.7954326388373995E-2</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40" t="s">
        <v>118</v>
      </c>
      <c r="AG12" s="41" t="s">
        <v>119</v>
      </c>
      <c r="AH12" s="41" t="s">
        <v>120</v>
      </c>
      <c r="AI12" s="41" t="s">
        <v>121</v>
      </c>
    </row>
    <row r="13" spans="1:38" ht="19" x14ac:dyDescent="0.25">
      <c r="A13" s="14" t="s">
        <v>100</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42">
        <f>Z28/Z72</f>
        <v>0.19763811592235644</v>
      </c>
      <c r="AG13" s="43">
        <f>Z28/Z54</f>
        <v>0.10606575688407557</v>
      </c>
      <c r="AH13" s="43">
        <f>Z22/(Z72+Z56+Z61)</f>
        <v>0.12439627753563436</v>
      </c>
      <c r="AI13" s="72">
        <f>Z67/Z72</f>
        <v>0.8633545993393964</v>
      </c>
    </row>
    <row r="14" spans="1:38" ht="19" x14ac:dyDescent="0.25">
      <c r="A14" s="5" t="s">
        <v>9</v>
      </c>
      <c r="B14" s="1">
        <v>6500000</v>
      </c>
      <c r="C14" s="1">
        <v>9700000</v>
      </c>
      <c r="D14" s="1">
        <v>15836000</v>
      </c>
      <c r="E14" s="1">
        <v>16371000</v>
      </c>
      <c r="F14" s="1" t="s">
        <v>92</v>
      </c>
      <c r="G14" s="1" t="s">
        <v>92</v>
      </c>
      <c r="H14" s="1" t="s">
        <v>92</v>
      </c>
      <c r="I14" s="1">
        <v>14158000</v>
      </c>
      <c r="J14" s="1" t="s">
        <v>92</v>
      </c>
      <c r="K14" s="1" t="s">
        <v>92</v>
      </c>
      <c r="L14" s="1" t="s">
        <v>92</v>
      </c>
      <c r="M14" s="1" t="s">
        <v>92</v>
      </c>
      <c r="N14" s="1">
        <v>-114000000</v>
      </c>
      <c r="O14" s="1" t="s">
        <v>92</v>
      </c>
      <c r="P14" s="1" t="s">
        <v>92</v>
      </c>
      <c r="Q14" s="1" t="s">
        <v>92</v>
      </c>
      <c r="R14" s="1" t="s">
        <v>92</v>
      </c>
      <c r="S14" s="1" t="s">
        <v>92</v>
      </c>
      <c r="T14" s="1" t="s">
        <v>92</v>
      </c>
      <c r="U14" s="1" t="s">
        <v>92</v>
      </c>
      <c r="V14" s="1" t="s">
        <v>92</v>
      </c>
      <c r="W14" s="1" t="s">
        <v>92</v>
      </c>
      <c r="X14" s="1" t="s">
        <v>92</v>
      </c>
      <c r="Y14" s="1" t="s">
        <v>92</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40" t="s">
        <v>122</v>
      </c>
      <c r="AG15" s="41" t="s">
        <v>156</v>
      </c>
      <c r="AH15" s="41" t="s">
        <v>157</v>
      </c>
      <c r="AI15" s="41" t="s">
        <v>158</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73">
        <f>AH101/Z3</f>
        <v>34.822213768814414</v>
      </c>
      <c r="AH16" s="73">
        <f>AH101/Z28</f>
        <v>215.03992541208791</v>
      </c>
      <c r="AI16" s="74">
        <f>AH101/Z106</f>
        <v>246.663443855042</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40" t="s">
        <v>159</v>
      </c>
      <c r="AG18" s="41" t="s">
        <v>161</v>
      </c>
      <c r="AH18" s="41" t="s">
        <v>157</v>
      </c>
      <c r="AI18" s="41" t="s">
        <v>160</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56">
        <v>19383000000</v>
      </c>
      <c r="AB19" s="56">
        <v>17035000000</v>
      </c>
      <c r="AC19" s="56">
        <v>19737000000</v>
      </c>
      <c r="AD19" s="56">
        <v>33545000000</v>
      </c>
      <c r="AE19" s="56">
        <v>39326000000</v>
      </c>
      <c r="AF19" s="44">
        <f>Z40-Z56-Z61</f>
        <v>1441000000</v>
      </c>
      <c r="AG19" s="73">
        <f>AH101/AA3</f>
        <v>22.141159140089101</v>
      </c>
      <c r="AH19" s="73">
        <f>AB116/AA31</f>
        <v>49.582245430809401</v>
      </c>
      <c r="AI19" s="73">
        <f>AH101/AA105</f>
        <v>54.269377987058007</v>
      </c>
    </row>
    <row r="20" spans="1:35" ht="19" customHeight="1" x14ac:dyDescent="0.25">
      <c r="A20" s="14" t="s">
        <v>101</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A20" s="16">
        <f t="shared" ref="AA20" si="33">(AA19/Z19)-1</f>
        <v>2.0471623958497092</v>
      </c>
      <c r="AB20" s="16">
        <f t="shared" ref="AB20" si="34">(AB19/AA19)-1</f>
        <v>-0.12113707888355774</v>
      </c>
      <c r="AC20" s="16">
        <f t="shared" ref="AC20" si="35">(AC19/AB19)-1</f>
        <v>0.15861461696507195</v>
      </c>
      <c r="AD20" s="16">
        <f t="shared" ref="AD20" si="36">(AD19/AC19)-1</f>
        <v>0.69959973653544094</v>
      </c>
      <c r="AE20" s="16">
        <f t="shared" ref="AE20" si="37">(AE19/AD19)-1</f>
        <v>0.17233566850499327</v>
      </c>
      <c r="AH20" s="15"/>
      <c r="AI20" s="15"/>
    </row>
    <row r="21" spans="1:35" ht="19"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57">
        <f>AA19/AA3</f>
        <v>0.4568983805954317</v>
      </c>
      <c r="AB21" s="57">
        <f t="shared" ref="AB21:AE21" si="38">AB19/AB3</f>
        <v>0.3396470940085734</v>
      </c>
      <c r="AC21" s="57">
        <f t="shared" si="38"/>
        <v>0.33039271485486627</v>
      </c>
      <c r="AD21" s="57">
        <f t="shared" si="38"/>
        <v>0.45143795335567311</v>
      </c>
      <c r="AE21" s="57">
        <f t="shared" si="38"/>
        <v>0.43603987182472365</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70"/>
      <c r="AB22" s="70"/>
      <c r="AC22" s="70"/>
      <c r="AD22" s="70"/>
      <c r="AE22" s="70"/>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70"/>
      <c r="AB23" s="70"/>
      <c r="AC23" s="70"/>
      <c r="AD23" s="70"/>
      <c r="AE23" s="70"/>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70"/>
      <c r="AB24" s="70"/>
      <c r="AC24" s="70"/>
      <c r="AD24" s="70"/>
      <c r="AE24" s="70"/>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70"/>
      <c r="AB25" s="70"/>
      <c r="AC25" s="70"/>
      <c r="AD25" s="70"/>
      <c r="AE25" s="70"/>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70"/>
      <c r="AB26" s="70"/>
      <c r="AC26" s="70"/>
      <c r="AD26" s="70"/>
      <c r="AE26" s="70"/>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70"/>
      <c r="AB27" s="70"/>
      <c r="AC27" s="70"/>
      <c r="AD27" s="70"/>
      <c r="AE27" s="70"/>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71">
        <v>18946000000</v>
      </c>
      <c r="AB28" s="71">
        <v>24287000000</v>
      </c>
      <c r="AC28" s="71">
        <v>29281000000</v>
      </c>
      <c r="AD28" s="71">
        <v>34861000000</v>
      </c>
      <c r="AE28" s="71">
        <v>46234000000</v>
      </c>
    </row>
    <row r="29" spans="1:35" ht="20" customHeight="1" thickTop="1" x14ac:dyDescent="0.25">
      <c r="A29" s="14" t="s">
        <v>103</v>
      </c>
      <c r="B29" s="1"/>
      <c r="C29" s="15">
        <f>(C28/B28)-1</f>
        <v>8.2926829268292686</v>
      </c>
      <c r="D29" s="15">
        <f>(D28/C28)-1</f>
        <v>1.6230183727034122</v>
      </c>
      <c r="E29" s="15">
        <f>(E28/D28)-1</f>
        <v>0.77035532385402794</v>
      </c>
      <c r="F29" s="15">
        <f t="shared" ref="F29:I29" si="39">(F28/E28)-1</f>
        <v>-0.48679093848206012</v>
      </c>
      <c r="G29" s="15">
        <f t="shared" si="39"/>
        <v>-0.18039846253813363</v>
      </c>
      <c r="H29" s="15">
        <f t="shared" si="39"/>
        <v>0.34852658595251218</v>
      </c>
      <c r="I29" s="15">
        <f t="shared" si="39"/>
        <v>2.0151261509027862</v>
      </c>
      <c r="J29" s="15">
        <f t="shared" ref="J29" si="40">(J28/I28)-1</f>
        <v>0.48332705412676069</v>
      </c>
      <c r="K29" s="15">
        <f t="shared" ref="K29" si="41">(K28/J28)-1</f>
        <v>0.77714923557484505</v>
      </c>
      <c r="L29" s="15">
        <f t="shared" ref="L29" si="42">(L28/K28)-1</f>
        <v>-1.0376621178594487</v>
      </c>
      <c r="M29" s="15">
        <f t="shared" ref="M29" si="43">(M28/L28)-1</f>
        <v>1.2631403748210777</v>
      </c>
      <c r="N29" s="15">
        <f t="shared" ref="N29" si="44">(N28/M28)-1</f>
        <v>-4.7234471295983056</v>
      </c>
      <c r="O29" s="15">
        <f t="shared" ref="O29" si="45">(O28/N28)-1</f>
        <v>1.2954737582264779</v>
      </c>
      <c r="P29" s="15">
        <f t="shared" ref="P29" si="46">(P28/O28)-1</f>
        <v>-3.1929649451892139E-2</v>
      </c>
      <c r="Q29" s="15">
        <f t="shared" ref="Q29" si="47">(Q28/P28)-1</f>
        <v>-0.2178456134362956</v>
      </c>
      <c r="R29" s="15">
        <f t="shared" ref="R29" si="48">(R28/Q28)-1</f>
        <v>0.43318484511011612</v>
      </c>
      <c r="S29" s="15">
        <f t="shared" ref="S29" si="49">(S28/R28)-1</f>
        <v>-2.6304062722510957E-2</v>
      </c>
      <c r="T29" s="15">
        <f t="shared" ref="T29" si="50">(T28/S28)-1</f>
        <v>1.7133550488599347</v>
      </c>
      <c r="U29" s="15">
        <f t="shared" ref="U29" si="51">(U28/T28)-1</f>
        <v>0.82893157262905159</v>
      </c>
      <c r="V29" s="15">
        <f t="shared" ref="V29" si="52">(V28/U28)-1</f>
        <v>0.35904168034131922</v>
      </c>
      <c r="W29" s="15">
        <f t="shared" ref="W29" si="53">(W28/V28)-1</f>
        <v>-0.3248007727602028</v>
      </c>
      <c r="X29" s="15">
        <f t="shared" ref="X29" si="54">(X28/W28)-1</f>
        <v>0.54935622317596566</v>
      </c>
      <c r="Y29" s="15">
        <f t="shared" ref="Y29" si="55">(Y28/X28)-1</f>
        <v>1.2511542012927053</v>
      </c>
      <c r="Z29" s="15">
        <f t="shared" ref="Z29" si="56">(Z28/Y28)-1</f>
        <v>-0.55209187858900743</v>
      </c>
      <c r="AA29" s="16">
        <f t="shared" ref="AA29" si="57">(AA28/Z28)-1</f>
        <v>3.3374542124542126</v>
      </c>
      <c r="AB29" s="16">
        <f t="shared" ref="AB29" si="58">(AB28/AA28)-1</f>
        <v>0.28190647102290711</v>
      </c>
      <c r="AC29" s="16">
        <f t="shared" ref="AC29" si="59">(AC28/AB28)-1</f>
        <v>0.20562440811957017</v>
      </c>
      <c r="AD29" s="16">
        <f t="shared" ref="AD29" si="60">(AD28/AC28)-1</f>
        <v>0.19056726204706131</v>
      </c>
      <c r="AE29" s="16">
        <f t="shared" ref="AE29" si="61">(AE28/AD28)-1</f>
        <v>0.32623849000315541</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57">
        <f>AA28/AA3</f>
        <v>0.44659736463710725</v>
      </c>
      <c r="AB30" s="57">
        <f t="shared" ref="AB30:AE30" si="62">AB28/AB3</f>
        <v>0.48423885953544016</v>
      </c>
      <c r="AC30" s="57">
        <f t="shared" si="62"/>
        <v>0.49015701898289193</v>
      </c>
      <c r="AD30" s="57">
        <f t="shared" si="62"/>
        <v>0.46914826328609688</v>
      </c>
      <c r="AE30" s="57">
        <f t="shared" si="62"/>
        <v>0.51263457849626892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58">
        <v>7.66</v>
      </c>
      <c r="AB31" s="58">
        <v>9.82</v>
      </c>
      <c r="AC31" s="58">
        <v>11.84</v>
      </c>
      <c r="AD31" s="58">
        <v>14.1</v>
      </c>
      <c r="AE31" s="58">
        <v>18.690000000000001</v>
      </c>
    </row>
    <row r="32" spans="1:35" ht="19" x14ac:dyDescent="0.25">
      <c r="A32" s="5" t="s">
        <v>25</v>
      </c>
      <c r="B32" s="12" t="s">
        <v>91</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105</v>
      </c>
      <c r="B35" s="1"/>
      <c r="C35" s="19">
        <f>(C34-B34)/B34</f>
        <v>0.31147483922291586</v>
      </c>
      <c r="D35" s="19">
        <f t="shared" ref="D35:I35" si="63">(D34-C34)/C34</f>
        <v>0.10795666072548654</v>
      </c>
      <c r="E35" s="19">
        <f t="shared" si="63"/>
        <v>7.3951310574355153E-2</v>
      </c>
      <c r="F35" s="19">
        <f t="shared" si="63"/>
        <v>-1.567157973310709E-2</v>
      </c>
      <c r="G35" s="19">
        <f t="shared" si="63"/>
        <v>2.5618641628257301E-2</v>
      </c>
      <c r="H35" s="19">
        <f t="shared" si="63"/>
        <v>2.229787947647504E-2</v>
      </c>
      <c r="I35" s="19">
        <f t="shared" si="63"/>
        <v>3.6209065804180866E-2</v>
      </c>
      <c r="J35" s="19">
        <f t="shared" ref="J35" si="64">(J34-I34)/I34</f>
        <v>6.996955446927651E-2</v>
      </c>
      <c r="K35" s="19">
        <f t="shared" ref="K35" si="65">(K34-J34)/J34</f>
        <v>3.3680993862574046E-2</v>
      </c>
      <c r="L35" s="19">
        <f t="shared" ref="L35" si="66">(L34-K34)/K34</f>
        <v>-9.6592894391592993E-2</v>
      </c>
      <c r="M35" s="19">
        <f t="shared" ref="M35" si="67">(M34-L34)/L34</f>
        <v>2.6417283617270484E-3</v>
      </c>
      <c r="N35" s="19">
        <f t="shared" ref="N35" si="68">(N34-M34)/M34</f>
        <v>7.1164210825111818E-2</v>
      </c>
      <c r="O35" s="19">
        <f t="shared" ref="O35" si="69">(O34-N34)/N34</f>
        <v>4.7032023972114069E-2</v>
      </c>
      <c r="P35" s="19">
        <f t="shared" ref="P35" si="70">(P34-O34)/O34</f>
        <v>1.3929922076152188E-2</v>
      </c>
      <c r="Q35" s="19">
        <f t="shared" ref="Q35" si="71">(Q34-P34)/P34</f>
        <v>-4.8707351065753322E-2</v>
      </c>
      <c r="R35" s="19">
        <f t="shared" ref="R35" si="72">(R34-Q34)/Q34</f>
        <v>-5.2898403241623031E-2</v>
      </c>
      <c r="S35" s="19">
        <f t="shared" ref="S35" si="73">(S34-R34)/R34</f>
        <v>1.0535139627895743E-2</v>
      </c>
      <c r="T35" s="19">
        <f t="shared" ref="T35" si="74">(T34-S34)/S34</f>
        <v>0.14059753954305801</v>
      </c>
      <c r="U35" s="19">
        <f t="shared" ref="U35" si="75">(U34-T34)/T34</f>
        <v>-2.6194144838212634E-2</v>
      </c>
      <c r="V35" s="19">
        <f t="shared" ref="V35" si="76">(V34-U34)/U34</f>
        <v>-1.1075949367088608E-2</v>
      </c>
      <c r="W35" s="19">
        <f t="shared" ref="W35" si="77">(W34-V34)/V34</f>
        <v>-1.12E-2</v>
      </c>
      <c r="X35" s="19">
        <f t="shared" ref="X35" si="78">(X34-W34)/W34</f>
        <v>1.6181229773462782E-2</v>
      </c>
      <c r="Y35" s="19">
        <f t="shared" ref="Y35" si="79">(Y34-X34)/X34</f>
        <v>9.1560509554140124E-3</v>
      </c>
      <c r="Z35" s="19">
        <f t="shared" ref="Z35" si="80">(Z34-Y34)/Y34</f>
        <v>-1.1045364891518738E-2</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92</v>
      </c>
      <c r="C39" s="1" t="s">
        <v>92</v>
      </c>
      <c r="D39" s="1" t="s">
        <v>92</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92</v>
      </c>
      <c r="C46" s="1" t="s">
        <v>92</v>
      </c>
      <c r="D46" s="1">
        <v>24000000</v>
      </c>
      <c r="E46" s="1">
        <v>50000000</v>
      </c>
      <c r="F46" s="1" t="s">
        <v>92</v>
      </c>
      <c r="G46" s="1" t="s">
        <v>92</v>
      </c>
      <c r="H46" s="1" t="s">
        <v>92</v>
      </c>
      <c r="I46" s="1" t="s">
        <v>92</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92</v>
      </c>
      <c r="C47" s="1" t="s">
        <v>92</v>
      </c>
      <c r="D47" s="1" t="s">
        <v>92</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92</v>
      </c>
      <c r="C48" s="1" t="s">
        <v>92</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v>6630000</v>
      </c>
      <c r="N49" s="1">
        <v>8792000</v>
      </c>
      <c r="O49" s="1">
        <v>10382000</v>
      </c>
      <c r="P49" s="1">
        <v>10030000</v>
      </c>
      <c r="Q49" s="1" t="s">
        <v>92</v>
      </c>
      <c r="R49" s="1" t="s">
        <v>92</v>
      </c>
      <c r="S49" s="1" t="s">
        <v>92</v>
      </c>
      <c r="T49" s="1" t="s">
        <v>92</v>
      </c>
      <c r="U49" s="1" t="s">
        <v>92</v>
      </c>
      <c r="V49" s="1" t="s">
        <v>92</v>
      </c>
      <c r="W49" s="1" t="s">
        <v>92</v>
      </c>
      <c r="X49" s="1">
        <v>144000000</v>
      </c>
      <c r="Y49" s="1">
        <v>266000000</v>
      </c>
      <c r="Z49" s="1" t="s">
        <v>92</v>
      </c>
    </row>
    <row r="50" spans="1:26" ht="19" x14ac:dyDescent="0.25">
      <c r="A50" s="5" t="s">
        <v>42</v>
      </c>
      <c r="B50" s="1" t="s">
        <v>92</v>
      </c>
      <c r="C50" s="1" t="s">
        <v>92</v>
      </c>
      <c r="D50" s="1" t="s">
        <v>92</v>
      </c>
      <c r="E50" s="1" t="s">
        <v>92</v>
      </c>
      <c r="F50" s="1">
        <v>43317000</v>
      </c>
      <c r="G50" s="1" t="s">
        <v>92</v>
      </c>
      <c r="H50" s="1" t="s">
        <v>92</v>
      </c>
      <c r="I50" s="1" t="s">
        <v>92</v>
      </c>
      <c r="J50" s="1">
        <v>7380000</v>
      </c>
      <c r="K50" s="1" t="s">
        <v>92</v>
      </c>
      <c r="L50" s="1" t="s">
        <v>92</v>
      </c>
      <c r="M50" s="1" t="s">
        <v>92</v>
      </c>
      <c r="N50" s="1" t="s">
        <v>92</v>
      </c>
      <c r="O50" s="1">
        <v>7459000</v>
      </c>
      <c r="P50" s="1">
        <v>3527000</v>
      </c>
      <c r="Q50" s="1" t="s">
        <v>92</v>
      </c>
      <c r="R50" s="1" t="s">
        <v>92</v>
      </c>
      <c r="S50" s="1" t="s">
        <v>92</v>
      </c>
      <c r="T50" s="1" t="s">
        <v>92</v>
      </c>
      <c r="U50" s="1" t="s">
        <v>92</v>
      </c>
      <c r="V50" s="1" t="s">
        <v>92</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92</v>
      </c>
      <c r="D56" s="1" t="s">
        <v>92</v>
      </c>
      <c r="E56" s="1" t="s">
        <v>92</v>
      </c>
      <c r="F56" s="1">
        <v>5676000</v>
      </c>
      <c r="G56" s="1">
        <v>4015000</v>
      </c>
      <c r="H56" s="1">
        <v>856000</v>
      </c>
      <c r="I56" s="1" t="s">
        <v>92</v>
      </c>
      <c r="J56" s="1" t="s">
        <v>92</v>
      </c>
      <c r="K56" s="1" t="s">
        <v>92</v>
      </c>
      <c r="L56" s="1" t="s">
        <v>92</v>
      </c>
      <c r="M56" s="1" t="s">
        <v>92</v>
      </c>
      <c r="N56" s="1" t="s">
        <v>92</v>
      </c>
      <c r="O56" s="1" t="s">
        <v>92</v>
      </c>
      <c r="P56" s="1" t="s">
        <v>92</v>
      </c>
      <c r="Q56" s="1" t="s">
        <v>92</v>
      </c>
      <c r="R56" s="1" t="s">
        <v>92</v>
      </c>
      <c r="S56" s="1">
        <v>1500000000</v>
      </c>
      <c r="T56" s="1">
        <v>827000000</v>
      </c>
      <c r="U56" s="1">
        <v>15000000</v>
      </c>
      <c r="V56" s="1" t="s">
        <v>92</v>
      </c>
      <c r="W56" s="1">
        <v>91000000</v>
      </c>
      <c r="X56" s="1">
        <v>1120000000</v>
      </c>
      <c r="Y56" s="1" t="s">
        <v>92</v>
      </c>
      <c r="Z56" s="1">
        <v>1250000000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4576000</v>
      </c>
      <c r="O57" s="1">
        <v>6941000</v>
      </c>
      <c r="P57" s="1">
        <v>3173000</v>
      </c>
      <c r="Q57" s="1">
        <v>2378000</v>
      </c>
      <c r="R57" s="1">
        <v>2810000</v>
      </c>
      <c r="S57" s="1">
        <v>2000000</v>
      </c>
      <c r="T57" s="1">
        <v>4000000</v>
      </c>
      <c r="U57" s="1">
        <v>33000000</v>
      </c>
      <c r="V57" s="1">
        <v>91000000</v>
      </c>
      <c r="W57" s="1">
        <v>61000000</v>
      </c>
      <c r="X57" s="1">
        <v>61000000</v>
      </c>
      <c r="Y57" s="1" t="s">
        <v>92</v>
      </c>
      <c r="Z57" s="1" t="s">
        <v>92</v>
      </c>
    </row>
    <row r="58" spans="1:26" ht="19" x14ac:dyDescent="0.25">
      <c r="A58" s="5" t="s">
        <v>50</v>
      </c>
      <c r="B58" s="1" t="s">
        <v>92</v>
      </c>
      <c r="C58" s="1" t="s">
        <v>92</v>
      </c>
      <c r="D58" s="1" t="s">
        <v>92</v>
      </c>
      <c r="E58" s="1">
        <v>70193000</v>
      </c>
      <c r="F58" s="1" t="s">
        <v>92</v>
      </c>
      <c r="G58" s="1" t="s">
        <v>92</v>
      </c>
      <c r="H58" s="1">
        <v>11500000</v>
      </c>
      <c r="I58" s="1" t="s">
        <v>92</v>
      </c>
      <c r="J58" s="1">
        <v>1180000</v>
      </c>
      <c r="K58" s="1">
        <v>5856000</v>
      </c>
      <c r="L58" s="1" t="s">
        <v>92</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92</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92</v>
      </c>
      <c r="I61" s="1" t="s">
        <v>92</v>
      </c>
      <c r="J61" s="1" t="s">
        <v>92</v>
      </c>
      <c r="K61" s="1" t="s">
        <v>92</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92</v>
      </c>
    </row>
    <row r="63" spans="1:26" ht="19" x14ac:dyDescent="0.25">
      <c r="A63" s="5" t="s">
        <v>54</v>
      </c>
      <c r="B63" s="1" t="s">
        <v>92</v>
      </c>
      <c r="C63" s="1" t="s">
        <v>92</v>
      </c>
      <c r="D63" s="1" t="s">
        <v>92</v>
      </c>
      <c r="E63" s="1" t="s">
        <v>92</v>
      </c>
      <c r="F63" s="1" t="s">
        <v>92</v>
      </c>
      <c r="G63" s="1">
        <v>8609000</v>
      </c>
      <c r="H63" s="1">
        <v>20754000</v>
      </c>
      <c r="I63" s="1">
        <v>8260000</v>
      </c>
      <c r="J63" s="1" t="s">
        <v>92</v>
      </c>
      <c r="K63" s="1">
        <v>86900000</v>
      </c>
      <c r="L63" s="1" t="s">
        <v>92</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92</v>
      </c>
    </row>
    <row r="64" spans="1:26" ht="19" x14ac:dyDescent="0.25">
      <c r="A64" s="5" t="s">
        <v>55</v>
      </c>
      <c r="B64" s="1" t="s">
        <v>92</v>
      </c>
      <c r="C64" s="1">
        <v>1000000</v>
      </c>
      <c r="D64" s="1">
        <v>1000000</v>
      </c>
      <c r="E64" s="1" t="s">
        <v>92</v>
      </c>
      <c r="F64" s="1" t="s">
        <v>92</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92</v>
      </c>
      <c r="C68" s="1" t="s">
        <v>92</v>
      </c>
      <c r="D68" s="1" t="s">
        <v>92</v>
      </c>
      <c r="E68" s="1" t="s">
        <v>92</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92</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92</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92</v>
      </c>
      <c r="C78" s="1" t="s">
        <v>92</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92</v>
      </c>
      <c r="D79" s="1" t="s">
        <v>92</v>
      </c>
      <c r="E79" s="1" t="s">
        <v>92</v>
      </c>
      <c r="F79" s="1" t="s">
        <v>92</v>
      </c>
      <c r="G79" s="1" t="s">
        <v>92</v>
      </c>
      <c r="H79" s="1" t="s">
        <v>92</v>
      </c>
      <c r="I79" s="1" t="s">
        <v>92</v>
      </c>
      <c r="J79" s="1" t="s">
        <v>92</v>
      </c>
      <c r="K79" s="1" t="s">
        <v>92</v>
      </c>
      <c r="L79" s="1" t="s">
        <v>92</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107</v>
      </c>
      <c r="B80" s="15">
        <f t="shared" ref="B80:Z80" si="81">B79/B3</f>
        <v>0</v>
      </c>
      <c r="C80" s="15" t="e">
        <f t="shared" si="81"/>
        <v>#VALUE!</v>
      </c>
      <c r="D80" s="15" t="e">
        <f t="shared" si="81"/>
        <v>#VALUE!</v>
      </c>
      <c r="E80" s="15" t="e">
        <f t="shared" si="81"/>
        <v>#VALUE!</v>
      </c>
      <c r="F80" s="15" t="e">
        <f t="shared" si="81"/>
        <v>#VALUE!</v>
      </c>
      <c r="G80" s="15" t="e">
        <f t="shared" si="81"/>
        <v>#VALUE!</v>
      </c>
      <c r="H80" s="15" t="e">
        <f t="shared" si="81"/>
        <v>#VALUE!</v>
      </c>
      <c r="I80" s="15" t="e">
        <f t="shared" si="81"/>
        <v>#VALUE!</v>
      </c>
      <c r="J80" s="15" t="e">
        <f t="shared" si="81"/>
        <v>#VALUE!</v>
      </c>
      <c r="K80" s="15" t="e">
        <f t="shared" si="81"/>
        <v>#VALUE!</v>
      </c>
      <c r="L80" s="15" t="e">
        <f t="shared" si="81"/>
        <v>#VALUE!</v>
      </c>
      <c r="M80" s="15">
        <f t="shared" si="81"/>
        <v>7.2998651713766502E-2</v>
      </c>
      <c r="N80" s="15">
        <f t="shared" si="81"/>
        <v>2.8321831372877724E-2</v>
      </c>
      <c r="O80" s="15">
        <f t="shared" si="81"/>
        <v>3.4106149932590119E-2</v>
      </c>
      <c r="P80" s="15">
        <f t="shared" si="81"/>
        <v>3.1929187677373669E-2</v>
      </c>
      <c r="Q80" s="15">
        <f t="shared" si="81"/>
        <v>3.2999916226046339E-2</v>
      </c>
      <c r="R80" s="15">
        <f t="shared" si="81"/>
        <v>3.3715852608999626E-2</v>
      </c>
      <c r="S80" s="15">
        <f t="shared" si="81"/>
        <v>4.0718562874251497E-2</v>
      </c>
      <c r="T80" s="15">
        <f t="shared" si="81"/>
        <v>3.5745296671490595E-2</v>
      </c>
      <c r="U80" s="15">
        <f t="shared" si="81"/>
        <v>4.0251183858348777E-2</v>
      </c>
      <c r="V80" s="15">
        <f t="shared" si="81"/>
        <v>4.7541823147832021E-2</v>
      </c>
      <c r="W80" s="15">
        <f t="shared" si="81"/>
        <v>7.7303535446052396E-2</v>
      </c>
      <c r="X80" s="15">
        <f t="shared" si="81"/>
        <v>8.3778110944527737E-2</v>
      </c>
      <c r="Y80" s="15">
        <f t="shared" si="81"/>
        <v>7.4459389165490081E-2</v>
      </c>
      <c r="Z80" s="15">
        <f t="shared" si="81"/>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92</v>
      </c>
      <c r="V83" s="1">
        <v>-776000000</v>
      </c>
      <c r="W83" s="1">
        <v>597000000</v>
      </c>
      <c r="X83" s="1">
        <v>-524000000</v>
      </c>
      <c r="Y83" s="1">
        <v>-774000000</v>
      </c>
      <c r="Z83" s="1">
        <v>-2554000000</v>
      </c>
      <c r="AG83" s="64" t="s">
        <v>123</v>
      </c>
      <c r="AH83" s="65"/>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66" t="s">
        <v>124</v>
      </c>
      <c r="AH84" s="67"/>
    </row>
    <row r="85" spans="1:34" ht="20" x14ac:dyDescent="0.25">
      <c r="A85" s="5" t="s">
        <v>71</v>
      </c>
      <c r="B85" s="1" t="s">
        <v>92</v>
      </c>
      <c r="C85" s="1" t="s">
        <v>92</v>
      </c>
      <c r="D85" s="1" t="s">
        <v>92</v>
      </c>
      <c r="E85" s="1" t="s">
        <v>92</v>
      </c>
      <c r="F85" s="1" t="s">
        <v>92</v>
      </c>
      <c r="G85" s="1" t="s">
        <v>92</v>
      </c>
      <c r="H85" s="1" t="s">
        <v>92</v>
      </c>
      <c r="I85" s="1" t="s">
        <v>92</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92</v>
      </c>
      <c r="Z85" s="1" t="s">
        <v>92</v>
      </c>
      <c r="AG85" s="46" t="s">
        <v>102</v>
      </c>
      <c r="AH85" s="47">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92</v>
      </c>
      <c r="AG86" s="46" t="s">
        <v>125</v>
      </c>
      <c r="AH86" s="47">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46" t="s">
        <v>126</v>
      </c>
      <c r="AH87" s="47">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48" t="s">
        <v>127</v>
      </c>
      <c r="AH88" s="49">
        <f>AH85/(AH86+AH87)</f>
        <v>2.210037958667229E-2</v>
      </c>
    </row>
    <row r="89" spans="1:34" ht="20" customHeight="1" x14ac:dyDescent="0.25">
      <c r="A89" s="14" t="s">
        <v>108</v>
      </c>
      <c r="B89" s="15">
        <f t="shared" ref="B89:Z89" si="82">(-1*B88)/B3</f>
        <v>5.2179656538969617E-2</v>
      </c>
      <c r="C89" s="15">
        <f t="shared" si="82"/>
        <v>3.0974632843791722E-2</v>
      </c>
      <c r="D89" s="15">
        <f t="shared" si="82"/>
        <v>4.9409463811637723E-2</v>
      </c>
      <c r="E89" s="15">
        <f t="shared" si="82"/>
        <v>0.11761840886006349</v>
      </c>
      <c r="F89" s="15">
        <f t="shared" si="82"/>
        <v>3.3058262418386053E-2</v>
      </c>
      <c r="G89" s="15">
        <f t="shared" si="82"/>
        <v>6.999882058975998E-2</v>
      </c>
      <c r="H89" s="15">
        <f t="shared" si="82"/>
        <v>3.3462634693062251E-2</v>
      </c>
      <c r="I89" s="15">
        <f t="shared" si="82"/>
        <v>3.3506097394143251E-2</v>
      </c>
      <c r="J89" s="15">
        <f t="shared" si="82"/>
        <v>4.7333606841305526E-2</v>
      </c>
      <c r="K89" s="15">
        <f t="shared" si="82"/>
        <v>4.581537680643067E-2</v>
      </c>
      <c r="L89" s="15">
        <f t="shared" si="82"/>
        <v>0.11903263754799832</v>
      </c>
      <c r="M89" s="15">
        <f t="shared" si="82"/>
        <v>2.332850836253117E-2</v>
      </c>
      <c r="N89" s="15">
        <f t="shared" si="82"/>
        <v>2.7626718414905389E-2</v>
      </c>
      <c r="O89" s="15">
        <f t="shared" si="82"/>
        <v>3.4701708133959321E-2</v>
      </c>
      <c r="P89" s="15">
        <f t="shared" si="82"/>
        <v>4.2827614581607831E-2</v>
      </c>
      <c r="Q89" s="15">
        <f t="shared" si="82"/>
        <v>6.1785954158698857E-2</v>
      </c>
      <c r="R89" s="15">
        <f t="shared" si="82"/>
        <v>2.6141368580672848E-2</v>
      </c>
      <c r="S89" s="15">
        <f t="shared" si="82"/>
        <v>1.716566866267465E-2</v>
      </c>
      <c r="T89" s="15">
        <f t="shared" si="82"/>
        <v>2.5470332850940667E-2</v>
      </c>
      <c r="U89" s="15">
        <f t="shared" si="82"/>
        <v>6.1045913115091617E-2</v>
      </c>
      <c r="V89" s="15">
        <f t="shared" si="82"/>
        <v>5.1212017753499491E-2</v>
      </c>
      <c r="W89" s="15">
        <f t="shared" si="82"/>
        <v>4.478842278805642E-2</v>
      </c>
      <c r="X89" s="15">
        <f t="shared" si="82"/>
        <v>6.7646176911544231E-2</v>
      </c>
      <c r="Y89" s="15">
        <f t="shared" si="82"/>
        <v>3.6263654603552055E-2</v>
      </c>
      <c r="Z89" s="15">
        <f t="shared" si="82"/>
        <v>6.7954326388373995E-2</v>
      </c>
      <c r="AG89" s="46" t="s">
        <v>128</v>
      </c>
      <c r="AH89" s="47">
        <f>Z27</f>
        <v>187000000</v>
      </c>
    </row>
    <row r="90" spans="1:34" ht="20" x14ac:dyDescent="0.25">
      <c r="A90" s="5" t="s">
        <v>75</v>
      </c>
      <c r="B90" s="1" t="s">
        <v>92</v>
      </c>
      <c r="C90" s="1" t="s">
        <v>92</v>
      </c>
      <c r="D90" s="1" t="s">
        <v>92</v>
      </c>
      <c r="E90" s="1" t="s">
        <v>92</v>
      </c>
      <c r="F90" s="1">
        <v>-3901000</v>
      </c>
      <c r="G90" s="1">
        <v>-71303000</v>
      </c>
      <c r="H90" s="1" t="s">
        <v>92</v>
      </c>
      <c r="I90" s="1">
        <v>-12131000</v>
      </c>
      <c r="J90" s="1">
        <v>-401800000</v>
      </c>
      <c r="K90" s="1">
        <v>-75542000</v>
      </c>
      <c r="L90" s="1">
        <v>-27948000</v>
      </c>
      <c r="M90" s="1" t="s">
        <v>92</v>
      </c>
      <c r="N90" s="1" t="s">
        <v>92</v>
      </c>
      <c r="O90" s="1">
        <v>-348884000</v>
      </c>
      <c r="P90" s="1" t="s">
        <v>92</v>
      </c>
      <c r="Q90" s="1">
        <v>-17145000</v>
      </c>
      <c r="R90" s="1" t="s">
        <v>92</v>
      </c>
      <c r="S90" s="1" t="s">
        <v>92</v>
      </c>
      <c r="T90" s="1" t="s">
        <v>92</v>
      </c>
      <c r="U90" s="1" t="s">
        <v>92</v>
      </c>
      <c r="V90" s="1" t="s">
        <v>92</v>
      </c>
      <c r="W90" s="1" t="s">
        <v>92</v>
      </c>
      <c r="X90" s="1">
        <v>-8524000000</v>
      </c>
      <c r="Y90" s="1">
        <v>-263000000</v>
      </c>
      <c r="Z90" s="1">
        <v>-49000000</v>
      </c>
      <c r="AG90" s="46" t="s">
        <v>19</v>
      </c>
      <c r="AH90" s="47">
        <f>Z25</f>
        <v>4181000000</v>
      </c>
    </row>
    <row r="91" spans="1:34" ht="20" x14ac:dyDescent="0.25">
      <c r="A91" s="5" t="s">
        <v>76</v>
      </c>
      <c r="B91" s="1" t="s">
        <v>92</v>
      </c>
      <c r="C91" s="1" t="s">
        <v>92</v>
      </c>
      <c r="D91" s="1" t="s">
        <v>92</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48" t="s">
        <v>129</v>
      </c>
      <c r="AH91" s="49">
        <f>AH89/AH90</f>
        <v>4.4726142071274816E-2</v>
      </c>
    </row>
    <row r="92" spans="1:34" ht="20" x14ac:dyDescent="0.25">
      <c r="A92" s="5" t="s">
        <v>77</v>
      </c>
      <c r="B92" s="1" t="s">
        <v>92</v>
      </c>
      <c r="C92" s="1" t="s">
        <v>92</v>
      </c>
      <c r="D92" s="1" t="s">
        <v>92</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0" t="s">
        <v>130</v>
      </c>
      <c r="AH92" s="51">
        <f>AH88*(1-AH91)</f>
        <v>2.1111914869449685E-2</v>
      </c>
    </row>
    <row r="93" spans="1:34" ht="19" x14ac:dyDescent="0.25">
      <c r="A93" s="5" t="s">
        <v>78</v>
      </c>
      <c r="B93" s="1" t="s">
        <v>92</v>
      </c>
      <c r="C93" s="1" t="s">
        <v>92</v>
      </c>
      <c r="D93" s="1">
        <v>-24500000</v>
      </c>
      <c r="E93" s="1">
        <v>17500000</v>
      </c>
      <c r="F93" s="1">
        <v>7000000</v>
      </c>
      <c r="G93" s="1" t="s">
        <v>92</v>
      </c>
      <c r="H93" s="1" t="s">
        <v>92</v>
      </c>
      <c r="I93" s="1">
        <v>-9684000</v>
      </c>
      <c r="J93" s="1" t="s">
        <v>92</v>
      </c>
      <c r="K93" s="1" t="s">
        <v>92</v>
      </c>
      <c r="L93" s="1">
        <v>-442000</v>
      </c>
      <c r="M93" s="1">
        <v>-218000</v>
      </c>
      <c r="N93" s="1">
        <v>-2163000</v>
      </c>
      <c r="O93" s="1">
        <v>-1590000</v>
      </c>
      <c r="P93" s="1">
        <v>352000</v>
      </c>
      <c r="Q93" s="1">
        <v>19831000</v>
      </c>
      <c r="R93" s="1">
        <v>20362000</v>
      </c>
      <c r="S93" s="1">
        <v>25000000</v>
      </c>
      <c r="T93" s="1">
        <v>2000000</v>
      </c>
      <c r="U93" s="1">
        <v>2000000</v>
      </c>
      <c r="V93" s="1" t="s">
        <v>92</v>
      </c>
      <c r="W93" s="1" t="s">
        <v>92</v>
      </c>
      <c r="X93" s="1" t="s">
        <v>92</v>
      </c>
      <c r="Y93" s="1" t="s">
        <v>92</v>
      </c>
      <c r="Z93" s="1">
        <v>-77000000</v>
      </c>
      <c r="AG93" s="68" t="s">
        <v>131</v>
      </c>
      <c r="AH93" s="69"/>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46" t="s">
        <v>104</v>
      </c>
      <c r="AH94" s="52">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-11927000</v>
      </c>
      <c r="P95" s="1">
        <v>-2049000</v>
      </c>
      <c r="Q95" s="1">
        <v>-2239000</v>
      </c>
      <c r="R95" s="1">
        <v>-2917000</v>
      </c>
      <c r="S95" s="1">
        <v>-3000000</v>
      </c>
      <c r="T95" s="1">
        <v>-673000000</v>
      </c>
      <c r="U95" s="1">
        <v>-812000000</v>
      </c>
      <c r="V95" s="1">
        <v>-16000000</v>
      </c>
      <c r="W95" s="1" t="s">
        <v>92</v>
      </c>
      <c r="X95" s="1" t="s">
        <v>92</v>
      </c>
      <c r="Y95" s="1">
        <v>-1000000000</v>
      </c>
      <c r="Z95" s="1" t="s">
        <v>92</v>
      </c>
      <c r="AG95" s="46" t="s">
        <v>132</v>
      </c>
      <c r="AH95" s="53" cm="1">
        <f t="array" ref="AH95">_FV(A1,"Beta")</f>
        <v>1.7505999999999999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92</v>
      </c>
      <c r="P96" s="1" t="s">
        <v>92</v>
      </c>
      <c r="Q96" s="1" t="s">
        <v>92</v>
      </c>
      <c r="R96" s="1" t="s">
        <v>92</v>
      </c>
      <c r="S96" s="1" t="s">
        <v>92</v>
      </c>
      <c r="T96" s="1" t="s">
        <v>92</v>
      </c>
      <c r="U96" s="1" t="s">
        <v>92</v>
      </c>
      <c r="V96" s="1" t="s">
        <v>92</v>
      </c>
      <c r="W96" s="1" t="s">
        <v>92</v>
      </c>
      <c r="X96" s="1" t="s">
        <v>92</v>
      </c>
      <c r="Y96" s="1" t="s">
        <v>92</v>
      </c>
      <c r="Z96" s="1" t="s">
        <v>92</v>
      </c>
      <c r="AG96" s="46" t="s">
        <v>133</v>
      </c>
      <c r="AH96" s="52">
        <v>8.4000000000000005E-2</v>
      </c>
    </row>
    <row r="97" spans="1:34" ht="20" x14ac:dyDescent="0.25">
      <c r="A97" s="5" t="s">
        <v>82</v>
      </c>
      <c r="B97" s="1" t="s">
        <v>92</v>
      </c>
      <c r="C97" s="1" t="s">
        <v>92</v>
      </c>
      <c r="D97" s="1" t="s">
        <v>92</v>
      </c>
      <c r="E97" s="1" t="s">
        <v>92</v>
      </c>
      <c r="F97" s="1" t="s">
        <v>92</v>
      </c>
      <c r="G97" s="1" t="s">
        <v>92</v>
      </c>
      <c r="H97" s="1">
        <v>-24644000</v>
      </c>
      <c r="I97" s="1">
        <v>-188509000</v>
      </c>
      <c r="J97" s="1">
        <v>-274978000</v>
      </c>
      <c r="K97" s="1">
        <v>-552512000</v>
      </c>
      <c r="L97" s="1">
        <v>-423636000</v>
      </c>
      <c r="M97" s="1" t="s">
        <v>92</v>
      </c>
      <c r="N97" s="1" t="s">
        <v>92</v>
      </c>
      <c r="O97" s="1" t="s">
        <v>92</v>
      </c>
      <c r="P97" s="1">
        <v>-100000000</v>
      </c>
      <c r="Q97" s="1">
        <v>-887304000</v>
      </c>
      <c r="R97" s="1">
        <v>-813600000</v>
      </c>
      <c r="S97" s="1">
        <v>-587000000</v>
      </c>
      <c r="T97" s="1">
        <v>-739000000</v>
      </c>
      <c r="U97" s="1">
        <v>-909000000</v>
      </c>
      <c r="V97" s="1">
        <v>-1579000000</v>
      </c>
      <c r="W97" s="1" t="s">
        <v>92</v>
      </c>
      <c r="X97" s="1" t="s">
        <v>92</v>
      </c>
      <c r="Y97" s="1" t="s">
        <v>92</v>
      </c>
      <c r="Z97" s="1">
        <v>-10039000000</v>
      </c>
      <c r="AG97" s="50" t="s">
        <v>134</v>
      </c>
      <c r="AH97" s="51">
        <f>(AH94)+((AH95)*(AH96-AH94))</f>
        <v>0.11631333000000001</v>
      </c>
    </row>
    <row r="98" spans="1:3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v>-46866000</v>
      </c>
      <c r="Q98" s="1">
        <v>-181336000</v>
      </c>
      <c r="R98" s="1">
        <v>-186452000</v>
      </c>
      <c r="S98" s="1">
        <v>-213000000</v>
      </c>
      <c r="T98" s="1">
        <v>-261000000</v>
      </c>
      <c r="U98" s="1">
        <v>-341000000</v>
      </c>
      <c r="V98" s="1">
        <v>-371000000</v>
      </c>
      <c r="W98" s="1">
        <v>-390000000</v>
      </c>
      <c r="X98" s="1">
        <v>-395000000</v>
      </c>
      <c r="Y98" s="1">
        <v>-399000000</v>
      </c>
      <c r="Z98" s="1">
        <v>-398000000</v>
      </c>
      <c r="AG98" s="68" t="s">
        <v>135</v>
      </c>
      <c r="AH98" s="69"/>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46" t="s">
        <v>136</v>
      </c>
      <c r="AH99" s="47">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48" t="s">
        <v>106</v>
      </c>
      <c r="AH100" s="49">
        <f>AH99/AH103</f>
        <v>1.2463867476855298E-2</v>
      </c>
    </row>
    <row r="101" spans="1:3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G101" s="46" t="s">
        <v>137</v>
      </c>
      <c r="AH101" s="34" cm="1">
        <f t="array" ref="AH101">_FV(A1,"Market cap",TRUE)</f>
        <v>939294394200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48" t="s">
        <v>138</v>
      </c>
      <c r="AH102" s="49">
        <f>AH101/AH103</f>
        <v>0.98753613252314465</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0" t="s">
        <v>139</v>
      </c>
      <c r="AH103" s="54">
        <f>AH99+AH101</f>
        <v>951149394200</v>
      </c>
    </row>
    <row r="104" spans="1:34" ht="20" thickBot="1" x14ac:dyDescent="0.3">
      <c r="A104" s="7" t="s">
        <v>89</v>
      </c>
      <c r="B104" s="11" t="s">
        <v>92</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66" t="s">
        <v>140</v>
      </c>
      <c r="AH104" s="67"/>
    </row>
    <row r="105" spans="1:34" ht="21" thickTop="1" x14ac:dyDescent="0.25">
      <c r="A105" s="14" t="s">
        <v>109</v>
      </c>
      <c r="B105" s="1"/>
      <c r="C105" s="15">
        <f>(C106/B106)-1</f>
        <v>-1.4387755102040816</v>
      </c>
      <c r="D105" s="15">
        <f>(D106/C106)-1</f>
        <v>6.344186046511628</v>
      </c>
      <c r="E105" s="15">
        <f>(E106/D106)-1</f>
        <v>-1.0085180493983534</v>
      </c>
      <c r="F105" s="15">
        <f>(F106/E106)-1</f>
        <v>-751.59107806691452</v>
      </c>
      <c r="G105" s="15">
        <f>(G106/F106)-1</f>
        <v>-1.3859461440549952</v>
      </c>
      <c r="H105" s="15">
        <f t="shared" ref="H105:I105" si="83">(H106/G106)-1</f>
        <v>-1.8333418884582811</v>
      </c>
      <c r="I105" s="15">
        <f t="shared" si="83"/>
        <v>4.6485009008454083</v>
      </c>
      <c r="J105" s="15">
        <f t="shared" ref="J105" si="84">(J106/I106)-1</f>
        <v>0.20459477437787621</v>
      </c>
      <c r="K105" s="15">
        <f t="shared" ref="K105" si="85">(K106/J106)-1</f>
        <v>1.449787826323115</v>
      </c>
      <c r="L105" s="15">
        <f t="shared" ref="L105" si="86">(L106/K106)-1</f>
        <v>-1.1462514238519803</v>
      </c>
      <c r="M105" s="15">
        <f t="shared" ref="M105" si="87">(M106/L106)-1</f>
        <v>-3.5911565914976946</v>
      </c>
      <c r="N105" s="15">
        <f t="shared" ref="N105" si="88">(N106/M106)-1</f>
        <v>0.40882142143215838</v>
      </c>
      <c r="O105" s="15">
        <f t="shared" ref="O105" si="89">(O106/N106)-1</f>
        <v>0.33312280349606427</v>
      </c>
      <c r="P105" s="15">
        <f t="shared" ref="P105" si="90">(P106/O106)-1</f>
        <v>-0.16816519798915142</v>
      </c>
      <c r="Q105" s="15">
        <f t="shared" ref="Q105" si="91">(Q106/P106)-1</f>
        <v>-9.5032791719915188E-2</v>
      </c>
      <c r="R105" s="15">
        <f t="shared" ref="R105" si="92">(R106/Q106)-1</f>
        <v>0.35056728050210362</v>
      </c>
      <c r="S105" s="15">
        <f t="shared" ref="S105" si="93">(S106/R106)-1</f>
        <v>0.39031630015001118</v>
      </c>
      <c r="T105" s="15">
        <f t="shared" ref="T105" si="94">(T106/S106)-1</f>
        <v>0.3737373737373737</v>
      </c>
      <c r="U105" s="15">
        <f t="shared" ref="U105" si="95">(U106/T106)-1</f>
        <v>0.94451871657754016</v>
      </c>
      <c r="V105" s="15">
        <f t="shared" ref="V105" si="96">(V106/U106)-1</f>
        <v>8.0440013750429751E-2</v>
      </c>
      <c r="W105" s="15">
        <f t="shared" ref="W105" si="97">(W106/V106)-1</f>
        <v>0.35921094495704731</v>
      </c>
      <c r="X105" s="15">
        <f t="shared" ref="X105" si="98">(X106/W106)-1</f>
        <v>9.878277153558046E-2</v>
      </c>
      <c r="Y105" s="15">
        <f t="shared" ref="Y105" si="99">(Y106/X106)-1</f>
        <v>0.73242437153813378</v>
      </c>
      <c r="Z105" s="15">
        <f t="shared" ref="Z105" si="100">(Z106/Y106)-1</f>
        <v>-0.53172651254303982</v>
      </c>
      <c r="AA105" s="61">
        <v>17308000000</v>
      </c>
      <c r="AB105" s="59">
        <v>23974000000</v>
      </c>
      <c r="AC105" s="59">
        <v>29231000000</v>
      </c>
      <c r="AD105" s="59">
        <v>37592000000</v>
      </c>
      <c r="AE105" s="59">
        <v>49629000000</v>
      </c>
      <c r="AF105" s="15"/>
      <c r="AG105" s="22" t="s">
        <v>141</v>
      </c>
      <c r="AH105" s="23">
        <f>(AH100*AH92)+(AH102*AH97)</f>
        <v>0.11512675217820374</v>
      </c>
    </row>
    <row r="106" spans="1:34" ht="19" x14ac:dyDescent="0.25">
      <c r="A106" s="5" t="s">
        <v>90</v>
      </c>
      <c r="B106" s="1">
        <v>-9800000</v>
      </c>
      <c r="C106" s="1">
        <v>4300000</v>
      </c>
      <c r="D106" s="1">
        <v>31580000</v>
      </c>
      <c r="E106" s="1">
        <v>-269000</v>
      </c>
      <c r="F106" s="1">
        <v>201909000</v>
      </c>
      <c r="G106" s="1">
        <v>-77926000</v>
      </c>
      <c r="H106" s="1">
        <v>64939000</v>
      </c>
      <c r="I106" s="1">
        <v>366808000</v>
      </c>
      <c r="J106" s="1">
        <v>441855000</v>
      </c>
      <c r="K106" s="1">
        <v>1082451000</v>
      </c>
      <c r="L106" s="1">
        <v>-158310000</v>
      </c>
      <c r="M106" s="1">
        <v>410206000</v>
      </c>
      <c r="N106" s="1">
        <v>577907000</v>
      </c>
      <c r="O106" s="1">
        <v>770421000</v>
      </c>
      <c r="P106" s="1">
        <v>640863000</v>
      </c>
      <c r="Q106" s="1">
        <v>579960000</v>
      </c>
      <c r="R106" s="1">
        <v>783275000</v>
      </c>
      <c r="S106" s="1">
        <v>1089000000</v>
      </c>
      <c r="T106" s="1">
        <v>1496000000</v>
      </c>
      <c r="U106" s="1">
        <v>2909000000</v>
      </c>
      <c r="V106" s="1">
        <v>3143000000</v>
      </c>
      <c r="W106" s="1">
        <v>4272000000</v>
      </c>
      <c r="X106" s="1">
        <v>4694000000</v>
      </c>
      <c r="Y106" s="1">
        <v>8132000000</v>
      </c>
      <c r="Z106" s="1">
        <v>3808000000</v>
      </c>
      <c r="AA106" s="24">
        <f>Z106*(1+$AH$106)</f>
        <v>4877043106.7788668</v>
      </c>
      <c r="AB106" s="24">
        <f t="shared" ref="AB106:AE106" si="101">AA106*(1+$AH$106)</f>
        <v>6246205216.7487564</v>
      </c>
      <c r="AC106" s="24">
        <f t="shared" si="101"/>
        <v>7999740571.3946228</v>
      </c>
      <c r="AD106" s="24">
        <f t="shared" si="101"/>
        <v>10245556620.20467</v>
      </c>
      <c r="AE106" s="24">
        <f t="shared" si="101"/>
        <v>13121854330.273575</v>
      </c>
      <c r="AF106" s="25" t="s">
        <v>142</v>
      </c>
      <c r="AG106" s="26" t="s">
        <v>143</v>
      </c>
      <c r="AH106" s="27">
        <f>(SUM(AA4:AE4)/5)</f>
        <v>0.28073610997344189</v>
      </c>
    </row>
    <row r="107" spans="1:34" ht="20"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25"/>
      <c r="AB107" s="25"/>
      <c r="AC107" s="25"/>
      <c r="AD107" s="25"/>
      <c r="AE107" s="60">
        <f>AE105*(1+AH107)/(AH108-AH107)</f>
        <v>564424255513.14087</v>
      </c>
      <c r="AF107" s="28" t="s">
        <v>144</v>
      </c>
      <c r="AG107" s="29" t="s">
        <v>145</v>
      </c>
      <c r="AH107" s="30">
        <v>2.5000000000000001E-2</v>
      </c>
    </row>
    <row r="108" spans="1:34" ht="19" x14ac:dyDescent="0.25">
      <c r="AA108" s="60">
        <f>AA107+AA105</f>
        <v>17308000000</v>
      </c>
      <c r="AB108" s="60">
        <f>AB107+AB105</f>
        <v>23974000000</v>
      </c>
      <c r="AC108" s="60">
        <f>AC107+AC105</f>
        <v>29231000000</v>
      </c>
      <c r="AD108" s="60">
        <f>AD107+AD105</f>
        <v>37592000000</v>
      </c>
      <c r="AE108" s="60">
        <f>AE107+AE105</f>
        <v>614053255513.14087</v>
      </c>
      <c r="AF108" s="28" t="s">
        <v>139</v>
      </c>
      <c r="AG108" s="31" t="s">
        <v>146</v>
      </c>
      <c r="AH108" s="32">
        <f>AH105</f>
        <v>0.11512675217820374</v>
      </c>
    </row>
    <row r="109" spans="1:34" ht="19" x14ac:dyDescent="0.25">
      <c r="AA109" s="62" t="s">
        <v>147</v>
      </c>
      <c r="AB109" s="63"/>
    </row>
    <row r="110" spans="1:34" ht="20" x14ac:dyDescent="0.25">
      <c r="AA110" s="33" t="s">
        <v>148</v>
      </c>
      <c r="AB110" s="34">
        <f>NPV(AH108,AA108,AB108,AC108,AD108,AE108)</f>
        <v>436301784726.67999</v>
      </c>
    </row>
    <row r="111" spans="1:34" ht="20" x14ac:dyDescent="0.25">
      <c r="AA111" s="33" t="s">
        <v>149</v>
      </c>
      <c r="AB111" s="34">
        <f>Z40</f>
        <v>13296000000</v>
      </c>
    </row>
    <row r="112" spans="1:34" ht="20" x14ac:dyDescent="0.25">
      <c r="AA112" s="33" t="s">
        <v>136</v>
      </c>
      <c r="AB112" s="34">
        <f>AH99</f>
        <v>11855000000</v>
      </c>
    </row>
    <row r="113" spans="27:28" ht="20" x14ac:dyDescent="0.25">
      <c r="AA113" s="33" t="s">
        <v>150</v>
      </c>
      <c r="AB113" s="34">
        <f>AB110+AB111-AB112</f>
        <v>437742784726.67999</v>
      </c>
    </row>
    <row r="114" spans="27:28" ht="20" x14ac:dyDescent="0.25">
      <c r="AA114" s="33" t="s">
        <v>151</v>
      </c>
      <c r="AB114" s="45">
        <f>Z34*(1+(5*AF16))</f>
        <v>2486984027.9409657</v>
      </c>
    </row>
    <row r="115" spans="27:28" ht="20" x14ac:dyDescent="0.25">
      <c r="AA115" s="35" t="s">
        <v>152</v>
      </c>
      <c r="AB115" s="36">
        <f>AB113/AB114</f>
        <v>176.01350865493811</v>
      </c>
    </row>
    <row r="116" spans="27:28" ht="20" x14ac:dyDescent="0.25">
      <c r="AA116" s="33" t="s">
        <v>153</v>
      </c>
      <c r="AB116" s="55" cm="1">
        <f t="array" ref="AB116">_FV(A1,"Price")</f>
        <v>379.8</v>
      </c>
    </row>
    <row r="117" spans="27:28" ht="20" x14ac:dyDescent="0.25">
      <c r="AA117" s="37" t="s">
        <v>154</v>
      </c>
      <c r="AB117" s="38">
        <f>AB115/AB116-1</f>
        <v>-0.5365626417721483</v>
      </c>
    </row>
    <row r="118" spans="27:28" ht="20" x14ac:dyDescent="0.25">
      <c r="AA118" s="37" t="s">
        <v>155</v>
      </c>
      <c r="AB118" s="39"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A105" r:id="rId53" display="https://finbox.com/NASDAQGS:NVDA/explorer/fcf_unlev_proj/" xr:uid="{91DD2FAE-E83F-474B-A648-D30634E7F23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2023-05-26T06:17:10Z</dcterms:modified>
</cp:coreProperties>
</file>