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B7D32726-2B71-0F4F-A300-E2F467122152}" xr6:coauthVersionLast="47" xr6:coauthVersionMax="47" xr10:uidLastSave="{00000000-0000-0000-0000-000000000000}"/>
  <bookViews>
    <workbookView xWindow="18140" yWindow="500" windowWidth="22800" windowHeight="22520" xr2:uid="{00000000-000D-0000-FFFF-FFFF00000000}"/>
  </bookViews>
  <sheets>
    <sheet name="Sheet 1" sheetId="1" r:id="rId1"/>
  </sheets>
  <definedNames>
    <definedName name="_xlchart.v1.0" hidden="1">'Sheet 1'!$A$28</definedName>
    <definedName name="_xlchart.v1.1" hidden="1">'Sheet 1'!$B$28:$AC$28</definedName>
    <definedName name="_xlchart.v1.2" hidden="1">'Sheet 1'!$B$3:$AC$3</definedName>
    <definedName name="_xlchart.v1.3" hidden="1">'Sheet 1'!$A$28</definedName>
    <definedName name="_xlchart.v1.4" hidden="1">'Sheet 1'!$A$3</definedName>
    <definedName name="_xlchart.v1.5" hidden="1">'Sheet 1'!$B$28:$AC$28</definedName>
    <definedName name="_xlchart.v1.6" hidden="1">'Sheet 1'!$B$3:$AC$3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6" i="1" l="1" a="1"/>
  <c r="AE116" i="1" s="1"/>
  <c r="AK101" i="1" a="1"/>
  <c r="AK101" i="1" s="1"/>
  <c r="AK95" i="1" a="1"/>
  <c r="AK95" i="1" s="1"/>
  <c r="AK97" i="1" s="1"/>
  <c r="AE111" i="1"/>
  <c r="AK90" i="1"/>
  <c r="AK89" i="1"/>
  <c r="AK91" i="1" s="1"/>
  <c r="AK87" i="1"/>
  <c r="AK86" i="1"/>
  <c r="AK99" i="1" s="1"/>
  <c r="AK85" i="1"/>
  <c r="AK88" i="1" s="1"/>
  <c r="AI19" i="1"/>
  <c r="AI16" i="1"/>
  <c r="AE114" i="1" s="1"/>
  <c r="AL13" i="1"/>
  <c r="AK13" i="1"/>
  <c r="AJ13" i="1"/>
  <c r="AI13" i="1"/>
  <c r="AL10" i="1"/>
  <c r="AK10" i="1"/>
  <c r="AJ10" i="1"/>
  <c r="AI10" i="1"/>
  <c r="AL7" i="1"/>
  <c r="AK7" i="1"/>
  <c r="AJ7" i="1"/>
  <c r="AI7" i="1"/>
  <c r="AL4" i="1"/>
  <c r="AK4" i="1"/>
  <c r="AJ4" i="1"/>
  <c r="AI4" i="1"/>
  <c r="AH4" i="1"/>
  <c r="AG4" i="1"/>
  <c r="AF4" i="1"/>
  <c r="AE4" i="1"/>
  <c r="AD4" i="1"/>
  <c r="AK106" i="1" s="1"/>
  <c r="AD106" i="1" s="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C9" i="1"/>
  <c r="AB9" i="1"/>
  <c r="AA9" i="1"/>
  <c r="Z9" i="1"/>
  <c r="Y9" i="1"/>
  <c r="X9" i="1"/>
  <c r="W9" i="1"/>
  <c r="V9" i="1"/>
  <c r="U9" i="1"/>
  <c r="T9" i="1"/>
  <c r="S9" i="1"/>
  <c r="R9" i="1"/>
  <c r="Q9" i="1"/>
  <c r="P9" i="1"/>
  <c r="O9" i="1"/>
  <c r="N9" i="1"/>
  <c r="M9" i="1"/>
  <c r="L9" i="1"/>
  <c r="K9" i="1"/>
  <c r="J9" i="1"/>
  <c r="I9" i="1"/>
  <c r="H9" i="1"/>
  <c r="G9" i="1"/>
  <c r="F9" i="1"/>
  <c r="E9" i="1"/>
  <c r="D9" i="1"/>
  <c r="C9" i="1"/>
  <c r="B9" i="1"/>
  <c r="AC4" i="1"/>
  <c r="AB4" i="1"/>
  <c r="AA4" i="1"/>
  <c r="Z4" i="1"/>
  <c r="Y4" i="1"/>
  <c r="X4" i="1"/>
  <c r="W4" i="1"/>
  <c r="V4" i="1"/>
  <c r="U4" i="1"/>
  <c r="T4" i="1"/>
  <c r="S4" i="1"/>
  <c r="R4" i="1"/>
  <c r="Q4" i="1"/>
  <c r="P4" i="1"/>
  <c r="O4" i="1"/>
  <c r="N4" i="1"/>
  <c r="M4" i="1"/>
  <c r="L4" i="1"/>
  <c r="K4" i="1"/>
  <c r="J4" i="1"/>
  <c r="I4" i="1"/>
  <c r="H4" i="1"/>
  <c r="G4" i="1"/>
  <c r="F4" i="1"/>
  <c r="E4" i="1"/>
  <c r="D4" i="1"/>
  <c r="C4" i="1"/>
  <c r="AE106" i="1" l="1"/>
  <c r="AF106" i="1" s="1"/>
  <c r="AG106" i="1" s="1"/>
  <c r="AH106" i="1" s="1"/>
  <c r="AD108" i="1"/>
  <c r="AK16" i="1"/>
  <c r="AL16" i="1"/>
  <c r="AJ16" i="1"/>
  <c r="AK92" i="1"/>
  <c r="AK103" i="1"/>
  <c r="AK102" i="1" s="1"/>
  <c r="AE112" i="1"/>
  <c r="AE108" i="1"/>
  <c r="AK100" i="1" l="1"/>
  <c r="AK105" i="1" s="1"/>
  <c r="AK108" i="1" s="1"/>
  <c r="AF108" i="1"/>
  <c r="AH107" i="1" l="1"/>
  <c r="AH108" i="1" s="1"/>
  <c r="AG108" i="1"/>
  <c r="AE110" i="1" l="1"/>
  <c r="AE113" i="1" s="1"/>
  <c r="AE115" i="1" s="1"/>
  <c r="AE117" i="1" l="1"/>
  <c r="AE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<sst xmlns="http://schemas.openxmlformats.org/spreadsheetml/2006/main" count="906" uniqueCount="160">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</sst>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STM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4016583747927037E-2"/>
          <c:y val="0.12623569621018885"/>
          <c:w val="0.8676086235489221"/>
          <c:h val="0.7204474376682428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1'!$B$3:$AC$3</c:f>
              <c:numCache>
                <c:formatCode>#,###,,;\(#,###,,\);\ \-\ \-</c:formatCode>
                <c:ptCount val="28"/>
                <c:pt idx="0">
                  <c:v>3554400000</c:v>
                </c:pt>
                <c:pt idx="1">
                  <c:v>4122360000</c:v>
                </c:pt>
                <c:pt idx="2">
                  <c:v>4019145000</c:v>
                </c:pt>
                <c:pt idx="3">
                  <c:v>4247752000</c:v>
                </c:pt>
                <c:pt idx="4">
                  <c:v>5056276000</c:v>
                </c:pt>
                <c:pt idx="5">
                  <c:v>7813203000</c:v>
                </c:pt>
                <c:pt idx="6">
                  <c:v>6356896000</c:v>
                </c:pt>
                <c:pt idx="7">
                  <c:v>5056000000</c:v>
                </c:pt>
                <c:pt idx="8">
                  <c:v>7238000000</c:v>
                </c:pt>
                <c:pt idx="9">
                  <c:v>8760000000</c:v>
                </c:pt>
                <c:pt idx="10">
                  <c:v>8882000000</c:v>
                </c:pt>
                <c:pt idx="11">
                  <c:v>9854000000</c:v>
                </c:pt>
                <c:pt idx="12">
                  <c:v>10001000000</c:v>
                </c:pt>
                <c:pt idx="13">
                  <c:v>9842000000</c:v>
                </c:pt>
                <c:pt idx="14">
                  <c:v>8510000000</c:v>
                </c:pt>
                <c:pt idx="15">
                  <c:v>10346000000</c:v>
                </c:pt>
                <c:pt idx="16">
                  <c:v>9735000000</c:v>
                </c:pt>
                <c:pt idx="17">
                  <c:v>8493000000</c:v>
                </c:pt>
                <c:pt idx="18">
                  <c:v>8082000000</c:v>
                </c:pt>
                <c:pt idx="19">
                  <c:v>7404000000</c:v>
                </c:pt>
                <c:pt idx="20">
                  <c:v>6897000000</c:v>
                </c:pt>
                <c:pt idx="21">
                  <c:v>6973000000</c:v>
                </c:pt>
                <c:pt idx="22">
                  <c:v>8347000000</c:v>
                </c:pt>
                <c:pt idx="23">
                  <c:v>9664000000</c:v>
                </c:pt>
                <c:pt idx="24">
                  <c:v>9556000000</c:v>
                </c:pt>
                <c:pt idx="25">
                  <c:v>10219000000</c:v>
                </c:pt>
                <c:pt idx="26">
                  <c:v>12761000000</c:v>
                </c:pt>
                <c:pt idx="27">
                  <c:v>16128000000</c:v>
                </c:pt>
              </c:numCache>
            </c:numRef>
          </c:val>
          <c:extLst>
            <c:ext xmlns:c16="http://schemas.microsoft.com/office/drawing/2014/chart" uri="{C3380CC4-5D6E-409C-BE32-E72D297353CC}">
              <c16:uniqueId val="{00000000-9F03-964E-9508-4EB91C0B172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1'!$B$28:$AC$28</c:f>
              <c:numCache>
                <c:formatCode>#,###,,;\(#,###,,\);\ \-\ \-</c:formatCode>
                <c:ptCount val="28"/>
                <c:pt idx="0">
                  <c:v>526500000</c:v>
                </c:pt>
                <c:pt idx="1">
                  <c:v>625544000</c:v>
                </c:pt>
                <c:pt idx="2">
                  <c:v>406554000</c:v>
                </c:pt>
                <c:pt idx="3">
                  <c:v>411121000</c:v>
                </c:pt>
                <c:pt idx="4">
                  <c:v>547252000</c:v>
                </c:pt>
                <c:pt idx="5">
                  <c:v>1452103000</c:v>
                </c:pt>
                <c:pt idx="6">
                  <c:v>257067000</c:v>
                </c:pt>
                <c:pt idx="7">
                  <c:v>547000000</c:v>
                </c:pt>
                <c:pt idx="8">
                  <c:v>253000000</c:v>
                </c:pt>
                <c:pt idx="9">
                  <c:v>601000000</c:v>
                </c:pt>
                <c:pt idx="10">
                  <c:v>266000000</c:v>
                </c:pt>
                <c:pt idx="11">
                  <c:v>782000000</c:v>
                </c:pt>
                <c:pt idx="12">
                  <c:v>-477000000</c:v>
                </c:pt>
                <c:pt idx="13">
                  <c:v>-786000000</c:v>
                </c:pt>
                <c:pt idx="14">
                  <c:v>-1591000000</c:v>
                </c:pt>
                <c:pt idx="15">
                  <c:v>840000000</c:v>
                </c:pt>
                <c:pt idx="16">
                  <c:v>155000000</c:v>
                </c:pt>
                <c:pt idx="17">
                  <c:v>-2188000000</c:v>
                </c:pt>
                <c:pt idx="18">
                  <c:v>-629000000</c:v>
                </c:pt>
                <c:pt idx="19">
                  <c:v>129000000</c:v>
                </c:pt>
                <c:pt idx="20">
                  <c:v>110000000</c:v>
                </c:pt>
                <c:pt idx="21">
                  <c:v>170000000</c:v>
                </c:pt>
                <c:pt idx="22">
                  <c:v>810000000</c:v>
                </c:pt>
                <c:pt idx="23">
                  <c:v>1293000000</c:v>
                </c:pt>
                <c:pt idx="24">
                  <c:v>1033000000</c:v>
                </c:pt>
                <c:pt idx="25">
                  <c:v>1106000000</c:v>
                </c:pt>
                <c:pt idx="26">
                  <c:v>2000000000</c:v>
                </c:pt>
                <c:pt idx="27">
                  <c:v>3960000000</c:v>
                </c:pt>
              </c:numCache>
            </c:numRef>
          </c:val>
          <c:extLst>
            <c:ext xmlns:c16="http://schemas.microsoft.com/office/drawing/2014/chart" uri="{C3380CC4-5D6E-409C-BE32-E72D297353CC}">
              <c16:uniqueId val="{00000001-9F03-964E-9508-4EB91C0B1725}"/>
            </c:ext>
          </c:extLst>
        </c:ser>
        <c:dLbls>
          <c:showLegendKey val="0"/>
          <c:showVal val="0"/>
          <c:showCatName val="0"/>
          <c:showSerName val="0"/>
          <c:showPercent val="0"/>
          <c:showBubbleSize val="0"/>
        </c:dLbls>
        <c:gapWidth val="100"/>
        <c:overlap val="-24"/>
        <c:axId val="1458021839"/>
        <c:axId val="1458023567"/>
      </c:barChart>
      <c:catAx>
        <c:axId val="14580218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58023567"/>
        <c:crosses val="autoZero"/>
        <c:auto val="1"/>
        <c:lblAlgn val="ctr"/>
        <c:lblOffset val="100"/>
        <c:noMultiLvlLbl val="0"/>
      </c:catAx>
      <c:valAx>
        <c:axId val="14580235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58021839"/>
        <c:crosses val="autoZero"/>
        <c:crossBetween val="between"/>
      </c:valAx>
      <c:spPr>
        <a:noFill/>
        <a:ln>
          <a:noFill/>
        </a:ln>
        <a:effectLst/>
      </c:spPr>
    </c:plotArea>
    <c:legend>
      <c:legendPos val="b"/>
      <c:layout>
        <c:manualLayout>
          <c:xMode val="edge"/>
          <c:yMode val="edge"/>
          <c:x val="0.40668813413248711"/>
          <c:y val="0.91677719862481977"/>
          <c:w val="0.199890625612097"/>
          <c:h val="5.249296782844525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47624</xdr:colOff>
      <xdr:row>108</xdr:row>
      <xdr:rowOff>25400</xdr:rowOff>
    </xdr:from>
    <xdr:to>
      <xdr:col>36</xdr:col>
      <xdr:colOff>1603374</xdr:colOff>
      <xdr:row>129</xdr:row>
      <xdr:rowOff>190500</xdr:rowOff>
    </xdr:to>
    <xdr:graphicFrame macro="">
      <xdr:nvGraphicFramePr>
        <xdr:cNvPr id="2" name="Chart 1">
          <a:extLst>
            <a:ext uri="{FF2B5EF4-FFF2-40B4-BE49-F238E27FC236}">
              <a16:creationId xmlns:a16="http://schemas.microsoft.com/office/drawing/2014/main" id="{80D09069-7388-A867-4FF6-F0FED32652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https://www.bing.com/financeapi/forcetrigger?t=a23pkr&amp;q=XNYS%3aSTM&amp;form=skydnc</v>
    <v>Learn more on Bing</v>
  </rv>
  <rv s="1">
    <v>0</v>
    <v>STMicroelectronics NV (XNYS:STM)</v>
    <v>2</v>
    <v>3</v>
    <v>Finance</v>
    <v>4</v>
    <v>en-US</v>
    <v>a23pkr</v>
    <v>268435456</v>
    <v>1</v>
    <v>Powered by Refinitiv</v>
    <v>53.53</v>
    <v>28.35</v>
    <v>1.5790999999999999</v>
    <v>0.36</v>
    <v>7.9930000000000001E-3</v>
    <v>0</v>
    <v>0</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45.465000000000003</v>
    <v>Semiconductors &amp; Semiconductor Equipment</v>
    <v>Stock</v>
    <v>45068.887767638284</v>
    <v>0</v>
    <v>44.82</v>
    <v>40760820000</v>
    <v>STMicroelectronics NV</v>
    <v>STMicroelectronics NV</v>
    <v>44.88</v>
    <v>10.002000000000001</v>
    <v>45.04</v>
    <v>45.4</v>
    <v>45.41</v>
    <v>911281900</v>
    <v>STM</v>
    <v>STMicroelectronics NV (XNYS:STM)</v>
    <v>1745394</v>
    <v>3740330</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932787/000102123104000316/0001021231-04-000316-index.htm" TargetMode="External"/><Relationship Id="rId26" Type="http://schemas.openxmlformats.org/officeDocument/2006/relationships/hyperlink" Target="https://www.sec.gov/Archives/edgar/data/932787/000141978308000012/0001419783-08-000012-index.htm" TargetMode="External"/><Relationship Id="rId39" Type="http://schemas.openxmlformats.org/officeDocument/2006/relationships/hyperlink" Target="https://www.sec.gov/Archives/edgar/data/932787/000119312514084249/0001193125-14-084249-index.htm" TargetMode="External"/><Relationship Id="rId21" Type="http://schemas.openxmlformats.org/officeDocument/2006/relationships/hyperlink" Target="https://www.sec.gov/Archives/edgar/data/932787/000102123105000232/0001021231-05-000232-index.htm" TargetMode="External"/><Relationship Id="rId34" Type="http://schemas.openxmlformats.org/officeDocument/2006/relationships/hyperlink" Target="https://www.sec.gov/Archives/edgar/data/932787/000119312512096664/0001193125-12-096664-index.htm" TargetMode="External"/><Relationship Id="rId42" Type="http://schemas.openxmlformats.org/officeDocument/2006/relationships/hyperlink" Target="https://www.sec.gov/Archives/edgar/data/932787/000119312516506926/0001193125-16-506926-index.htm" TargetMode="External"/><Relationship Id="rId47" Type="http://schemas.openxmlformats.org/officeDocument/2006/relationships/hyperlink" Target="https://www.sec.gov/Archives/edgar/data/932787/000119312518067609/0001193125-18-067609-index.htm" TargetMode="External"/><Relationship Id="rId50" Type="http://schemas.openxmlformats.org/officeDocument/2006/relationships/hyperlink" Target="https://www.sec.gov/Archives/edgar/data/932787/000156459020006795/0001564590-20-006795-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932787/000102140803004293/0001021408-03-004293-index.htm" TargetMode="External"/><Relationship Id="rId29" Type="http://schemas.openxmlformats.org/officeDocument/2006/relationships/hyperlink" Target="https://www.sec.gov/Archives/edgar/data/932787/000095012309008750/0000950123-09-00875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2787/000095012307003820/0000950123-07-003820-index.htm" TargetMode="External"/><Relationship Id="rId32" Type="http://schemas.openxmlformats.org/officeDocument/2006/relationships/hyperlink" Target="https://www.sec.gov/Archives/edgar/data/932787/000095012311022652/0000950123-11-022652-index.htm" TargetMode="External"/><Relationship Id="rId37" Type="http://schemas.openxmlformats.org/officeDocument/2006/relationships/hyperlink" Target="https://www.sec.gov/Archives/edgar/data/932787/000119312513089565/0001193125-13-089565-index.htm" TargetMode="External"/><Relationship Id="rId40" Type="http://schemas.openxmlformats.org/officeDocument/2006/relationships/hyperlink" Target="https://www.sec.gov/Archives/edgar/data/932787/000119312515074967/0001193125-15-074967-index.htm" TargetMode="External"/><Relationship Id="rId45" Type="http://schemas.openxmlformats.org/officeDocument/2006/relationships/hyperlink" Target="https://www.sec.gov/Archives/edgar/data/932787/000119312517069977/0001193125-17-069977-index.htm" TargetMode="External"/><Relationship Id="rId53" Type="http://schemas.openxmlformats.org/officeDocument/2006/relationships/hyperlink" Target="https://sec.gov/" TargetMode="External"/><Relationship Id="rId58" Type="http://schemas.openxmlformats.org/officeDocument/2006/relationships/hyperlink" Target="https://finbox.com/NYSE:STM/explorer/revenue_proj" TargetMode="External"/><Relationship Id="rId5" Type="http://schemas.openxmlformats.org/officeDocument/2006/relationships/hyperlink" Target="https://sec.gov/" TargetMode="External"/><Relationship Id="rId19" Type="http://schemas.openxmlformats.org/officeDocument/2006/relationships/hyperlink" Target="https://www.sec.gov/Archives/edgar/data/932787/000102123104000316/0001021231-04-00031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2787/000095012306002542/0000950123-06-002542-index.htm" TargetMode="External"/><Relationship Id="rId27" Type="http://schemas.openxmlformats.org/officeDocument/2006/relationships/hyperlink" Target="https://www.sec.gov/Archives/edgar/data/932787/000141978308000012/0001419783-08-000012-index.htm" TargetMode="External"/><Relationship Id="rId30" Type="http://schemas.openxmlformats.org/officeDocument/2006/relationships/hyperlink" Target="https://www.sec.gov/Archives/edgar/data/932787/000095012310023134/0000950123-10-023134-index.htm" TargetMode="External"/><Relationship Id="rId35" Type="http://schemas.openxmlformats.org/officeDocument/2006/relationships/hyperlink" Target="https://www.sec.gov/Archives/edgar/data/932787/000119312512096664/0001193125-12-096664-index.htm" TargetMode="External"/><Relationship Id="rId43" Type="http://schemas.openxmlformats.org/officeDocument/2006/relationships/hyperlink" Target="https://www.sec.gov/Archives/edgar/data/932787/000119312516506926/0001193125-16-506926-index.htm" TargetMode="External"/><Relationship Id="rId48" Type="http://schemas.openxmlformats.org/officeDocument/2006/relationships/hyperlink" Target="https://www.sec.gov/Archives/edgar/data/932787/000119312519057507/0001193125-19-0575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2787/000156459020006795/0001564590-20-006795-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932787/000102140803004293/0001021408-03-004293-index.htm" TargetMode="External"/><Relationship Id="rId25" Type="http://schemas.openxmlformats.org/officeDocument/2006/relationships/hyperlink" Target="https://www.sec.gov/Archives/edgar/data/932787/000095012307003820/0000950123-07-003820-index.htm" TargetMode="External"/><Relationship Id="rId33" Type="http://schemas.openxmlformats.org/officeDocument/2006/relationships/hyperlink" Target="https://www.sec.gov/Archives/edgar/data/932787/000095012311022652/0000950123-11-022652-index.htm" TargetMode="External"/><Relationship Id="rId38" Type="http://schemas.openxmlformats.org/officeDocument/2006/relationships/hyperlink" Target="https://www.sec.gov/Archives/edgar/data/932787/000119312514084249/0001193125-14-084249-index.htm" TargetMode="External"/><Relationship Id="rId46" Type="http://schemas.openxmlformats.org/officeDocument/2006/relationships/hyperlink" Target="https://www.sec.gov/Archives/edgar/data/932787/000119312518067609/0001193125-18-067609-index.htm" TargetMode="External"/><Relationship Id="rId59" Type="http://schemas.openxmlformats.org/officeDocument/2006/relationships/drawing" Target="../drawings/drawing1.xml"/><Relationship Id="rId20" Type="http://schemas.openxmlformats.org/officeDocument/2006/relationships/hyperlink" Target="https://www.sec.gov/Archives/edgar/data/932787/000102123105000232/0001021231-05-000232-index.htm" TargetMode="External"/><Relationship Id="rId41" Type="http://schemas.openxmlformats.org/officeDocument/2006/relationships/hyperlink" Target="https://www.sec.gov/Archives/edgar/data/932787/000119312515074967/0001193125-15-074967-index.htm" TargetMode="External"/><Relationship Id="rId54" Type="http://schemas.openxmlformats.org/officeDocument/2006/relationships/hyperlink" Target="https://sec.gov/" TargetMode="External"/><Relationship Id="rId1" Type="http://schemas.openxmlformats.org/officeDocument/2006/relationships/hyperlink" Target="https://roic.ai/company/STM"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2787/000095012306002542/0000950123-06-002542-index.htm" TargetMode="External"/><Relationship Id="rId28" Type="http://schemas.openxmlformats.org/officeDocument/2006/relationships/hyperlink" Target="https://www.sec.gov/Archives/edgar/data/932787/000095012309008750/0000950123-09-008750-index.htm" TargetMode="External"/><Relationship Id="rId36" Type="http://schemas.openxmlformats.org/officeDocument/2006/relationships/hyperlink" Target="https://www.sec.gov/Archives/edgar/data/932787/000119312513089565/0001193125-13-089565-index.htm" TargetMode="External"/><Relationship Id="rId49" Type="http://schemas.openxmlformats.org/officeDocument/2006/relationships/hyperlink" Target="https://www.sec.gov/Archives/edgar/data/932787/000119312519057507/0001193125-19-0575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2787/000095012310023134/0000950123-10-023134-index.htm" TargetMode="External"/><Relationship Id="rId44" Type="http://schemas.openxmlformats.org/officeDocument/2006/relationships/hyperlink" Target="https://www.sec.gov/Archives/edgar/data/932787/000119312517069977/0001193125-17-069977-index.htm" TargetMode="External"/><Relationship Id="rId5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AD84" activePane="bottomRight" state="frozen"/>
      <selection pane="topRight"/>
      <selection pane="bottomLeft"/>
      <selection pane="bottomRight" activeCell="AJ135" sqref="AJ135"/>
    </sheetView>
  </sheetViews>
  <sheetFormatPr baseColWidth="10" defaultRowHeight="16" x14ac:dyDescent="0.2"/>
  <cols>
    <col min="1" max="1" width="50" customWidth="1"/>
    <col min="2" max="29" width="15" customWidth="1"/>
    <col min="30" max="38" width="21"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7">
        <v>2023</v>
      </c>
      <c r="AE1" s="27">
        <v>2024</v>
      </c>
      <c r="AF1" s="27">
        <v>2025</v>
      </c>
      <c r="AG1" s="27">
        <v>2026</v>
      </c>
      <c r="AH1" s="27">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c r="AH2" s="9"/>
    </row>
    <row r="3" spans="1:38" ht="40" x14ac:dyDescent="0.25">
      <c r="A3" s="5" t="s">
        <v>1</v>
      </c>
      <c r="B3" s="1">
        <v>3554400000</v>
      </c>
      <c r="C3" s="1">
        <v>4122360000</v>
      </c>
      <c r="D3" s="1">
        <v>4019145000</v>
      </c>
      <c r="E3" s="1">
        <v>4247752000</v>
      </c>
      <c r="F3" s="1">
        <v>5056276000</v>
      </c>
      <c r="G3" s="1">
        <v>7813203000</v>
      </c>
      <c r="H3" s="1">
        <v>6356896000</v>
      </c>
      <c r="I3" s="1">
        <v>5056000000</v>
      </c>
      <c r="J3" s="1">
        <v>7238000000</v>
      </c>
      <c r="K3" s="1">
        <v>8760000000</v>
      </c>
      <c r="L3" s="1">
        <v>8882000000</v>
      </c>
      <c r="M3" s="1">
        <v>9854000000</v>
      </c>
      <c r="N3" s="1">
        <v>10001000000</v>
      </c>
      <c r="O3" s="1">
        <v>9842000000</v>
      </c>
      <c r="P3" s="1">
        <v>8510000000</v>
      </c>
      <c r="Q3" s="1">
        <v>10346000000</v>
      </c>
      <c r="R3" s="1">
        <v>9735000000</v>
      </c>
      <c r="S3" s="1">
        <v>8493000000</v>
      </c>
      <c r="T3" s="1">
        <v>8082000000</v>
      </c>
      <c r="U3" s="1">
        <v>7404000000</v>
      </c>
      <c r="V3" s="1">
        <v>6897000000</v>
      </c>
      <c r="W3" s="1">
        <v>6973000000</v>
      </c>
      <c r="X3" s="1">
        <v>8347000000</v>
      </c>
      <c r="Y3" s="1">
        <v>9664000000</v>
      </c>
      <c r="Z3" s="1">
        <v>9556000000</v>
      </c>
      <c r="AA3" s="1">
        <v>10219000000</v>
      </c>
      <c r="AB3" s="1">
        <v>12761000000</v>
      </c>
      <c r="AC3" s="1">
        <v>16128000000</v>
      </c>
      <c r="AD3" s="28">
        <v>17353000000</v>
      </c>
      <c r="AE3" s="28">
        <v>18044000000</v>
      </c>
      <c r="AF3" s="28">
        <v>19005000000</v>
      </c>
      <c r="AG3" s="28">
        <v>20859000000</v>
      </c>
      <c r="AH3" s="28">
        <v>21954000000</v>
      </c>
      <c r="AI3" s="18" t="s">
        <v>109</v>
      </c>
      <c r="AJ3" s="19" t="s">
        <v>110</v>
      </c>
      <c r="AK3" s="19" t="s">
        <v>111</v>
      </c>
      <c r="AL3" s="19" t="s">
        <v>112</v>
      </c>
    </row>
    <row r="4" spans="1:38" ht="19" x14ac:dyDescent="0.25">
      <c r="A4" s="14" t="s">
        <v>94</v>
      </c>
      <c r="B4" s="1"/>
      <c r="C4" s="15">
        <f>(C3/B3)-1</f>
        <v>0.15979068197164081</v>
      </c>
      <c r="D4" s="15">
        <f>(D3/C3)-1</f>
        <v>-2.5037842400954746E-2</v>
      </c>
      <c r="E4" s="15">
        <f>(E3/D3)-1</f>
        <v>5.6879510443141434E-2</v>
      </c>
      <c r="F4" s="15">
        <f t="shared" ref="F4:AH4" si="0">(F3/E3)-1</f>
        <v>0.19034162069725347</v>
      </c>
      <c r="G4" s="15">
        <f t="shared" si="0"/>
        <v>0.5452485188704097</v>
      </c>
      <c r="H4" s="16">
        <f t="shared" si="0"/>
        <v>-0.18639052383510324</v>
      </c>
      <c r="I4" s="16">
        <f t="shared" si="0"/>
        <v>-0.20464327243988256</v>
      </c>
      <c r="J4" s="16">
        <f t="shared" si="0"/>
        <v>0.43156645569620244</v>
      </c>
      <c r="K4" s="16">
        <f t="shared" si="0"/>
        <v>0.21027908261950823</v>
      </c>
      <c r="L4" s="16">
        <f t="shared" si="0"/>
        <v>1.3926940639269469E-2</v>
      </c>
      <c r="M4" s="16">
        <f t="shared" si="0"/>
        <v>0.10943481197928384</v>
      </c>
      <c r="N4" s="16">
        <f t="shared" si="0"/>
        <v>1.4917799878221949E-2</v>
      </c>
      <c r="O4" s="16">
        <f t="shared" si="0"/>
        <v>-1.5898410158984078E-2</v>
      </c>
      <c r="P4" s="16">
        <f t="shared" si="0"/>
        <v>-0.13533834586466165</v>
      </c>
      <c r="Q4" s="16">
        <f t="shared" si="0"/>
        <v>0.21574618096357234</v>
      </c>
      <c r="R4" s="16">
        <f t="shared" si="0"/>
        <v>-5.9056640247438619E-2</v>
      </c>
      <c r="S4" s="16">
        <f t="shared" si="0"/>
        <v>-0.12758089368258863</v>
      </c>
      <c r="T4" s="16">
        <f t="shared" si="0"/>
        <v>-4.8392794065701183E-2</v>
      </c>
      <c r="U4" s="16">
        <f t="shared" si="0"/>
        <v>-8.3890126206384585E-2</v>
      </c>
      <c r="V4" s="16">
        <f t="shared" si="0"/>
        <v>-6.8476499189627282E-2</v>
      </c>
      <c r="W4" s="16">
        <f t="shared" si="0"/>
        <v>1.1019283746556363E-2</v>
      </c>
      <c r="X4" s="16">
        <f t="shared" si="0"/>
        <v>0.19704574788469809</v>
      </c>
      <c r="Y4" s="16">
        <f t="shared" si="0"/>
        <v>0.15778123876841987</v>
      </c>
      <c r="Z4" s="16">
        <f t="shared" si="0"/>
        <v>-1.1175496688741737E-2</v>
      </c>
      <c r="AA4" s="16">
        <f t="shared" si="0"/>
        <v>6.938049393051493E-2</v>
      </c>
      <c r="AB4" s="16">
        <f t="shared" si="0"/>
        <v>0.24875232410216275</v>
      </c>
      <c r="AC4" s="16">
        <f t="shared" si="0"/>
        <v>0.26385079539221068</v>
      </c>
      <c r="AD4" s="16">
        <f t="shared" si="0"/>
        <v>7.595486111111116E-2</v>
      </c>
      <c r="AE4" s="16">
        <f t="shared" si="0"/>
        <v>3.9820203999308523E-2</v>
      </c>
      <c r="AF4" s="16">
        <f t="shared" si="0"/>
        <v>5.3258700953225491E-2</v>
      </c>
      <c r="AG4" s="16">
        <f t="shared" si="0"/>
        <v>9.755327545382797E-2</v>
      </c>
      <c r="AH4" s="16">
        <f t="shared" si="0"/>
        <v>5.2495325758665334E-2</v>
      </c>
      <c r="AI4" s="17">
        <f>(AC4+AB4+AA4)/3</f>
        <v>0.19399453780829612</v>
      </c>
      <c r="AJ4" s="17">
        <f>(AC20+AB20+AA20)/3</f>
        <v>0.40169044622449523</v>
      </c>
      <c r="AK4" s="17">
        <f>(AC29+AB29+AA29)/3</f>
        <v>0.6196620738066938</v>
      </c>
      <c r="AL4" s="17">
        <f>(AC105+AB105+AA105)/3</f>
        <v>-0.16973302618084365</v>
      </c>
    </row>
    <row r="5" spans="1:38" ht="19" x14ac:dyDescent="0.25">
      <c r="A5" s="5" t="s">
        <v>2</v>
      </c>
      <c r="B5" s="1">
        <v>1703600000</v>
      </c>
      <c r="C5" s="1">
        <v>2414706000</v>
      </c>
      <c r="D5" s="1">
        <v>2457386000</v>
      </c>
      <c r="E5" s="1">
        <v>2622943000</v>
      </c>
      <c r="F5" s="1">
        <v>3054476000</v>
      </c>
      <c r="G5" s="1">
        <v>4216921000</v>
      </c>
      <c r="H5" s="1">
        <v>4046999000</v>
      </c>
      <c r="I5" s="1">
        <v>3054000000</v>
      </c>
      <c r="J5" s="1">
        <v>4672000000</v>
      </c>
      <c r="K5" s="1">
        <v>5532000000</v>
      </c>
      <c r="L5" s="1">
        <v>5845000000</v>
      </c>
      <c r="M5" s="1">
        <v>6331000000</v>
      </c>
      <c r="N5" s="1">
        <v>6465000000</v>
      </c>
      <c r="O5" s="1">
        <v>6282000000</v>
      </c>
      <c r="P5" s="1">
        <v>5884000000</v>
      </c>
      <c r="Q5" s="1">
        <v>6331000000</v>
      </c>
      <c r="R5" s="1">
        <v>6161000000</v>
      </c>
      <c r="S5" s="1">
        <v>5710000000</v>
      </c>
      <c r="T5" s="1">
        <v>5468000000</v>
      </c>
      <c r="U5" s="1">
        <v>4906000000</v>
      </c>
      <c r="V5" s="1">
        <v>4565000000</v>
      </c>
      <c r="W5" s="1">
        <v>4518000000</v>
      </c>
      <c r="X5" s="1">
        <v>5079000000</v>
      </c>
      <c r="Y5" s="1">
        <v>5803000000</v>
      </c>
      <c r="Z5" s="1">
        <v>5860000000</v>
      </c>
      <c r="AA5" s="1">
        <v>6430000000</v>
      </c>
      <c r="AB5" s="1">
        <v>7435000000</v>
      </c>
      <c r="AC5" s="1">
        <v>8493000000</v>
      </c>
    </row>
    <row r="6" spans="1:38" ht="20" x14ac:dyDescent="0.25">
      <c r="A6" s="6" t="s">
        <v>3</v>
      </c>
      <c r="B6" s="10">
        <v>1850800000</v>
      </c>
      <c r="C6" s="10">
        <v>1707654000</v>
      </c>
      <c r="D6" s="10">
        <v>1561759000</v>
      </c>
      <c r="E6" s="10">
        <v>1624809000</v>
      </c>
      <c r="F6" s="10">
        <v>2001800000</v>
      </c>
      <c r="G6" s="10">
        <v>3596282000</v>
      </c>
      <c r="H6" s="10">
        <v>2309897000</v>
      </c>
      <c r="I6" s="10">
        <v>2002000000</v>
      </c>
      <c r="J6" s="10">
        <v>2566000000</v>
      </c>
      <c r="K6" s="10">
        <v>3228000000</v>
      </c>
      <c r="L6" s="10">
        <v>3037000000</v>
      </c>
      <c r="M6" s="10">
        <v>3523000000</v>
      </c>
      <c r="N6" s="10">
        <v>3536000000</v>
      </c>
      <c r="O6" s="10">
        <v>3560000000</v>
      </c>
      <c r="P6" s="10">
        <v>2626000000</v>
      </c>
      <c r="Q6" s="10">
        <v>4015000000</v>
      </c>
      <c r="R6" s="10">
        <v>3574000000</v>
      </c>
      <c r="S6" s="10">
        <v>2783000000</v>
      </c>
      <c r="T6" s="10">
        <v>2614000000</v>
      </c>
      <c r="U6" s="10">
        <v>2498000000</v>
      </c>
      <c r="V6" s="10">
        <v>2332000000</v>
      </c>
      <c r="W6" s="10">
        <v>2455000000</v>
      </c>
      <c r="X6" s="10">
        <v>3268000000</v>
      </c>
      <c r="Y6" s="10">
        <v>3861000000</v>
      </c>
      <c r="Z6" s="10">
        <v>3696000000</v>
      </c>
      <c r="AA6" s="10">
        <v>3789000000</v>
      </c>
      <c r="AB6" s="10">
        <v>5326000000</v>
      </c>
      <c r="AC6" s="10">
        <v>7635000000</v>
      </c>
      <c r="AI6" s="18" t="s">
        <v>113</v>
      </c>
      <c r="AJ6" s="19" t="s">
        <v>114</v>
      </c>
      <c r="AK6" s="19" t="s">
        <v>115</v>
      </c>
      <c r="AL6" s="19" t="s">
        <v>116</v>
      </c>
    </row>
    <row r="7" spans="1:38" ht="19" x14ac:dyDescent="0.25">
      <c r="A7" s="5" t="s">
        <v>4</v>
      </c>
      <c r="B7" s="2">
        <v>0.52070000000000005</v>
      </c>
      <c r="C7" s="2">
        <v>0.41420000000000001</v>
      </c>
      <c r="D7" s="2">
        <v>0.3886</v>
      </c>
      <c r="E7" s="2">
        <v>0.38250000000000001</v>
      </c>
      <c r="F7" s="2">
        <v>0.39589999999999997</v>
      </c>
      <c r="G7" s="2">
        <v>0.46029999999999999</v>
      </c>
      <c r="H7" s="2">
        <v>0.3634</v>
      </c>
      <c r="I7" s="2">
        <v>0.39600000000000002</v>
      </c>
      <c r="J7" s="2">
        <v>0.35449999999999998</v>
      </c>
      <c r="K7" s="2">
        <v>0.36849999999999999</v>
      </c>
      <c r="L7" s="2">
        <v>0.34189999999999998</v>
      </c>
      <c r="M7" s="2">
        <v>0.35749999999999998</v>
      </c>
      <c r="N7" s="2">
        <v>0.35360000000000003</v>
      </c>
      <c r="O7" s="2">
        <v>0.36170000000000002</v>
      </c>
      <c r="P7" s="2">
        <v>0.30859999999999999</v>
      </c>
      <c r="Q7" s="2">
        <v>0.3881</v>
      </c>
      <c r="R7" s="2">
        <v>0.36709999999999998</v>
      </c>
      <c r="S7" s="2">
        <v>0.32769999999999999</v>
      </c>
      <c r="T7" s="2">
        <v>0.32340000000000002</v>
      </c>
      <c r="U7" s="2">
        <v>0.33739999999999998</v>
      </c>
      <c r="V7" s="2">
        <v>0.33810000000000001</v>
      </c>
      <c r="W7" s="2">
        <v>0.35210000000000002</v>
      </c>
      <c r="X7" s="2">
        <v>0.39150000000000001</v>
      </c>
      <c r="Y7" s="2">
        <v>0.39950000000000002</v>
      </c>
      <c r="Z7" s="2">
        <v>0.38679999999999998</v>
      </c>
      <c r="AA7" s="2">
        <v>0.37080000000000002</v>
      </c>
      <c r="AB7" s="2">
        <v>0.41739999999999999</v>
      </c>
      <c r="AC7" s="2">
        <v>0.47339999999999999</v>
      </c>
      <c r="AI7" s="17">
        <f>AC7</f>
        <v>0.47339999999999999</v>
      </c>
      <c r="AJ7" s="20">
        <f>AC21</f>
        <v>0.3019</v>
      </c>
      <c r="AK7" s="20">
        <f>AC30</f>
        <v>0.2455</v>
      </c>
      <c r="AL7" s="20">
        <f>AC106/AC3</f>
        <v>3.90625E-2</v>
      </c>
    </row>
    <row r="8" spans="1:38" ht="19" x14ac:dyDescent="0.25">
      <c r="A8" s="5" t="s">
        <v>5</v>
      </c>
      <c r="B8" s="1" t="s">
        <v>92</v>
      </c>
      <c r="C8" s="1">
        <v>532294000</v>
      </c>
      <c r="D8" s="1">
        <v>610847000</v>
      </c>
      <c r="E8" s="1">
        <v>689785000</v>
      </c>
      <c r="F8" s="1">
        <v>835964000</v>
      </c>
      <c r="G8" s="1">
        <v>1026348000</v>
      </c>
      <c r="H8" s="1">
        <v>977931000</v>
      </c>
      <c r="I8" s="1">
        <v>-836000000</v>
      </c>
      <c r="J8" s="1">
        <v>-1238000000</v>
      </c>
      <c r="K8" s="1">
        <v>-1532000000</v>
      </c>
      <c r="L8" s="1">
        <v>-1630000000</v>
      </c>
      <c r="M8" s="1">
        <v>-1667000000</v>
      </c>
      <c r="N8" s="1">
        <v>-1802000000</v>
      </c>
      <c r="O8" s="1">
        <v>-2152000000</v>
      </c>
      <c r="P8" s="1">
        <v>-2365000000</v>
      </c>
      <c r="Q8" s="1">
        <v>-2350000000</v>
      </c>
      <c r="R8" s="1">
        <v>-2352000000</v>
      </c>
      <c r="S8" s="1">
        <v>-2413000000</v>
      </c>
      <c r="T8" s="1">
        <v>-1816000000</v>
      </c>
      <c r="U8" s="1">
        <v>-1520000000</v>
      </c>
      <c r="V8" s="1">
        <v>-1425000000</v>
      </c>
      <c r="W8" s="1">
        <v>-1336000000</v>
      </c>
      <c r="X8" s="1">
        <v>-1302000000</v>
      </c>
      <c r="Y8" s="1">
        <v>-1398000000</v>
      </c>
      <c r="Z8" s="1">
        <v>-1498000000</v>
      </c>
      <c r="AA8" s="1">
        <v>1548000000</v>
      </c>
      <c r="AB8" s="1">
        <v>1723000000</v>
      </c>
      <c r="AC8" s="1">
        <v>1901000000</v>
      </c>
    </row>
    <row r="9" spans="1:38" ht="19" customHeight="1" x14ac:dyDescent="0.25">
      <c r="A9" s="14" t="s">
        <v>95</v>
      </c>
      <c r="B9" s="15" t="e">
        <f>B8/B3</f>
        <v>#VALUE!</v>
      </c>
      <c r="C9" s="15">
        <f t="shared" ref="C9:AC9" si="1">C8/C3</f>
        <v>0.12912360880660592</v>
      </c>
      <c r="D9" s="15">
        <f t="shared" si="1"/>
        <v>0.1519843150719867</v>
      </c>
      <c r="E9" s="15">
        <f t="shared" si="1"/>
        <v>0.16238824677146876</v>
      </c>
      <c r="F9" s="15">
        <f t="shared" si="1"/>
        <v>0.16533195577140172</v>
      </c>
      <c r="G9" s="15">
        <f t="shared" si="1"/>
        <v>0.13136072363664428</v>
      </c>
      <c r="H9" s="15">
        <f t="shared" si="1"/>
        <v>0.15383781644374864</v>
      </c>
      <c r="I9" s="15">
        <f t="shared" si="1"/>
        <v>-0.16534810126582278</v>
      </c>
      <c r="J9" s="15">
        <f t="shared" si="1"/>
        <v>-0.17104172423321359</v>
      </c>
      <c r="K9" s="15">
        <f t="shared" si="1"/>
        <v>-0.17488584474885846</v>
      </c>
      <c r="L9" s="15">
        <f t="shared" si="1"/>
        <v>-0.18351722585003377</v>
      </c>
      <c r="M9" s="15">
        <f t="shared" si="1"/>
        <v>-0.16916988025167445</v>
      </c>
      <c r="N9" s="15">
        <f t="shared" si="1"/>
        <v>-0.18018198180181982</v>
      </c>
      <c r="O9" s="15">
        <f t="shared" si="1"/>
        <v>-0.21865474497053444</v>
      </c>
      <c r="P9" s="15">
        <f t="shared" si="1"/>
        <v>-0.27790834312573442</v>
      </c>
      <c r="Q9" s="15">
        <f t="shared" si="1"/>
        <v>-0.22714092402861008</v>
      </c>
      <c r="R9" s="15">
        <f t="shared" si="1"/>
        <v>-0.24160246533127888</v>
      </c>
      <c r="S9" s="15">
        <f t="shared" si="1"/>
        <v>-0.28411633109619688</v>
      </c>
      <c r="T9" s="15">
        <f t="shared" si="1"/>
        <v>-0.224696857213561</v>
      </c>
      <c r="U9" s="15">
        <f t="shared" si="1"/>
        <v>-0.20529443544030254</v>
      </c>
      <c r="V9" s="15">
        <f t="shared" si="1"/>
        <v>-0.20661157024793389</v>
      </c>
      <c r="W9" s="15">
        <f t="shared" si="1"/>
        <v>-0.19159615660404417</v>
      </c>
      <c r="X9" s="15">
        <f t="shared" si="1"/>
        <v>-0.15598418593506649</v>
      </c>
      <c r="Y9" s="15">
        <f t="shared" si="1"/>
        <v>-0.14466059602649006</v>
      </c>
      <c r="Z9" s="15">
        <f t="shared" si="1"/>
        <v>-0.15676015069066554</v>
      </c>
      <c r="AA9" s="15">
        <f t="shared" si="1"/>
        <v>0.15148253253743027</v>
      </c>
      <c r="AB9" s="15">
        <f t="shared" si="1"/>
        <v>0.13502076639761773</v>
      </c>
      <c r="AC9" s="15">
        <f t="shared" si="1"/>
        <v>0.11786954365079365</v>
      </c>
      <c r="AI9" s="18" t="s">
        <v>96</v>
      </c>
      <c r="AJ9" s="19" t="s">
        <v>97</v>
      </c>
      <c r="AK9" s="19" t="s">
        <v>98</v>
      </c>
      <c r="AL9" s="19" t="s">
        <v>99</v>
      </c>
    </row>
    <row r="10" spans="1:38" ht="19" x14ac:dyDescent="0.25">
      <c r="A10" s="5" t="s">
        <v>6</v>
      </c>
      <c r="B10" s="1" t="s">
        <v>92</v>
      </c>
      <c r="C10" s="1" t="s">
        <v>92</v>
      </c>
      <c r="D10" s="1" t="s">
        <v>92</v>
      </c>
      <c r="E10" s="1" t="s">
        <v>92</v>
      </c>
      <c r="F10" s="1" t="s">
        <v>92</v>
      </c>
      <c r="G10" s="1" t="s">
        <v>92</v>
      </c>
      <c r="H10" s="1" t="s">
        <v>92</v>
      </c>
      <c r="I10" s="1">
        <v>-534000000</v>
      </c>
      <c r="J10" s="1">
        <v>-785000000</v>
      </c>
      <c r="K10" s="1">
        <v>-947000000</v>
      </c>
      <c r="L10" s="1">
        <v>-1026000000</v>
      </c>
      <c r="M10" s="1">
        <v>-1067000000</v>
      </c>
      <c r="N10" s="1">
        <v>-1099000000</v>
      </c>
      <c r="O10" s="1">
        <v>-1187000000</v>
      </c>
      <c r="P10" s="1">
        <v>-1159000000</v>
      </c>
      <c r="Q10" s="1">
        <v>-1175000000</v>
      </c>
      <c r="R10" s="1">
        <v>-1210000000</v>
      </c>
      <c r="S10" s="1">
        <v>-1166000000</v>
      </c>
      <c r="T10" s="1">
        <v>-1066000000</v>
      </c>
      <c r="U10" s="1">
        <v>-927000000</v>
      </c>
      <c r="V10" s="1">
        <v>-897000000</v>
      </c>
      <c r="W10" s="1">
        <v>-911000000</v>
      </c>
      <c r="X10" s="1">
        <v>-983000000</v>
      </c>
      <c r="Y10" s="1">
        <v>-1095000000</v>
      </c>
      <c r="Z10" s="1">
        <v>-1093000000</v>
      </c>
      <c r="AA10" s="1">
        <v>1121000000</v>
      </c>
      <c r="AB10" s="1">
        <v>1319000000</v>
      </c>
      <c r="AC10" s="1" t="s">
        <v>92</v>
      </c>
      <c r="AI10" s="17">
        <f>AC9</f>
        <v>0.11786954365079365</v>
      </c>
      <c r="AJ10" s="20">
        <f>AC13</f>
        <v>9.015376984126984E-2</v>
      </c>
      <c r="AK10" s="20">
        <f>AC80</f>
        <v>1.3702876984126984E-2</v>
      </c>
      <c r="AL10" s="20">
        <f>AC89</f>
        <v>0.1134672619047619</v>
      </c>
    </row>
    <row r="11" spans="1:3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row>
    <row r="12" spans="1:38" ht="20" x14ac:dyDescent="0.25">
      <c r="A12" s="5" t="s">
        <v>8</v>
      </c>
      <c r="B12" s="1">
        <v>853400000</v>
      </c>
      <c r="C12" s="1">
        <v>421012000</v>
      </c>
      <c r="D12" s="1">
        <v>454311000</v>
      </c>
      <c r="E12" s="1">
        <v>488072000</v>
      </c>
      <c r="F12" s="1">
        <v>534178000</v>
      </c>
      <c r="G12" s="1">
        <v>703675000</v>
      </c>
      <c r="H12" s="1">
        <v>641443000</v>
      </c>
      <c r="I12" s="1">
        <v>648000000</v>
      </c>
      <c r="J12" s="1">
        <v>785000000</v>
      </c>
      <c r="K12" s="1">
        <v>947000000</v>
      </c>
      <c r="L12" s="1">
        <v>1026000000</v>
      </c>
      <c r="M12" s="1">
        <v>1067000000</v>
      </c>
      <c r="N12" s="1">
        <v>1099000000</v>
      </c>
      <c r="O12" s="1">
        <v>1187000000</v>
      </c>
      <c r="P12" s="1">
        <v>1159000000</v>
      </c>
      <c r="Q12" s="1">
        <v>1175000000</v>
      </c>
      <c r="R12" s="1">
        <v>1210000000</v>
      </c>
      <c r="S12" s="1">
        <v>1166000000</v>
      </c>
      <c r="T12" s="1">
        <v>1066000000</v>
      </c>
      <c r="U12" s="1">
        <v>927000000</v>
      </c>
      <c r="V12" s="1">
        <v>897000000</v>
      </c>
      <c r="W12" s="1">
        <v>911000000</v>
      </c>
      <c r="X12" s="1">
        <v>983000000</v>
      </c>
      <c r="Y12" s="1">
        <v>1095000000</v>
      </c>
      <c r="Z12" s="1">
        <v>1093000000</v>
      </c>
      <c r="AA12" s="1">
        <v>1109000000</v>
      </c>
      <c r="AB12" s="1">
        <v>1323000000</v>
      </c>
      <c r="AC12" s="1">
        <v>1454000000</v>
      </c>
      <c r="AI12" s="18" t="s">
        <v>117</v>
      </c>
      <c r="AJ12" s="19" t="s">
        <v>118</v>
      </c>
      <c r="AK12" s="19" t="s">
        <v>119</v>
      </c>
      <c r="AL12" s="19" t="s">
        <v>120</v>
      </c>
    </row>
    <row r="13" spans="1:38" ht="19" x14ac:dyDescent="0.25">
      <c r="A13" s="14" t="s">
        <v>100</v>
      </c>
      <c r="B13" s="15">
        <f>B12/B3</f>
        <v>0.24009678145397254</v>
      </c>
      <c r="C13" s="15">
        <f t="shared" ref="C13:AC13" si="2">C12/C3</f>
        <v>0.1021288776332004</v>
      </c>
      <c r="D13" s="15">
        <f t="shared" si="2"/>
        <v>0.11303672796079763</v>
      </c>
      <c r="E13" s="15">
        <f t="shared" si="2"/>
        <v>0.11490124658878391</v>
      </c>
      <c r="F13" s="15">
        <f t="shared" si="2"/>
        <v>0.10564652720697999</v>
      </c>
      <c r="G13" s="15">
        <f t="shared" si="2"/>
        <v>9.0062295834371642E-2</v>
      </c>
      <c r="H13" s="15">
        <f t="shared" si="2"/>
        <v>0.10090506435845419</v>
      </c>
      <c r="I13" s="15">
        <f t="shared" si="2"/>
        <v>0.12816455696202531</v>
      </c>
      <c r="J13" s="15">
        <f t="shared" si="2"/>
        <v>0.10845537441282121</v>
      </c>
      <c r="K13" s="15">
        <f t="shared" si="2"/>
        <v>0.10810502283105022</v>
      </c>
      <c r="L13" s="15">
        <f t="shared" si="2"/>
        <v>0.11551452375591083</v>
      </c>
      <c r="M13" s="15">
        <f t="shared" si="2"/>
        <v>0.1082809011568906</v>
      </c>
      <c r="N13" s="15">
        <f t="shared" si="2"/>
        <v>0.10988901109889011</v>
      </c>
      <c r="O13" s="15">
        <f t="shared" si="2"/>
        <v>0.12060556797398903</v>
      </c>
      <c r="P13" s="15">
        <f t="shared" si="2"/>
        <v>0.13619271445358402</v>
      </c>
      <c r="Q13" s="15">
        <f t="shared" si="2"/>
        <v>0.11357046201430504</v>
      </c>
      <c r="R13" s="15">
        <f t="shared" si="2"/>
        <v>0.12429378531073447</v>
      </c>
      <c r="S13" s="15">
        <f t="shared" si="2"/>
        <v>0.13728953255622278</v>
      </c>
      <c r="T13" s="15">
        <f t="shared" si="2"/>
        <v>0.13189804503835684</v>
      </c>
      <c r="U13" s="15">
        <f t="shared" si="2"/>
        <v>0.12520259319286872</v>
      </c>
      <c r="V13" s="15">
        <f t="shared" si="2"/>
        <v>0.1300565463244889</v>
      </c>
      <c r="W13" s="15">
        <f t="shared" si="2"/>
        <v>0.13064678043883551</v>
      </c>
      <c r="X13" s="15">
        <f t="shared" si="2"/>
        <v>0.11776686234575297</v>
      </c>
      <c r="Y13" s="15">
        <f t="shared" si="2"/>
        <v>0.11330711920529801</v>
      </c>
      <c r="Z13" s="15">
        <f t="shared" si="2"/>
        <v>0.11437840100460443</v>
      </c>
      <c r="AA13" s="15">
        <f t="shared" si="2"/>
        <v>0.10852333887855954</v>
      </c>
      <c r="AB13" s="15">
        <f t="shared" si="2"/>
        <v>0.10367526055951728</v>
      </c>
      <c r="AC13" s="15">
        <f t="shared" si="2"/>
        <v>9.015376984126984E-2</v>
      </c>
      <c r="AI13" s="17">
        <f>AC28/AC72</f>
        <v>0.31198298274639563</v>
      </c>
      <c r="AJ13" s="20">
        <f>AC28/AC54</f>
        <v>0.19817836052447202</v>
      </c>
      <c r="AK13" s="20">
        <f>AC22/(AC72+AC56+AC61)</f>
        <v>0.28805970149253729</v>
      </c>
      <c r="AL13" s="21">
        <f>AC67/AC72</f>
        <v>0.56913259276766726</v>
      </c>
    </row>
    <row r="14" spans="1:38" ht="19" x14ac:dyDescent="0.25">
      <c r="A14" s="5" t="s">
        <v>9</v>
      </c>
      <c r="B14" s="1">
        <v>392400000</v>
      </c>
      <c r="C14" s="1">
        <v>-45074000</v>
      </c>
      <c r="D14" s="1">
        <v>-23218000</v>
      </c>
      <c r="E14" s="1">
        <v>-76458000</v>
      </c>
      <c r="F14" s="1">
        <v>108248000</v>
      </c>
      <c r="G14" s="1">
        <v>83533000</v>
      </c>
      <c r="H14" s="1">
        <v>-326490000</v>
      </c>
      <c r="I14" s="1">
        <v>1851000000</v>
      </c>
      <c r="J14" s="1">
        <v>2480000000</v>
      </c>
      <c r="K14" s="1">
        <v>3054000000</v>
      </c>
      <c r="L14" s="1">
        <v>3269000000</v>
      </c>
      <c r="M14" s="1">
        <v>3369000000</v>
      </c>
      <c r="N14" s="1">
        <v>3510000000</v>
      </c>
      <c r="O14" s="1">
        <v>4242000000</v>
      </c>
      <c r="P14" s="1">
        <v>4564000000</v>
      </c>
      <c r="Q14" s="1">
        <v>4610000000</v>
      </c>
      <c r="R14" s="1">
        <v>4595000000</v>
      </c>
      <c r="S14" s="1">
        <v>4729000000</v>
      </c>
      <c r="T14" s="1">
        <v>3584000000</v>
      </c>
      <c r="U14" s="1">
        <v>2817000000</v>
      </c>
      <c r="V14" s="1">
        <v>2704000000</v>
      </c>
      <c r="W14" s="1">
        <v>2573000000</v>
      </c>
      <c r="X14" s="1">
        <v>2540000000</v>
      </c>
      <c r="Y14" s="1">
        <v>2757000000</v>
      </c>
      <c r="Z14" s="1">
        <v>2877000000</v>
      </c>
      <c r="AA14" s="1">
        <v>-219000000</v>
      </c>
      <c r="AB14" s="1">
        <v>-162000000</v>
      </c>
      <c r="AC14" s="1">
        <v>-159000000</v>
      </c>
    </row>
    <row r="15" spans="1:38" ht="20" x14ac:dyDescent="0.25">
      <c r="A15" s="5" t="s">
        <v>10</v>
      </c>
      <c r="B15" s="1">
        <v>1245800000</v>
      </c>
      <c r="C15" s="1">
        <v>908232000</v>
      </c>
      <c r="D15" s="1">
        <v>1041940000</v>
      </c>
      <c r="E15" s="1">
        <v>1101399000</v>
      </c>
      <c r="F15" s="1">
        <v>1478390000</v>
      </c>
      <c r="G15" s="1">
        <v>1813556000</v>
      </c>
      <c r="H15" s="1">
        <v>1292884000</v>
      </c>
      <c r="I15" s="1">
        <v>1663000000</v>
      </c>
      <c r="J15" s="1">
        <v>2027000000</v>
      </c>
      <c r="K15" s="1">
        <v>2469000000</v>
      </c>
      <c r="L15" s="1">
        <v>2665000000</v>
      </c>
      <c r="M15" s="1">
        <v>2769000000</v>
      </c>
      <c r="N15" s="1">
        <v>2807000000</v>
      </c>
      <c r="O15" s="1">
        <v>3277000000</v>
      </c>
      <c r="P15" s="1">
        <v>3358000000</v>
      </c>
      <c r="Q15" s="1">
        <v>3435000000</v>
      </c>
      <c r="R15" s="1">
        <v>3453000000</v>
      </c>
      <c r="S15" s="1">
        <v>3482000000</v>
      </c>
      <c r="T15" s="1">
        <v>2834000000</v>
      </c>
      <c r="U15" s="1">
        <v>2224000000</v>
      </c>
      <c r="V15" s="1">
        <v>2176000000</v>
      </c>
      <c r="W15" s="1">
        <v>2148000000</v>
      </c>
      <c r="X15" s="1">
        <v>2221000000</v>
      </c>
      <c r="Y15" s="1">
        <v>2454000000</v>
      </c>
      <c r="Z15" s="1">
        <v>2472000000</v>
      </c>
      <c r="AA15" s="1">
        <v>2438000000</v>
      </c>
      <c r="AB15" s="1">
        <v>2884000000</v>
      </c>
      <c r="AC15" s="1">
        <v>3196000000</v>
      </c>
      <c r="AI15" s="18" t="s">
        <v>121</v>
      </c>
      <c r="AJ15" s="19" t="s">
        <v>122</v>
      </c>
      <c r="AK15" s="19" t="s">
        <v>123</v>
      </c>
      <c r="AL15" s="19" t="s">
        <v>124</v>
      </c>
    </row>
    <row r="16" spans="1:38" ht="19" x14ac:dyDescent="0.25">
      <c r="A16" s="5" t="s">
        <v>11</v>
      </c>
      <c r="B16" s="1">
        <v>2949400000</v>
      </c>
      <c r="C16" s="1">
        <v>3322938000</v>
      </c>
      <c r="D16" s="1">
        <v>3499326000</v>
      </c>
      <c r="E16" s="1">
        <v>3724342000</v>
      </c>
      <c r="F16" s="1">
        <v>4532866000</v>
      </c>
      <c r="G16" s="1">
        <v>6030477000</v>
      </c>
      <c r="H16" s="1">
        <v>5339883000</v>
      </c>
      <c r="I16" s="1">
        <v>1724000000</v>
      </c>
      <c r="J16" s="1">
        <v>2440000000</v>
      </c>
      <c r="K16" s="1">
        <v>2987000000</v>
      </c>
      <c r="L16" s="1">
        <v>3052000000</v>
      </c>
      <c r="M16" s="1">
        <v>3485000000</v>
      </c>
      <c r="N16" s="1">
        <v>2384000000</v>
      </c>
      <c r="O16" s="1">
        <v>2524000000</v>
      </c>
      <c r="P16" s="1">
        <v>2235000000</v>
      </c>
      <c r="Q16" s="1">
        <v>2792000000</v>
      </c>
      <c r="R16" s="1">
        <v>2633000000</v>
      </c>
      <c r="S16" s="1">
        <v>846000000</v>
      </c>
      <c r="T16" s="1">
        <v>2389000000</v>
      </c>
      <c r="U16" s="1">
        <v>2576000000</v>
      </c>
      <c r="V16" s="1">
        <v>2243000000</v>
      </c>
      <c r="W16" s="1">
        <v>2271000000</v>
      </c>
      <c r="X16" s="1">
        <v>2794000000</v>
      </c>
      <c r="Y16" s="1">
        <v>3310000000</v>
      </c>
      <c r="Z16" s="1">
        <v>3269000000</v>
      </c>
      <c r="AA16" s="1">
        <v>8868000000</v>
      </c>
      <c r="AB16" s="1">
        <v>10319000000</v>
      </c>
      <c r="AC16" s="1">
        <v>11689000000</v>
      </c>
      <c r="AI16" s="29">
        <f>(AC35+AB35+AA35+Z35+Y35)/5</f>
        <v>9.0275371402945125E-3</v>
      </c>
      <c r="AJ16" s="30">
        <f>AK101/AC3</f>
        <v>2.5273325892857144</v>
      </c>
      <c r="AK16" s="30">
        <f>AK101/AC28</f>
        <v>10.293136363636364</v>
      </c>
      <c r="AL16" s="31">
        <f>AK101/AC106</f>
        <v>64.699714285714279</v>
      </c>
    </row>
    <row r="17" spans="1:3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v>81000000</v>
      </c>
      <c r="P17" s="1">
        <v>50000000</v>
      </c>
      <c r="Q17" s="1">
        <v>34000000</v>
      </c>
      <c r="R17" s="1">
        <v>25000000</v>
      </c>
      <c r="S17" s="1">
        <v>76000000</v>
      </c>
      <c r="T17" s="1">
        <v>23000000</v>
      </c>
      <c r="U17" s="1">
        <v>30000000</v>
      </c>
      <c r="V17" s="1">
        <v>40000000</v>
      </c>
      <c r="W17" s="1">
        <v>40000000</v>
      </c>
      <c r="X17" s="1">
        <v>52000000</v>
      </c>
      <c r="Y17" s="1">
        <v>54000000</v>
      </c>
      <c r="Z17" s="1">
        <v>54000000</v>
      </c>
      <c r="AA17" s="1">
        <v>54000000</v>
      </c>
      <c r="AB17" s="1">
        <v>42000000</v>
      </c>
      <c r="AC17" s="1">
        <v>58000000</v>
      </c>
    </row>
    <row r="18" spans="1:35" ht="20" x14ac:dyDescent="0.25">
      <c r="A18" s="5" t="s">
        <v>13</v>
      </c>
      <c r="B18" s="1">
        <v>392400000</v>
      </c>
      <c r="C18" s="1">
        <v>535908000</v>
      </c>
      <c r="D18" s="1">
        <v>608123000</v>
      </c>
      <c r="E18" s="1">
        <v>704004000</v>
      </c>
      <c r="F18" s="1">
        <v>806789000</v>
      </c>
      <c r="G18" s="1">
        <v>1137257000</v>
      </c>
      <c r="H18" s="1">
        <v>1398934000</v>
      </c>
      <c r="I18" s="1">
        <v>1382000000</v>
      </c>
      <c r="J18" s="1">
        <v>1608000000</v>
      </c>
      <c r="K18" s="1">
        <v>1837000000</v>
      </c>
      <c r="L18" s="1">
        <v>1944000000</v>
      </c>
      <c r="M18" s="1">
        <v>1766000000</v>
      </c>
      <c r="N18" s="1">
        <v>1413000000</v>
      </c>
      <c r="O18" s="1">
        <v>171349000000</v>
      </c>
      <c r="P18" s="1">
        <v>243048000000</v>
      </c>
      <c r="Q18" s="1">
        <v>1240000000</v>
      </c>
      <c r="R18" s="1">
        <v>1279000000</v>
      </c>
      <c r="S18" s="1">
        <v>1107000000</v>
      </c>
      <c r="T18" s="1">
        <v>910000000</v>
      </c>
      <c r="U18" s="1">
        <v>811000000</v>
      </c>
      <c r="V18" s="1">
        <v>736000000</v>
      </c>
      <c r="W18" s="1">
        <v>736000000</v>
      </c>
      <c r="X18" s="1">
        <v>650000000</v>
      </c>
      <c r="Y18" s="1">
        <v>791000000</v>
      </c>
      <c r="Z18" s="1">
        <v>854000000</v>
      </c>
      <c r="AA18" s="1">
        <v>923000000</v>
      </c>
      <c r="AB18" s="1">
        <v>1045000000</v>
      </c>
      <c r="AC18" s="1">
        <v>331000000</v>
      </c>
      <c r="AI18" s="18" t="s">
        <v>125</v>
      </c>
    </row>
    <row r="19" spans="1:35" ht="19" x14ac:dyDescent="0.25">
      <c r="A19" s="6" t="s">
        <v>14</v>
      </c>
      <c r="B19" s="10">
        <v>1027200000</v>
      </c>
      <c r="C19" s="10">
        <v>1333090000</v>
      </c>
      <c r="D19" s="10">
        <v>1127694000</v>
      </c>
      <c r="E19" s="10">
        <v>1235476000</v>
      </c>
      <c r="F19" s="10">
        <v>1511255000</v>
      </c>
      <c r="G19" s="10">
        <v>2964479000</v>
      </c>
      <c r="H19" s="10">
        <v>1717061000</v>
      </c>
      <c r="I19" s="10">
        <v>1772000000</v>
      </c>
      <c r="J19" s="10">
        <v>1875000000</v>
      </c>
      <c r="K19" s="10">
        <v>2370000000</v>
      </c>
      <c r="L19" s="10">
        <v>2202000000</v>
      </c>
      <c r="M19" s="10">
        <v>2568000000</v>
      </c>
      <c r="N19" s="10">
        <v>959000000</v>
      </c>
      <c r="O19" s="10">
        <v>170687000000</v>
      </c>
      <c r="P19" s="10">
        <v>241602000000</v>
      </c>
      <c r="Q19" s="10">
        <v>1965000000</v>
      </c>
      <c r="R19" s="10">
        <v>1278000000</v>
      </c>
      <c r="S19" s="10">
        <v>-1056000000</v>
      </c>
      <c r="T19" s="10">
        <v>267000000</v>
      </c>
      <c r="U19" s="10">
        <v>993000000</v>
      </c>
      <c r="V19" s="10">
        <v>907000000</v>
      </c>
      <c r="W19" s="10">
        <v>915000000</v>
      </c>
      <c r="X19" s="10">
        <v>1369000000</v>
      </c>
      <c r="Y19" s="10">
        <v>2042000000</v>
      </c>
      <c r="Z19" s="10">
        <v>1785000000</v>
      </c>
      <c r="AA19" s="10">
        <v>2242000000</v>
      </c>
      <c r="AB19" s="10">
        <v>3418000000</v>
      </c>
      <c r="AC19" s="10">
        <v>4869000000</v>
      </c>
      <c r="AI19" s="32">
        <f>AC40-AC56-AC61</f>
        <v>1801000000</v>
      </c>
    </row>
    <row r="20" spans="1:35" ht="19" customHeight="1" x14ac:dyDescent="0.25">
      <c r="A20" s="14" t="s">
        <v>101</v>
      </c>
      <c r="B20" s="1"/>
      <c r="C20" s="15">
        <f>(C19/B19)-1</f>
        <v>0.29779010903426784</v>
      </c>
      <c r="D20" s="15">
        <f>(D19/C19)-1</f>
        <v>-0.15407511870916446</v>
      </c>
      <c r="E20" s="15">
        <f>(E19/D19)-1</f>
        <v>9.5577346336860991E-2</v>
      </c>
      <c r="F20" s="15">
        <f t="shared" ref="F20:AC20" si="3">(F19/E19)-1</f>
        <v>0.22321680065011384</v>
      </c>
      <c r="G20" s="15">
        <f t="shared" si="3"/>
        <v>0.96160078874842436</v>
      </c>
      <c r="H20" s="15">
        <f t="shared" si="3"/>
        <v>-0.42078827342005121</v>
      </c>
      <c r="I20" s="15">
        <f t="shared" si="3"/>
        <v>3.1995951221301944E-2</v>
      </c>
      <c r="J20" s="15">
        <f t="shared" si="3"/>
        <v>5.8126410835214415E-2</v>
      </c>
      <c r="K20" s="15">
        <f t="shared" si="3"/>
        <v>0.26400000000000001</v>
      </c>
      <c r="L20" s="15">
        <f t="shared" si="3"/>
        <v>-7.0886075949367133E-2</v>
      </c>
      <c r="M20" s="15">
        <f t="shared" si="3"/>
        <v>0.1662125340599454</v>
      </c>
      <c r="N20" s="15">
        <f t="shared" si="3"/>
        <v>-0.62655763239875384</v>
      </c>
      <c r="O20" s="15">
        <f t="shared" si="3"/>
        <v>176.98435870698646</v>
      </c>
      <c r="P20" s="15">
        <f t="shared" si="3"/>
        <v>0.41546807899840066</v>
      </c>
      <c r="Q20" s="15">
        <f t="shared" si="3"/>
        <v>-0.99186678918220872</v>
      </c>
      <c r="R20" s="15">
        <f t="shared" si="3"/>
        <v>-0.34961832061068698</v>
      </c>
      <c r="S20" s="15">
        <f t="shared" si="3"/>
        <v>-1.8262910798122065</v>
      </c>
      <c r="T20" s="15">
        <f t="shared" si="3"/>
        <v>-1.2528409090909092</v>
      </c>
      <c r="U20" s="15">
        <f t="shared" si="3"/>
        <v>2.7191011235955056</v>
      </c>
      <c r="V20" s="15">
        <f t="shared" si="3"/>
        <v>-8.660624370594161E-2</v>
      </c>
      <c r="W20" s="15">
        <f t="shared" si="3"/>
        <v>8.8202866593163343E-3</v>
      </c>
      <c r="X20" s="15">
        <f t="shared" si="3"/>
        <v>0.49617486338797812</v>
      </c>
      <c r="Y20" s="15">
        <f t="shared" si="3"/>
        <v>0.49159970781592399</v>
      </c>
      <c r="Z20" s="15">
        <f t="shared" si="3"/>
        <v>-0.12585700293829583</v>
      </c>
      <c r="AA20" s="15">
        <f t="shared" si="3"/>
        <v>0.25602240896358541</v>
      </c>
      <c r="AB20" s="15">
        <f t="shared" si="3"/>
        <v>0.52453166815343444</v>
      </c>
      <c r="AC20" s="15">
        <f t="shared" si="3"/>
        <v>0.42451726155646585</v>
      </c>
    </row>
    <row r="21" spans="1:35" ht="19" x14ac:dyDescent="0.25">
      <c r="A21" s="5" t="s">
        <v>15</v>
      </c>
      <c r="B21" s="2">
        <v>0.28899999999999998</v>
      </c>
      <c r="C21" s="2">
        <v>0.32340000000000002</v>
      </c>
      <c r="D21" s="2">
        <v>0.28060000000000002</v>
      </c>
      <c r="E21" s="2">
        <v>0.29089999999999999</v>
      </c>
      <c r="F21" s="2">
        <v>0.2989</v>
      </c>
      <c r="G21" s="2">
        <v>0.37940000000000002</v>
      </c>
      <c r="H21" s="2">
        <v>0.27010000000000001</v>
      </c>
      <c r="I21" s="2">
        <v>0.35049999999999998</v>
      </c>
      <c r="J21" s="2">
        <v>0.25900000000000001</v>
      </c>
      <c r="K21" s="2">
        <v>0.27050000000000002</v>
      </c>
      <c r="L21" s="2">
        <v>0.24790000000000001</v>
      </c>
      <c r="M21" s="2">
        <v>0.2606</v>
      </c>
      <c r="N21" s="2">
        <v>9.5899999999999999E-2</v>
      </c>
      <c r="O21" s="2">
        <v>17.342700000000001</v>
      </c>
      <c r="P21" s="2">
        <v>28.3904</v>
      </c>
      <c r="Q21" s="2">
        <v>0.18990000000000001</v>
      </c>
      <c r="R21" s="2">
        <v>0.1313</v>
      </c>
      <c r="S21" s="2">
        <v>-0.12429999999999999</v>
      </c>
      <c r="T21" s="2">
        <v>3.3000000000000002E-2</v>
      </c>
      <c r="U21" s="2">
        <v>0.1341</v>
      </c>
      <c r="V21" s="2">
        <v>0.13150000000000001</v>
      </c>
      <c r="W21" s="2">
        <v>0.13120000000000001</v>
      </c>
      <c r="X21" s="2">
        <v>0.16400000000000001</v>
      </c>
      <c r="Y21" s="2">
        <v>0.21129999999999999</v>
      </c>
      <c r="Z21" s="2">
        <v>0.18679999999999999</v>
      </c>
      <c r="AA21" s="2">
        <v>0.21940000000000001</v>
      </c>
      <c r="AB21" s="2">
        <v>0.26779999999999998</v>
      </c>
      <c r="AC21" s="2">
        <v>0.3019</v>
      </c>
    </row>
    <row r="22" spans="1:35" ht="19" x14ac:dyDescent="0.25">
      <c r="A22" s="6" t="s">
        <v>16</v>
      </c>
      <c r="B22" s="10">
        <v>605000000</v>
      </c>
      <c r="C22" s="10">
        <v>799422000</v>
      </c>
      <c r="D22" s="10">
        <v>519819000</v>
      </c>
      <c r="E22" s="10">
        <v>523410000</v>
      </c>
      <c r="F22" s="10">
        <v>523410000</v>
      </c>
      <c r="G22" s="10">
        <v>1782726000</v>
      </c>
      <c r="H22" s="10">
        <v>671498000</v>
      </c>
      <c r="I22" s="10">
        <v>601000000</v>
      </c>
      <c r="J22" s="10">
        <v>334000000</v>
      </c>
      <c r="K22" s="10">
        <v>683000000</v>
      </c>
      <c r="L22" s="10">
        <v>244000000</v>
      </c>
      <c r="M22" s="10">
        <v>677000000</v>
      </c>
      <c r="N22" s="10">
        <v>-545000000</v>
      </c>
      <c r="O22" s="10">
        <v>-198000000</v>
      </c>
      <c r="P22" s="10">
        <v>-1023000000</v>
      </c>
      <c r="Q22" s="10">
        <v>476000000</v>
      </c>
      <c r="R22" s="10">
        <v>46000000</v>
      </c>
      <c r="S22" s="10">
        <v>-2081000000</v>
      </c>
      <c r="T22" s="10">
        <v>-465000000</v>
      </c>
      <c r="U22" s="10">
        <v>168000000</v>
      </c>
      <c r="V22" s="10">
        <v>109000000</v>
      </c>
      <c r="W22" s="10">
        <v>214000000</v>
      </c>
      <c r="X22" s="10">
        <v>993000000</v>
      </c>
      <c r="Y22" s="10">
        <v>1400000000</v>
      </c>
      <c r="Z22" s="10">
        <v>1203000000</v>
      </c>
      <c r="AA22" s="10">
        <v>1323000000</v>
      </c>
      <c r="AB22" s="10">
        <v>2442000000</v>
      </c>
      <c r="AC22" s="10">
        <v>4439000000</v>
      </c>
    </row>
    <row r="23" spans="1:35" ht="19" x14ac:dyDescent="0.25">
      <c r="A23" s="5" t="s">
        <v>17</v>
      </c>
      <c r="B23" s="2">
        <v>0.17019999999999999</v>
      </c>
      <c r="C23" s="2">
        <v>0.19389999999999999</v>
      </c>
      <c r="D23" s="2">
        <v>0.1293</v>
      </c>
      <c r="E23" s="2">
        <v>0.1232</v>
      </c>
      <c r="F23" s="2">
        <v>0.10349999999999999</v>
      </c>
      <c r="G23" s="2">
        <v>0.22819999999999999</v>
      </c>
      <c r="H23" s="2">
        <v>0.1056</v>
      </c>
      <c r="I23" s="2">
        <v>0.11890000000000001</v>
      </c>
      <c r="J23" s="2">
        <v>4.6100000000000002E-2</v>
      </c>
      <c r="K23" s="2">
        <v>7.8E-2</v>
      </c>
      <c r="L23" s="2">
        <v>2.75E-2</v>
      </c>
      <c r="M23" s="2">
        <v>6.8699999999999997E-2</v>
      </c>
      <c r="N23" s="2">
        <v>-5.45E-2</v>
      </c>
      <c r="O23" s="2">
        <v>-2.01E-2</v>
      </c>
      <c r="P23" s="2">
        <v>-0.1202</v>
      </c>
      <c r="Q23" s="2">
        <v>4.5999999999999999E-2</v>
      </c>
      <c r="R23" s="2">
        <v>4.7000000000000002E-3</v>
      </c>
      <c r="S23" s="2">
        <v>-0.245</v>
      </c>
      <c r="T23" s="2">
        <v>-5.7500000000000002E-2</v>
      </c>
      <c r="U23" s="2">
        <v>2.2700000000000001E-2</v>
      </c>
      <c r="V23" s="2">
        <v>1.5800000000000002E-2</v>
      </c>
      <c r="W23" s="2">
        <v>3.0700000000000002E-2</v>
      </c>
      <c r="X23" s="2">
        <v>0.11899999999999999</v>
      </c>
      <c r="Y23" s="2">
        <v>0.1449</v>
      </c>
      <c r="Z23" s="2">
        <v>0.12590000000000001</v>
      </c>
      <c r="AA23" s="2">
        <v>0.1295</v>
      </c>
      <c r="AB23" s="2">
        <v>0.19139999999999999</v>
      </c>
      <c r="AC23" s="2">
        <v>0.2752</v>
      </c>
    </row>
    <row r="24" spans="1:35" ht="19" x14ac:dyDescent="0.25">
      <c r="A24" s="5" t="s">
        <v>18</v>
      </c>
      <c r="B24" s="1">
        <v>29800000</v>
      </c>
      <c r="C24" s="1">
        <v>-2240000</v>
      </c>
      <c r="D24" s="1">
        <v>-248000</v>
      </c>
      <c r="E24" s="1">
        <v>8062000</v>
      </c>
      <c r="F24" s="1">
        <v>181056000</v>
      </c>
      <c r="G24" s="1">
        <v>44496000</v>
      </c>
      <c r="H24" s="1">
        <v>-353371000</v>
      </c>
      <c r="I24" s="1">
        <v>106000000</v>
      </c>
      <c r="J24" s="1">
        <v>-92000000</v>
      </c>
      <c r="K24" s="1">
        <v>-11000000</v>
      </c>
      <c r="L24" s="1">
        <v>31000000</v>
      </c>
      <c r="M24" s="1">
        <v>87000000</v>
      </c>
      <c r="N24" s="1">
        <v>51000000</v>
      </c>
      <c r="O24" s="1">
        <v>-625000000</v>
      </c>
      <c r="P24" s="1">
        <v>-473000000</v>
      </c>
      <c r="Q24" s="1">
        <v>215000000</v>
      </c>
      <c r="R24" s="1">
        <v>290000000</v>
      </c>
      <c r="S24" s="1">
        <v>-56000000</v>
      </c>
      <c r="T24" s="1">
        <v>-127000000</v>
      </c>
      <c r="U24" s="1">
        <v>-62000000</v>
      </c>
      <c r="V24" s="1">
        <v>-20000000</v>
      </c>
      <c r="W24" s="1">
        <v>-13000000</v>
      </c>
      <c r="X24" s="1">
        <v>-40000000</v>
      </c>
      <c r="Y24" s="1">
        <v>-11000000</v>
      </c>
      <c r="Z24" s="1">
        <v>-14000000</v>
      </c>
      <c r="AA24" s="1">
        <v>-56000000</v>
      </c>
      <c r="AB24" s="1">
        <v>-105000000</v>
      </c>
      <c r="AC24" s="1">
        <v>47000000</v>
      </c>
    </row>
    <row r="25" spans="1:35" ht="19" x14ac:dyDescent="0.25">
      <c r="A25" s="6" t="s">
        <v>19</v>
      </c>
      <c r="B25" s="10">
        <v>634800000</v>
      </c>
      <c r="C25" s="10">
        <v>797182000</v>
      </c>
      <c r="D25" s="10">
        <v>519571000</v>
      </c>
      <c r="E25" s="10">
        <v>531472000</v>
      </c>
      <c r="F25" s="10">
        <v>704466000</v>
      </c>
      <c r="G25" s="10">
        <v>1827222000</v>
      </c>
      <c r="H25" s="10">
        <v>318127000</v>
      </c>
      <c r="I25" s="10">
        <v>707000000</v>
      </c>
      <c r="J25" s="10">
        <v>242000000</v>
      </c>
      <c r="K25" s="10">
        <v>672000000</v>
      </c>
      <c r="L25" s="10">
        <v>275000000</v>
      </c>
      <c r="M25" s="10">
        <v>764000000</v>
      </c>
      <c r="N25" s="10">
        <v>-494000000</v>
      </c>
      <c r="O25" s="10">
        <v>-823000000</v>
      </c>
      <c r="P25" s="10">
        <v>-1496000000</v>
      </c>
      <c r="Q25" s="10">
        <v>691000000</v>
      </c>
      <c r="R25" s="10">
        <v>336000000</v>
      </c>
      <c r="S25" s="10">
        <v>-2137000000</v>
      </c>
      <c r="T25" s="10">
        <v>-592000000</v>
      </c>
      <c r="U25" s="10">
        <v>106000000</v>
      </c>
      <c r="V25" s="10">
        <v>89000000</v>
      </c>
      <c r="W25" s="10">
        <v>201000000</v>
      </c>
      <c r="X25" s="10">
        <v>953000000</v>
      </c>
      <c r="Y25" s="10">
        <v>1389000000</v>
      </c>
      <c r="Z25" s="10">
        <v>1189000000</v>
      </c>
      <c r="AA25" s="10">
        <v>1267000000</v>
      </c>
      <c r="AB25" s="10">
        <v>2337000000</v>
      </c>
      <c r="AC25" s="10">
        <v>4486000000</v>
      </c>
    </row>
    <row r="26" spans="1:35" ht="19" x14ac:dyDescent="0.25">
      <c r="A26" s="5" t="s">
        <v>20</v>
      </c>
      <c r="B26" s="2">
        <v>0.17860000000000001</v>
      </c>
      <c r="C26" s="2">
        <v>0.19339999999999999</v>
      </c>
      <c r="D26" s="2">
        <v>0.1293</v>
      </c>
      <c r="E26" s="2">
        <v>0.12509999999999999</v>
      </c>
      <c r="F26" s="2">
        <v>0.13930000000000001</v>
      </c>
      <c r="G26" s="2">
        <v>0.2339</v>
      </c>
      <c r="H26" s="2">
        <v>0.05</v>
      </c>
      <c r="I26" s="2">
        <v>0.13980000000000001</v>
      </c>
      <c r="J26" s="2">
        <v>3.3399999999999999E-2</v>
      </c>
      <c r="K26" s="2">
        <v>7.6700000000000004E-2</v>
      </c>
      <c r="L26" s="2">
        <v>3.1E-2</v>
      </c>
      <c r="M26" s="2">
        <v>7.7499999999999999E-2</v>
      </c>
      <c r="N26" s="2">
        <v>-4.9399999999999999E-2</v>
      </c>
      <c r="O26" s="2">
        <v>-8.3599999999999994E-2</v>
      </c>
      <c r="P26" s="2">
        <v>-0.17580000000000001</v>
      </c>
      <c r="Q26" s="2">
        <v>6.6799999999999998E-2</v>
      </c>
      <c r="R26" s="2">
        <v>3.4500000000000003E-2</v>
      </c>
      <c r="S26" s="2">
        <v>-0.25159999999999999</v>
      </c>
      <c r="T26" s="2">
        <v>-7.3200000000000001E-2</v>
      </c>
      <c r="U26" s="2">
        <v>1.43E-2</v>
      </c>
      <c r="V26" s="2">
        <v>1.29E-2</v>
      </c>
      <c r="W26" s="2">
        <v>2.8799999999999999E-2</v>
      </c>
      <c r="X26" s="2">
        <v>0.1142</v>
      </c>
      <c r="Y26" s="2">
        <v>0.14369999999999999</v>
      </c>
      <c r="Z26" s="2">
        <v>0.1244</v>
      </c>
      <c r="AA26" s="2">
        <v>0.124</v>
      </c>
      <c r="AB26" s="2">
        <v>0.18310000000000001</v>
      </c>
      <c r="AC26" s="2">
        <v>0.27810000000000001</v>
      </c>
    </row>
    <row r="27" spans="1:35" ht="19" x14ac:dyDescent="0.25">
      <c r="A27" s="5" t="s">
        <v>21</v>
      </c>
      <c r="B27" s="1">
        <v>108300000</v>
      </c>
      <c r="C27" s="1">
        <v>171638000</v>
      </c>
      <c r="D27" s="1">
        <v>113017000</v>
      </c>
      <c r="E27" s="1">
        <v>120351000</v>
      </c>
      <c r="F27" s="1">
        <v>157214000</v>
      </c>
      <c r="G27" s="1">
        <v>375119000</v>
      </c>
      <c r="H27" s="1">
        <v>61060000</v>
      </c>
      <c r="I27" s="1">
        <v>-157000000</v>
      </c>
      <c r="J27" s="1">
        <v>14000000</v>
      </c>
      <c r="K27" s="1">
        <v>-68000000</v>
      </c>
      <c r="L27" s="1">
        <v>-8000000</v>
      </c>
      <c r="M27" s="1">
        <v>20000000</v>
      </c>
      <c r="N27" s="1">
        <v>23000000</v>
      </c>
      <c r="O27" s="1">
        <v>43000000</v>
      </c>
      <c r="P27" s="1">
        <v>95000000</v>
      </c>
      <c r="Q27" s="1">
        <v>-149000000</v>
      </c>
      <c r="R27" s="1">
        <v>-181000000</v>
      </c>
      <c r="S27" s="1">
        <v>-51000000</v>
      </c>
      <c r="T27" s="1">
        <v>-37000000</v>
      </c>
      <c r="U27" s="1">
        <v>23000000</v>
      </c>
      <c r="V27" s="1">
        <v>21000000</v>
      </c>
      <c r="W27" s="1">
        <v>-31000000</v>
      </c>
      <c r="X27" s="1">
        <v>-143000000</v>
      </c>
      <c r="Y27" s="1">
        <v>-96000000</v>
      </c>
      <c r="Z27" s="1">
        <v>-156000000</v>
      </c>
      <c r="AA27" s="1">
        <v>159000000</v>
      </c>
      <c r="AB27" s="1">
        <v>331000000</v>
      </c>
      <c r="AC27" s="1">
        <v>520000000</v>
      </c>
    </row>
    <row r="28" spans="1:35" ht="20" thickBot="1" x14ac:dyDescent="0.3">
      <c r="A28" s="7" t="s">
        <v>22</v>
      </c>
      <c r="B28" s="11">
        <v>526500000</v>
      </c>
      <c r="C28" s="11">
        <v>625544000</v>
      </c>
      <c r="D28" s="11">
        <v>406554000</v>
      </c>
      <c r="E28" s="11">
        <v>411121000</v>
      </c>
      <c r="F28" s="11">
        <v>547252000</v>
      </c>
      <c r="G28" s="11">
        <v>1452103000</v>
      </c>
      <c r="H28" s="11">
        <v>257067000</v>
      </c>
      <c r="I28" s="11">
        <v>547000000</v>
      </c>
      <c r="J28" s="11">
        <v>253000000</v>
      </c>
      <c r="K28" s="11">
        <v>601000000</v>
      </c>
      <c r="L28" s="11">
        <v>266000000</v>
      </c>
      <c r="M28" s="11">
        <v>782000000</v>
      </c>
      <c r="N28" s="11">
        <v>-477000000</v>
      </c>
      <c r="O28" s="11">
        <v>-786000000</v>
      </c>
      <c r="P28" s="11">
        <v>-1591000000</v>
      </c>
      <c r="Q28" s="11">
        <v>840000000</v>
      </c>
      <c r="R28" s="11">
        <v>155000000</v>
      </c>
      <c r="S28" s="11">
        <v>-2188000000</v>
      </c>
      <c r="T28" s="11">
        <v>-629000000</v>
      </c>
      <c r="U28" s="11">
        <v>129000000</v>
      </c>
      <c r="V28" s="11">
        <v>110000000</v>
      </c>
      <c r="W28" s="11">
        <v>170000000</v>
      </c>
      <c r="X28" s="11">
        <v>810000000</v>
      </c>
      <c r="Y28" s="11">
        <v>1293000000</v>
      </c>
      <c r="Z28" s="11">
        <v>1033000000</v>
      </c>
      <c r="AA28" s="11">
        <v>1106000000</v>
      </c>
      <c r="AB28" s="11">
        <v>2000000000</v>
      </c>
      <c r="AC28" s="11">
        <v>3960000000</v>
      </c>
    </row>
    <row r="29" spans="1:35" ht="20" customHeight="1" thickTop="1" x14ac:dyDescent="0.25">
      <c r="A29" s="14" t="s">
        <v>102</v>
      </c>
      <c r="B29" s="1"/>
      <c r="C29" s="15">
        <f>(C28/B28)-1</f>
        <v>0.18811775878442538</v>
      </c>
      <c r="D29" s="15">
        <f>(D28/C28)-1</f>
        <v>-0.35007929098512658</v>
      </c>
      <c r="E29" s="15">
        <f>(E28/D28)-1</f>
        <v>1.1233440084220003E-2</v>
      </c>
      <c r="F29" s="15">
        <f t="shared" ref="F29:AC29" si="4">(F28/E28)-1</f>
        <v>0.33112149464512886</v>
      </c>
      <c r="G29" s="15">
        <f t="shared" si="4"/>
        <v>1.6534448480773025</v>
      </c>
      <c r="H29" s="15">
        <f t="shared" si="4"/>
        <v>-0.82296916954238097</v>
      </c>
      <c r="I29" s="15">
        <f t="shared" si="4"/>
        <v>1.1278499379539184</v>
      </c>
      <c r="J29" s="15">
        <f t="shared" si="4"/>
        <v>-0.53747714808043878</v>
      </c>
      <c r="K29" s="15">
        <f t="shared" si="4"/>
        <v>1.3754940711462451</v>
      </c>
      <c r="L29" s="15">
        <f t="shared" si="4"/>
        <v>-0.55740432612312807</v>
      </c>
      <c r="M29" s="15">
        <f t="shared" si="4"/>
        <v>1.9398496240601504</v>
      </c>
      <c r="N29" s="15">
        <f t="shared" si="4"/>
        <v>-1.6099744245524297</v>
      </c>
      <c r="O29" s="15">
        <f t="shared" si="4"/>
        <v>0.64779874213836486</v>
      </c>
      <c r="P29" s="15">
        <f t="shared" si="4"/>
        <v>1.0241730279898218</v>
      </c>
      <c r="Q29" s="15">
        <f t="shared" si="4"/>
        <v>-1.5279698302954117</v>
      </c>
      <c r="R29" s="15">
        <f t="shared" si="4"/>
        <v>-0.81547619047619047</v>
      </c>
      <c r="S29" s="15">
        <f t="shared" si="4"/>
        <v>-15.116129032258064</v>
      </c>
      <c r="T29" s="15">
        <f t="shared" si="4"/>
        <v>-0.71252285191956122</v>
      </c>
      <c r="U29" s="15">
        <f t="shared" si="4"/>
        <v>-1.2050874403815581</v>
      </c>
      <c r="V29" s="15">
        <f t="shared" si="4"/>
        <v>-0.1472868217054264</v>
      </c>
      <c r="W29" s="15">
        <f t="shared" si="4"/>
        <v>0.54545454545454541</v>
      </c>
      <c r="X29" s="15">
        <f t="shared" si="4"/>
        <v>3.7647058823529411</v>
      </c>
      <c r="Y29" s="15">
        <f t="shared" si="4"/>
        <v>0.59629629629629632</v>
      </c>
      <c r="Z29" s="15">
        <f t="shared" si="4"/>
        <v>-0.20108275328692959</v>
      </c>
      <c r="AA29" s="15">
        <f t="shared" si="4"/>
        <v>7.0667957405614823E-2</v>
      </c>
      <c r="AB29" s="15">
        <f t="shared" si="4"/>
        <v>0.8083182640144666</v>
      </c>
      <c r="AC29" s="15">
        <f t="shared" si="4"/>
        <v>0.98</v>
      </c>
    </row>
    <row r="30" spans="1:35" ht="19" x14ac:dyDescent="0.25">
      <c r="A30" s="5" t="s">
        <v>23</v>
      </c>
      <c r="B30" s="2">
        <v>0.14810000000000001</v>
      </c>
      <c r="C30" s="2">
        <v>0.1517</v>
      </c>
      <c r="D30" s="2">
        <v>0.1012</v>
      </c>
      <c r="E30" s="2">
        <v>9.6799999999999997E-2</v>
      </c>
      <c r="F30" s="2">
        <v>0.1082</v>
      </c>
      <c r="G30" s="2">
        <v>0.18590000000000001</v>
      </c>
      <c r="H30" s="2">
        <v>4.0399999999999998E-2</v>
      </c>
      <c r="I30" s="2">
        <v>0.1082</v>
      </c>
      <c r="J30" s="2">
        <v>3.5000000000000003E-2</v>
      </c>
      <c r="K30" s="2">
        <v>6.8599999999999994E-2</v>
      </c>
      <c r="L30" s="2">
        <v>2.9899999999999999E-2</v>
      </c>
      <c r="M30" s="2">
        <v>7.9399999999999998E-2</v>
      </c>
      <c r="N30" s="2">
        <v>-4.7699999999999999E-2</v>
      </c>
      <c r="O30" s="2">
        <v>-7.9899999999999999E-2</v>
      </c>
      <c r="P30" s="2">
        <v>-0.187</v>
      </c>
      <c r="Q30" s="2">
        <v>8.1199999999999994E-2</v>
      </c>
      <c r="R30" s="2">
        <v>1.5900000000000001E-2</v>
      </c>
      <c r="S30" s="2">
        <v>-0.2576</v>
      </c>
      <c r="T30" s="2">
        <v>-7.7799999999999994E-2</v>
      </c>
      <c r="U30" s="2">
        <v>1.7399999999999999E-2</v>
      </c>
      <c r="V30" s="2">
        <v>1.5900000000000001E-2</v>
      </c>
      <c r="W30" s="2">
        <v>2.4400000000000002E-2</v>
      </c>
      <c r="X30" s="2">
        <v>9.7000000000000003E-2</v>
      </c>
      <c r="Y30" s="2">
        <v>0.1338</v>
      </c>
      <c r="Z30" s="2">
        <v>0.1081</v>
      </c>
      <c r="AA30" s="2">
        <v>0.1082</v>
      </c>
      <c r="AB30" s="2">
        <v>0.15670000000000001</v>
      </c>
      <c r="AC30" s="2">
        <v>0.2455</v>
      </c>
    </row>
    <row r="31" spans="1:35" ht="19" x14ac:dyDescent="0.25">
      <c r="A31" s="5" t="s">
        <v>24</v>
      </c>
      <c r="B31" s="12">
        <v>0.67</v>
      </c>
      <c r="C31" s="12">
        <v>0.75</v>
      </c>
      <c r="D31" s="12">
        <v>0.49</v>
      </c>
      <c r="E31" s="12">
        <v>0.49</v>
      </c>
      <c r="F31" s="12">
        <v>0.64</v>
      </c>
      <c r="G31" s="12">
        <v>1.64</v>
      </c>
      <c r="H31" s="12">
        <v>0.28999999999999998</v>
      </c>
      <c r="I31" s="12">
        <v>0.48</v>
      </c>
      <c r="J31" s="12">
        <v>0.28999999999999998</v>
      </c>
      <c r="K31" s="12">
        <v>0.67</v>
      </c>
      <c r="L31" s="12">
        <v>0.3</v>
      </c>
      <c r="M31" s="12">
        <v>0.87</v>
      </c>
      <c r="N31" s="12">
        <v>-0.53</v>
      </c>
      <c r="O31" s="12">
        <v>-0.88</v>
      </c>
      <c r="P31" s="12">
        <v>-1.29</v>
      </c>
      <c r="Q31" s="12">
        <v>0.94</v>
      </c>
      <c r="R31" s="12">
        <v>0.18</v>
      </c>
      <c r="S31" s="12">
        <v>-1.31</v>
      </c>
      <c r="T31" s="12">
        <v>-0.56000000000000005</v>
      </c>
      <c r="U31" s="12">
        <v>0.16</v>
      </c>
      <c r="V31" s="12">
        <v>0.13</v>
      </c>
      <c r="W31" s="12">
        <v>0.14000000000000001</v>
      </c>
      <c r="X31" s="12">
        <v>0.25</v>
      </c>
      <c r="Y31" s="12">
        <v>1.81</v>
      </c>
      <c r="Z31" s="12">
        <v>1.1499999999999999</v>
      </c>
      <c r="AA31" s="12">
        <v>0.78</v>
      </c>
      <c r="AB31" s="12">
        <v>1.89</v>
      </c>
      <c r="AC31" s="12">
        <v>4.37</v>
      </c>
    </row>
    <row r="32" spans="1:35" ht="19" x14ac:dyDescent="0.25">
      <c r="A32" s="5" t="s">
        <v>25</v>
      </c>
      <c r="B32" s="12">
        <v>0.67</v>
      </c>
      <c r="C32" s="12">
        <v>0.75</v>
      </c>
      <c r="D32" s="12">
        <v>0.48</v>
      </c>
      <c r="E32" s="12">
        <v>0.48</v>
      </c>
      <c r="F32" s="12">
        <v>0.62</v>
      </c>
      <c r="G32" s="12">
        <v>1.58</v>
      </c>
      <c r="H32" s="12">
        <v>0.28999999999999998</v>
      </c>
      <c r="I32" s="12">
        <v>0.48</v>
      </c>
      <c r="J32" s="12">
        <v>0.27</v>
      </c>
      <c r="K32" s="12">
        <v>0.65</v>
      </c>
      <c r="L32" s="12">
        <v>0.28999999999999998</v>
      </c>
      <c r="M32" s="12">
        <v>0.83</v>
      </c>
      <c r="N32" s="12">
        <v>-0.53</v>
      </c>
      <c r="O32" s="12">
        <v>-0.88</v>
      </c>
      <c r="P32" s="12">
        <v>-1.29</v>
      </c>
      <c r="Q32" s="12">
        <v>0.92</v>
      </c>
      <c r="R32" s="12">
        <v>0.17</v>
      </c>
      <c r="S32" s="12">
        <v>-1.31</v>
      </c>
      <c r="T32" s="12">
        <v>-0.56000000000000005</v>
      </c>
      <c r="U32" s="12">
        <v>0.16</v>
      </c>
      <c r="V32" s="12">
        <v>0.12</v>
      </c>
      <c r="W32" s="12">
        <v>0.14000000000000001</v>
      </c>
      <c r="X32" s="12">
        <v>0.24</v>
      </c>
      <c r="Y32" s="12">
        <v>1.8</v>
      </c>
      <c r="Z32" s="12">
        <v>1.1399999999999999</v>
      </c>
      <c r="AA32" s="12">
        <v>0.76</v>
      </c>
      <c r="AB32" s="12">
        <v>1.85</v>
      </c>
      <c r="AC32" s="12">
        <v>4.1900000000000004</v>
      </c>
    </row>
    <row r="33" spans="1:29" ht="19" x14ac:dyDescent="0.25">
      <c r="A33" s="5" t="s">
        <v>26</v>
      </c>
      <c r="B33" s="1">
        <v>783882474</v>
      </c>
      <c r="C33" s="1">
        <v>834058667</v>
      </c>
      <c r="D33" s="1">
        <v>835384932</v>
      </c>
      <c r="E33" s="1">
        <v>844769178</v>
      </c>
      <c r="F33" s="1">
        <v>859558115</v>
      </c>
      <c r="G33" s="1">
        <v>885428659</v>
      </c>
      <c r="H33" s="1">
        <v>886437931</v>
      </c>
      <c r="I33" s="1">
        <v>893750000</v>
      </c>
      <c r="J33" s="1">
        <v>872413793</v>
      </c>
      <c r="K33" s="1">
        <v>897014925</v>
      </c>
      <c r="L33" s="1">
        <v>886666667</v>
      </c>
      <c r="M33" s="1">
        <v>898850575</v>
      </c>
      <c r="N33" s="1">
        <v>900000000</v>
      </c>
      <c r="O33" s="1">
        <v>893181818</v>
      </c>
      <c r="P33" s="1">
        <v>876928190</v>
      </c>
      <c r="Q33" s="1">
        <v>882978723</v>
      </c>
      <c r="R33" s="1">
        <v>878378378</v>
      </c>
      <c r="S33" s="1">
        <v>883969466</v>
      </c>
      <c r="T33" s="1">
        <v>892857143</v>
      </c>
      <c r="U33" s="1">
        <v>886532167</v>
      </c>
      <c r="V33" s="1">
        <v>876510959</v>
      </c>
      <c r="W33" s="1">
        <v>881246870</v>
      </c>
      <c r="X33" s="1">
        <v>884707764</v>
      </c>
      <c r="Y33" s="1">
        <v>899363170</v>
      </c>
      <c r="Z33" s="1">
        <v>897391304</v>
      </c>
      <c r="AA33" s="1">
        <v>894578477</v>
      </c>
      <c r="AB33" s="1">
        <v>904332429</v>
      </c>
      <c r="AC33" s="1">
        <v>906178490</v>
      </c>
    </row>
    <row r="34" spans="1:29" ht="19" x14ac:dyDescent="0.25">
      <c r="A34" s="5" t="s">
        <v>27</v>
      </c>
      <c r="B34" s="1">
        <v>783882474</v>
      </c>
      <c r="C34" s="1">
        <v>834058667</v>
      </c>
      <c r="D34" s="1">
        <v>838255670</v>
      </c>
      <c r="E34" s="1">
        <v>853538408</v>
      </c>
      <c r="F34" s="1">
        <v>877944385</v>
      </c>
      <c r="G34" s="1">
        <v>919052532</v>
      </c>
      <c r="H34" s="1">
        <v>886437931</v>
      </c>
      <c r="I34" s="1">
        <v>893750000</v>
      </c>
      <c r="J34" s="1">
        <v>937037037</v>
      </c>
      <c r="K34" s="1">
        <v>924615385</v>
      </c>
      <c r="L34" s="1">
        <v>917241379</v>
      </c>
      <c r="M34" s="1">
        <v>942168675</v>
      </c>
      <c r="N34" s="1">
        <v>900000000</v>
      </c>
      <c r="O34" s="1">
        <v>893181818</v>
      </c>
      <c r="P34" s="1">
        <v>876928190</v>
      </c>
      <c r="Q34" s="1">
        <v>911100000</v>
      </c>
      <c r="R34" s="1">
        <v>904500000</v>
      </c>
      <c r="S34" s="1">
        <v>886700000</v>
      </c>
      <c r="T34" s="1">
        <v>892857143</v>
      </c>
      <c r="U34" s="1">
        <v>889810704</v>
      </c>
      <c r="V34" s="1">
        <v>880115456</v>
      </c>
      <c r="W34" s="1">
        <v>888516927</v>
      </c>
      <c r="X34" s="1">
        <v>904837869</v>
      </c>
      <c r="Y34" s="1">
        <v>906783462</v>
      </c>
      <c r="Z34" s="1">
        <v>903600000</v>
      </c>
      <c r="AA34" s="1">
        <v>909730840</v>
      </c>
      <c r="AB34" s="1">
        <v>923755453</v>
      </c>
      <c r="AC34" s="1">
        <v>946200000</v>
      </c>
    </row>
    <row r="35" spans="1:29" ht="20" customHeight="1" x14ac:dyDescent="0.25">
      <c r="A35" s="14" t="s">
        <v>103</v>
      </c>
      <c r="B35" s="1"/>
      <c r="C35" s="22">
        <f>(C34-B34)/B34</f>
        <v>6.4009841607965329E-2</v>
      </c>
      <c r="D35" s="22">
        <f t="shared" ref="D35:AC35" si="5">(D34-C34)/C34</f>
        <v>5.0320237245373529E-3</v>
      </c>
      <c r="E35" s="22">
        <f t="shared" si="5"/>
        <v>1.8231595140895378E-2</v>
      </c>
      <c r="F35" s="22">
        <f t="shared" si="5"/>
        <v>2.8593882561404313E-2</v>
      </c>
      <c r="G35" s="22">
        <f t="shared" si="5"/>
        <v>4.6823178896462786E-2</v>
      </c>
      <c r="H35" s="22">
        <f t="shared" si="5"/>
        <v>-3.5487199985212596E-2</v>
      </c>
      <c r="I35" s="22">
        <f t="shared" si="5"/>
        <v>8.2488223306861185E-3</v>
      </c>
      <c r="J35" s="22">
        <f t="shared" si="5"/>
        <v>4.8433048391608391E-2</v>
      </c>
      <c r="K35" s="22">
        <f t="shared" si="5"/>
        <v>-1.3256308459021988E-2</v>
      </c>
      <c r="L35" s="22">
        <f t="shared" si="5"/>
        <v>-7.9752144725560668E-3</v>
      </c>
      <c r="M35" s="22">
        <f t="shared" si="5"/>
        <v>2.7176375347540877E-2</v>
      </c>
      <c r="N35" s="22">
        <f t="shared" si="5"/>
        <v>-4.475703355346642E-2</v>
      </c>
      <c r="O35" s="22">
        <f t="shared" si="5"/>
        <v>-7.5757577777777778E-3</v>
      </c>
      <c r="P35" s="22">
        <f t="shared" si="5"/>
        <v>-1.8197446110574545E-2</v>
      </c>
      <c r="Q35" s="22">
        <f t="shared" si="5"/>
        <v>3.8967626300164898E-2</v>
      </c>
      <c r="R35" s="22">
        <f t="shared" si="5"/>
        <v>-7.2439907803753707E-3</v>
      </c>
      <c r="S35" s="22">
        <f t="shared" si="5"/>
        <v>-1.9679380873410725E-2</v>
      </c>
      <c r="T35" s="22">
        <f t="shared" si="5"/>
        <v>6.9438851922860043E-3</v>
      </c>
      <c r="U35" s="22">
        <f t="shared" si="5"/>
        <v>-3.412011679454078E-3</v>
      </c>
      <c r="V35" s="22">
        <f t="shared" si="5"/>
        <v>-1.089585454121487E-2</v>
      </c>
      <c r="W35" s="22">
        <f t="shared" si="5"/>
        <v>9.5458737177318703E-3</v>
      </c>
      <c r="X35" s="22">
        <f t="shared" si="5"/>
        <v>1.8368746282759339E-2</v>
      </c>
      <c r="Y35" s="22">
        <f t="shared" si="5"/>
        <v>2.1502117303624922E-3</v>
      </c>
      <c r="Z35" s="22">
        <f t="shared" si="5"/>
        <v>-3.5107190783768396E-3</v>
      </c>
      <c r="AA35" s="22">
        <f t="shared" si="5"/>
        <v>6.7849048251438686E-3</v>
      </c>
      <c r="AB35" s="22">
        <f t="shared" si="5"/>
        <v>1.5416222451027382E-2</v>
      </c>
      <c r="AC35" s="22">
        <f t="shared" si="5"/>
        <v>2.4297065773315658E-2</v>
      </c>
    </row>
    <row r="36" spans="1:2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row>
    <row r="37" spans="1:2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row>
    <row r="38" spans="1:29" ht="19" x14ac:dyDescent="0.25">
      <c r="A38" s="5" t="s">
        <v>30</v>
      </c>
      <c r="B38" s="1" t="s">
        <v>92</v>
      </c>
      <c r="C38" s="1" t="s">
        <v>92</v>
      </c>
      <c r="D38" s="1" t="s">
        <v>92</v>
      </c>
      <c r="E38" s="1" t="s">
        <v>92</v>
      </c>
      <c r="F38" s="1" t="s">
        <v>92</v>
      </c>
      <c r="G38" s="1" t="s">
        <v>92</v>
      </c>
      <c r="H38" s="1">
        <v>2438816000</v>
      </c>
      <c r="I38" s="1">
        <v>2562000000</v>
      </c>
      <c r="J38" s="1">
        <v>2562000000</v>
      </c>
      <c r="K38" s="1">
        <v>1950000000</v>
      </c>
      <c r="L38" s="1">
        <v>2027000000</v>
      </c>
      <c r="M38" s="1">
        <v>1963000000</v>
      </c>
      <c r="N38" s="1">
        <v>1855000000</v>
      </c>
      <c r="O38" s="1">
        <v>1009000000</v>
      </c>
      <c r="P38" s="1">
        <v>1588000000</v>
      </c>
      <c r="Q38" s="1">
        <v>1892000000</v>
      </c>
      <c r="R38" s="1">
        <v>1912000000</v>
      </c>
      <c r="S38" s="1">
        <v>2250000000</v>
      </c>
      <c r="T38" s="1">
        <v>1836000000</v>
      </c>
      <c r="U38" s="1" t="s">
        <v>92</v>
      </c>
      <c r="V38" s="1">
        <v>1771000000</v>
      </c>
      <c r="W38" s="1">
        <v>1629000000</v>
      </c>
      <c r="X38" s="1">
        <v>1759000000</v>
      </c>
      <c r="Y38" s="1">
        <v>2266000000</v>
      </c>
      <c r="Z38" s="1">
        <v>2597000000</v>
      </c>
      <c r="AA38" s="1">
        <v>3006000000</v>
      </c>
      <c r="AB38" s="1">
        <v>3225000000</v>
      </c>
      <c r="AC38" s="1">
        <v>3258000000</v>
      </c>
    </row>
    <row r="39" spans="1:29" ht="19" x14ac:dyDescent="0.25">
      <c r="A39" s="5" t="s">
        <v>31</v>
      </c>
      <c r="B39" s="1" t="s">
        <v>92</v>
      </c>
      <c r="C39" s="1" t="s">
        <v>92</v>
      </c>
      <c r="D39" s="1" t="s">
        <v>92</v>
      </c>
      <c r="E39" s="1" t="s">
        <v>92</v>
      </c>
      <c r="F39" s="1" t="s">
        <v>92</v>
      </c>
      <c r="G39" s="1" t="s">
        <v>92</v>
      </c>
      <c r="H39" s="1">
        <v>5390000</v>
      </c>
      <c r="I39" s="1">
        <v>2000000</v>
      </c>
      <c r="J39" s="1">
        <v>2000000</v>
      </c>
      <c r="K39" s="1" t="s">
        <v>92</v>
      </c>
      <c r="L39" s="1" t="s">
        <v>92</v>
      </c>
      <c r="M39" s="1">
        <v>460000000</v>
      </c>
      <c r="N39" s="1">
        <v>1014000000</v>
      </c>
      <c r="O39" s="1">
        <v>651000000</v>
      </c>
      <c r="P39" s="1">
        <v>1032000000</v>
      </c>
      <c r="Q39" s="1">
        <v>1052000000</v>
      </c>
      <c r="R39" s="1">
        <v>413000000</v>
      </c>
      <c r="S39" s="1">
        <v>238000000</v>
      </c>
      <c r="T39" s="1">
        <v>57000000</v>
      </c>
      <c r="U39" s="1">
        <v>334000000</v>
      </c>
      <c r="V39" s="1">
        <v>335000000</v>
      </c>
      <c r="W39" s="1">
        <v>335000000</v>
      </c>
      <c r="X39" s="1">
        <v>431000000</v>
      </c>
      <c r="Y39" s="1">
        <v>330000000</v>
      </c>
      <c r="Z39" s="1">
        <v>133000000</v>
      </c>
      <c r="AA39" s="1">
        <v>714000000</v>
      </c>
      <c r="AB39" s="1">
        <v>291000000</v>
      </c>
      <c r="AC39" s="1">
        <v>1260000000</v>
      </c>
    </row>
    <row r="40" spans="1:29" ht="19" x14ac:dyDescent="0.25">
      <c r="A40" s="5" t="s">
        <v>32</v>
      </c>
      <c r="B40" s="1" t="s">
        <v>92</v>
      </c>
      <c r="C40" s="1" t="s">
        <v>92</v>
      </c>
      <c r="D40" s="1" t="s">
        <v>92</v>
      </c>
      <c r="E40" s="1" t="s">
        <v>92</v>
      </c>
      <c r="F40" s="1" t="s">
        <v>92</v>
      </c>
      <c r="G40" s="1" t="s">
        <v>92</v>
      </c>
      <c r="H40" s="1">
        <v>2444206000</v>
      </c>
      <c r="I40" s="1">
        <v>2564000000</v>
      </c>
      <c r="J40" s="1">
        <v>2564000000</v>
      </c>
      <c r="K40" s="1">
        <v>1950000000</v>
      </c>
      <c r="L40" s="1">
        <v>2027000000</v>
      </c>
      <c r="M40" s="1">
        <v>2423000000</v>
      </c>
      <c r="N40" s="1">
        <v>2869000000</v>
      </c>
      <c r="O40" s="1">
        <v>1660000000</v>
      </c>
      <c r="P40" s="1">
        <v>2620000000</v>
      </c>
      <c r="Q40" s="1">
        <v>2944000000</v>
      </c>
      <c r="R40" s="1">
        <v>2325000000</v>
      </c>
      <c r="S40" s="1">
        <v>2488000000</v>
      </c>
      <c r="T40" s="1">
        <v>1893000000</v>
      </c>
      <c r="U40" s="1">
        <v>334000000</v>
      </c>
      <c r="V40" s="1">
        <v>2106000000</v>
      </c>
      <c r="W40" s="1">
        <v>1964000000</v>
      </c>
      <c r="X40" s="1">
        <v>2190000000</v>
      </c>
      <c r="Y40" s="1">
        <v>2596000000</v>
      </c>
      <c r="Z40" s="1">
        <v>2730000000</v>
      </c>
      <c r="AA40" s="1">
        <v>3720000000</v>
      </c>
      <c r="AB40" s="1">
        <v>3516000000</v>
      </c>
      <c r="AC40" s="1">
        <v>4518000000</v>
      </c>
    </row>
    <row r="41" spans="1:29" ht="19" x14ac:dyDescent="0.25">
      <c r="A41" s="5" t="s">
        <v>33</v>
      </c>
      <c r="B41" s="1" t="s">
        <v>92</v>
      </c>
      <c r="C41" s="1" t="s">
        <v>92</v>
      </c>
      <c r="D41" s="1" t="s">
        <v>92</v>
      </c>
      <c r="E41" s="1" t="s">
        <v>92</v>
      </c>
      <c r="F41" s="1" t="s">
        <v>92</v>
      </c>
      <c r="G41" s="1" t="s">
        <v>92</v>
      </c>
      <c r="H41" s="1">
        <v>902366000</v>
      </c>
      <c r="I41" s="1">
        <v>1095000000</v>
      </c>
      <c r="J41" s="1">
        <v>1095000000</v>
      </c>
      <c r="K41" s="1">
        <v>1408000000</v>
      </c>
      <c r="L41" s="1">
        <v>1490000000</v>
      </c>
      <c r="M41" s="1">
        <v>1589000000</v>
      </c>
      <c r="N41" s="1">
        <v>1605000000</v>
      </c>
      <c r="O41" s="1">
        <v>1064000000</v>
      </c>
      <c r="P41" s="1">
        <v>1367000000</v>
      </c>
      <c r="Q41" s="1">
        <v>1230000000</v>
      </c>
      <c r="R41" s="1">
        <v>1046000000</v>
      </c>
      <c r="S41" s="1">
        <v>1005000000</v>
      </c>
      <c r="T41" s="1">
        <v>1049000000</v>
      </c>
      <c r="U41" s="1">
        <v>911000000</v>
      </c>
      <c r="V41" s="1">
        <v>820000000</v>
      </c>
      <c r="W41" s="1">
        <v>939000000</v>
      </c>
      <c r="X41" s="1">
        <v>1149000000</v>
      </c>
      <c r="Y41" s="1">
        <v>1277000000</v>
      </c>
      <c r="Z41" s="1">
        <v>1380000000</v>
      </c>
      <c r="AA41" s="1">
        <v>1834000000</v>
      </c>
      <c r="AB41" s="1">
        <v>2183000000</v>
      </c>
      <c r="AC41" s="1">
        <v>1970000000</v>
      </c>
    </row>
    <row r="42" spans="1:29" ht="19" x14ac:dyDescent="0.25">
      <c r="A42" s="5" t="s">
        <v>34</v>
      </c>
      <c r="B42" s="1" t="s">
        <v>92</v>
      </c>
      <c r="C42" s="1" t="s">
        <v>92</v>
      </c>
      <c r="D42" s="1" t="s">
        <v>92</v>
      </c>
      <c r="E42" s="1" t="s">
        <v>92</v>
      </c>
      <c r="F42" s="1" t="s">
        <v>92</v>
      </c>
      <c r="G42" s="1" t="s">
        <v>92</v>
      </c>
      <c r="H42" s="1">
        <v>742469000</v>
      </c>
      <c r="I42" s="1">
        <v>930000000</v>
      </c>
      <c r="J42" s="1">
        <v>930000000</v>
      </c>
      <c r="K42" s="1">
        <v>1344000000</v>
      </c>
      <c r="L42" s="1">
        <v>1411000000</v>
      </c>
      <c r="M42" s="1">
        <v>1639000000</v>
      </c>
      <c r="N42" s="1">
        <v>1354000000</v>
      </c>
      <c r="O42" s="1">
        <v>1840000000</v>
      </c>
      <c r="P42" s="1">
        <v>1275000000</v>
      </c>
      <c r="Q42" s="1">
        <v>1497000000</v>
      </c>
      <c r="R42" s="1">
        <v>1531000000</v>
      </c>
      <c r="S42" s="1">
        <v>1353000000</v>
      </c>
      <c r="T42" s="1">
        <v>1336000000</v>
      </c>
      <c r="U42" s="1">
        <v>1269000000</v>
      </c>
      <c r="V42" s="1">
        <v>1251000000</v>
      </c>
      <c r="W42" s="1">
        <v>1173000000</v>
      </c>
      <c r="X42" s="1">
        <v>1335000000</v>
      </c>
      <c r="Y42" s="1">
        <v>1562000000</v>
      </c>
      <c r="Z42" s="1">
        <v>1691000000</v>
      </c>
      <c r="AA42" s="1">
        <v>1841000000</v>
      </c>
      <c r="AB42" s="1">
        <v>1972000000</v>
      </c>
      <c r="AC42" s="1">
        <v>2583000000</v>
      </c>
    </row>
    <row r="43" spans="1:29" ht="19" x14ac:dyDescent="0.25">
      <c r="A43" s="5" t="s">
        <v>35</v>
      </c>
      <c r="B43" s="1" t="s">
        <v>92</v>
      </c>
      <c r="C43" s="1" t="s">
        <v>92</v>
      </c>
      <c r="D43" s="1" t="s">
        <v>92</v>
      </c>
      <c r="E43" s="1" t="s">
        <v>92</v>
      </c>
      <c r="F43" s="1" t="s">
        <v>92</v>
      </c>
      <c r="G43" s="1" t="s">
        <v>92</v>
      </c>
      <c r="H43" s="1">
        <v>468618000</v>
      </c>
      <c r="I43" s="1">
        <v>602000000</v>
      </c>
      <c r="J43" s="1">
        <v>602000000</v>
      </c>
      <c r="K43" s="1">
        <v>925000000</v>
      </c>
      <c r="L43" s="1">
        <v>683000000</v>
      </c>
      <c r="M43" s="1">
        <v>935000000</v>
      </c>
      <c r="N43" s="1">
        <v>1834000000</v>
      </c>
      <c r="O43" s="1">
        <v>937000000</v>
      </c>
      <c r="P43" s="1">
        <v>1082000000</v>
      </c>
      <c r="Q43" s="1">
        <v>929000000</v>
      </c>
      <c r="R43" s="1">
        <v>678000000</v>
      </c>
      <c r="S43" s="1">
        <v>656000000</v>
      </c>
      <c r="T43" s="1">
        <v>529000000</v>
      </c>
      <c r="U43" s="1">
        <v>2537000000</v>
      </c>
      <c r="V43" s="1">
        <v>503000000</v>
      </c>
      <c r="W43" s="1">
        <v>406000000</v>
      </c>
      <c r="X43" s="1">
        <v>425000000</v>
      </c>
      <c r="Y43" s="1">
        <v>419000000</v>
      </c>
      <c r="Z43" s="1">
        <v>456000000</v>
      </c>
      <c r="AA43" s="1">
        <v>215000000</v>
      </c>
      <c r="AB43" s="1">
        <v>157000000</v>
      </c>
      <c r="AC43" s="1">
        <v>734000000</v>
      </c>
    </row>
    <row r="44" spans="1:29" ht="19" x14ac:dyDescent="0.25">
      <c r="A44" s="6" t="s">
        <v>36</v>
      </c>
      <c r="B44" s="10" t="s">
        <v>92</v>
      </c>
      <c r="C44" s="10" t="s">
        <v>92</v>
      </c>
      <c r="D44" s="10" t="s">
        <v>92</v>
      </c>
      <c r="E44" s="10" t="s">
        <v>92</v>
      </c>
      <c r="F44" s="10" t="s">
        <v>92</v>
      </c>
      <c r="G44" s="10" t="s">
        <v>92</v>
      </c>
      <c r="H44" s="10">
        <v>4557659000</v>
      </c>
      <c r="I44" s="10">
        <v>5191000000</v>
      </c>
      <c r="J44" s="10">
        <v>5191000000</v>
      </c>
      <c r="K44" s="10">
        <v>5627000000</v>
      </c>
      <c r="L44" s="10">
        <v>5611000000</v>
      </c>
      <c r="M44" s="10">
        <v>6586000000</v>
      </c>
      <c r="N44" s="10">
        <v>7662000000</v>
      </c>
      <c r="O44" s="10">
        <v>5501000000</v>
      </c>
      <c r="P44" s="10">
        <v>6344000000</v>
      </c>
      <c r="Q44" s="10">
        <v>6600000000</v>
      </c>
      <c r="R44" s="10">
        <v>5580000000</v>
      </c>
      <c r="S44" s="10">
        <v>5502000000</v>
      </c>
      <c r="T44" s="10">
        <v>4807000000</v>
      </c>
      <c r="U44" s="10">
        <v>5051000000</v>
      </c>
      <c r="V44" s="10">
        <v>4680000000</v>
      </c>
      <c r="W44" s="10">
        <v>4482000000</v>
      </c>
      <c r="X44" s="10">
        <v>5099000000</v>
      </c>
      <c r="Y44" s="10">
        <v>5854000000</v>
      </c>
      <c r="Z44" s="10">
        <v>6257000000</v>
      </c>
      <c r="AA44" s="10">
        <v>7610000000</v>
      </c>
      <c r="AB44" s="10">
        <v>7828000000</v>
      </c>
      <c r="AC44" s="10">
        <v>9805000000</v>
      </c>
    </row>
    <row r="45" spans="1:29" ht="19" x14ac:dyDescent="0.25">
      <c r="A45" s="5" t="s">
        <v>37</v>
      </c>
      <c r="B45" s="1" t="s">
        <v>92</v>
      </c>
      <c r="C45" s="1" t="s">
        <v>92</v>
      </c>
      <c r="D45" s="1" t="s">
        <v>92</v>
      </c>
      <c r="E45" s="1" t="s">
        <v>92</v>
      </c>
      <c r="F45" s="1" t="s">
        <v>92</v>
      </c>
      <c r="G45" s="1" t="s">
        <v>92</v>
      </c>
      <c r="H45" s="1">
        <v>5888161000</v>
      </c>
      <c r="I45" s="1">
        <v>6220000000</v>
      </c>
      <c r="J45" s="1">
        <v>6220000000</v>
      </c>
      <c r="K45" s="1">
        <v>7442000000</v>
      </c>
      <c r="L45" s="1">
        <v>6175000000</v>
      </c>
      <c r="M45" s="1">
        <v>6426000000</v>
      </c>
      <c r="N45" s="1">
        <v>5044000000</v>
      </c>
      <c r="O45" s="1">
        <v>4739000000</v>
      </c>
      <c r="P45" s="1">
        <v>4081000000</v>
      </c>
      <c r="Q45" s="1">
        <v>4046000000</v>
      </c>
      <c r="R45" s="1">
        <v>3920000000</v>
      </c>
      <c r="S45" s="1">
        <v>3481000000</v>
      </c>
      <c r="T45" s="1">
        <v>3156000000</v>
      </c>
      <c r="U45" s="1">
        <v>2647000000</v>
      </c>
      <c r="V45" s="1">
        <v>2321000000</v>
      </c>
      <c r="W45" s="1">
        <v>2287000000</v>
      </c>
      <c r="X45" s="1">
        <v>3094000000</v>
      </c>
      <c r="Y45" s="1">
        <v>3495000000</v>
      </c>
      <c r="Z45" s="1">
        <v>4007000000</v>
      </c>
      <c r="AA45" s="1">
        <v>4596000000</v>
      </c>
      <c r="AB45" s="1">
        <v>5660000000</v>
      </c>
      <c r="AC45" s="1">
        <v>8201000000</v>
      </c>
    </row>
    <row r="46" spans="1:29" ht="19" x14ac:dyDescent="0.25">
      <c r="A46" s="5" t="s">
        <v>38</v>
      </c>
      <c r="B46" s="1" t="s">
        <v>92</v>
      </c>
      <c r="C46" s="1" t="s">
        <v>92</v>
      </c>
      <c r="D46" s="1" t="s">
        <v>92</v>
      </c>
      <c r="E46" s="1" t="s">
        <v>92</v>
      </c>
      <c r="F46" s="1" t="s">
        <v>92</v>
      </c>
      <c r="G46" s="1" t="s">
        <v>92</v>
      </c>
      <c r="H46" s="1" t="s">
        <v>92</v>
      </c>
      <c r="I46" s="1">
        <v>159000000</v>
      </c>
      <c r="J46" s="1">
        <v>159000000</v>
      </c>
      <c r="K46" s="1">
        <v>264000000</v>
      </c>
      <c r="L46" s="1">
        <v>221000000</v>
      </c>
      <c r="M46" s="1">
        <v>223000000</v>
      </c>
      <c r="N46" s="1">
        <v>290000000</v>
      </c>
      <c r="O46" s="1">
        <v>958000000</v>
      </c>
      <c r="P46" s="1">
        <v>1071000000</v>
      </c>
      <c r="Q46" s="1">
        <v>1054000000</v>
      </c>
      <c r="R46" s="1">
        <v>1059000000</v>
      </c>
      <c r="S46" s="1">
        <v>141000000</v>
      </c>
      <c r="T46" s="1">
        <v>90000000</v>
      </c>
      <c r="U46" s="1">
        <v>82000000</v>
      </c>
      <c r="V46" s="1">
        <v>76000000</v>
      </c>
      <c r="W46" s="1">
        <v>116000000</v>
      </c>
      <c r="X46" s="1">
        <v>123000000</v>
      </c>
      <c r="Y46" s="1">
        <v>121000000</v>
      </c>
      <c r="Z46" s="1">
        <v>162000000</v>
      </c>
      <c r="AA46" s="1">
        <v>330000000</v>
      </c>
      <c r="AB46" s="1">
        <v>313000000</v>
      </c>
      <c r="AC46" s="1">
        <v>297000000</v>
      </c>
    </row>
    <row r="47" spans="1:29" ht="19" x14ac:dyDescent="0.25">
      <c r="A47" s="5" t="s">
        <v>39</v>
      </c>
      <c r="B47" s="1" t="s">
        <v>92</v>
      </c>
      <c r="C47" s="1" t="s">
        <v>92</v>
      </c>
      <c r="D47" s="1" t="s">
        <v>92</v>
      </c>
      <c r="E47" s="1" t="s">
        <v>92</v>
      </c>
      <c r="F47" s="1" t="s">
        <v>92</v>
      </c>
      <c r="G47" s="1" t="s">
        <v>92</v>
      </c>
      <c r="H47" s="1">
        <v>212610000</v>
      </c>
      <c r="I47" s="1">
        <v>311000000</v>
      </c>
      <c r="J47" s="1">
        <v>311000000</v>
      </c>
      <c r="K47" s="1">
        <v>291000000</v>
      </c>
      <c r="L47" s="1">
        <v>224000000</v>
      </c>
      <c r="M47" s="1">
        <v>211000000</v>
      </c>
      <c r="N47" s="1">
        <v>238000000</v>
      </c>
      <c r="O47" s="1">
        <v>863000000</v>
      </c>
      <c r="P47" s="1">
        <v>819000000</v>
      </c>
      <c r="Q47" s="1">
        <v>731000000</v>
      </c>
      <c r="R47" s="1">
        <v>645000000</v>
      </c>
      <c r="S47" s="1">
        <v>213000000</v>
      </c>
      <c r="T47" s="1">
        <v>217000000</v>
      </c>
      <c r="U47" s="1">
        <v>193000000</v>
      </c>
      <c r="V47" s="1">
        <v>166000000</v>
      </c>
      <c r="W47" s="1">
        <v>195000000</v>
      </c>
      <c r="X47" s="1">
        <v>209000000</v>
      </c>
      <c r="Y47" s="1">
        <v>212000000</v>
      </c>
      <c r="Z47" s="1">
        <v>299000000</v>
      </c>
      <c r="AA47" s="1">
        <v>445000000</v>
      </c>
      <c r="AB47" s="1">
        <v>438000000</v>
      </c>
      <c r="AC47" s="1">
        <v>405000000</v>
      </c>
    </row>
    <row r="48" spans="1:29" ht="19" x14ac:dyDescent="0.25">
      <c r="A48" s="5" t="s">
        <v>40</v>
      </c>
      <c r="B48" s="1" t="s">
        <v>92</v>
      </c>
      <c r="C48" s="1" t="s">
        <v>92</v>
      </c>
      <c r="D48" s="1" t="s">
        <v>92</v>
      </c>
      <c r="E48" s="1" t="s">
        <v>92</v>
      </c>
      <c r="F48" s="1" t="s">
        <v>92</v>
      </c>
      <c r="G48" s="1" t="s">
        <v>92</v>
      </c>
      <c r="H48" s="1">
        <v>212610000</v>
      </c>
      <c r="I48" s="1">
        <v>470000000</v>
      </c>
      <c r="J48" s="1">
        <v>470000000</v>
      </c>
      <c r="K48" s="1">
        <v>555000000</v>
      </c>
      <c r="L48" s="1">
        <v>445000000</v>
      </c>
      <c r="M48" s="1">
        <v>434000000</v>
      </c>
      <c r="N48" s="1">
        <v>528000000</v>
      </c>
      <c r="O48" s="1">
        <v>1821000000</v>
      </c>
      <c r="P48" s="1">
        <v>1890000000</v>
      </c>
      <c r="Q48" s="1">
        <v>1785000000</v>
      </c>
      <c r="R48" s="1">
        <v>1704000000</v>
      </c>
      <c r="S48" s="1">
        <v>354000000</v>
      </c>
      <c r="T48" s="1">
        <v>307000000</v>
      </c>
      <c r="U48" s="1">
        <v>275000000</v>
      </c>
      <c r="V48" s="1">
        <v>242000000</v>
      </c>
      <c r="W48" s="1">
        <v>311000000</v>
      </c>
      <c r="X48" s="1">
        <v>332000000</v>
      </c>
      <c r="Y48" s="1">
        <v>333000000</v>
      </c>
      <c r="Z48" s="1">
        <v>461000000</v>
      </c>
      <c r="AA48" s="1">
        <v>775000000</v>
      </c>
      <c r="AB48" s="1">
        <v>751000000</v>
      </c>
      <c r="AC48" s="1">
        <v>702000000</v>
      </c>
    </row>
    <row r="49" spans="1:29" ht="19" x14ac:dyDescent="0.25">
      <c r="A49" s="5" t="s">
        <v>41</v>
      </c>
      <c r="B49" s="1" t="s">
        <v>92</v>
      </c>
      <c r="C49" s="1" t="s">
        <v>92</v>
      </c>
      <c r="D49" s="1" t="s">
        <v>92</v>
      </c>
      <c r="E49" s="1" t="s">
        <v>92</v>
      </c>
      <c r="F49" s="1" t="s">
        <v>92</v>
      </c>
      <c r="G49" s="1" t="s">
        <v>92</v>
      </c>
      <c r="H49" s="1">
        <v>5390000</v>
      </c>
      <c r="I49" s="1" t="s">
        <v>92</v>
      </c>
      <c r="J49" s="1" t="s">
        <v>92</v>
      </c>
      <c r="K49" s="1" t="s">
        <v>92</v>
      </c>
      <c r="L49" s="1" t="s">
        <v>92</v>
      </c>
      <c r="M49" s="1" t="s">
        <v>92</v>
      </c>
      <c r="N49" s="1" t="s">
        <v>92</v>
      </c>
      <c r="O49" s="1">
        <v>752000000</v>
      </c>
      <c r="P49" s="1">
        <v>757000000</v>
      </c>
      <c r="Q49" s="1">
        <v>589000000</v>
      </c>
      <c r="R49" s="1">
        <v>121000000</v>
      </c>
      <c r="S49" s="1">
        <v>137000000</v>
      </c>
      <c r="T49" s="1">
        <v>95000000</v>
      </c>
      <c r="U49" s="1">
        <v>88000000</v>
      </c>
      <c r="V49" s="1">
        <v>76000000</v>
      </c>
      <c r="W49" s="1">
        <v>76000000</v>
      </c>
      <c r="X49" s="1">
        <v>77000000</v>
      </c>
      <c r="Y49" s="1">
        <v>80000000</v>
      </c>
      <c r="Z49" s="1">
        <v>34000000</v>
      </c>
      <c r="AA49" s="1">
        <v>35000000</v>
      </c>
      <c r="AB49" s="1">
        <v>39000000</v>
      </c>
      <c r="AC49" s="1">
        <v>11000000</v>
      </c>
    </row>
    <row r="50" spans="1:2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v>739000000</v>
      </c>
      <c r="AB50" s="1">
        <v>652000000</v>
      </c>
      <c r="AC50" s="1">
        <v>602000000</v>
      </c>
    </row>
    <row r="51" spans="1:29" ht="19" x14ac:dyDescent="0.25">
      <c r="A51" s="5" t="s">
        <v>43</v>
      </c>
      <c r="B51" s="1" t="s">
        <v>92</v>
      </c>
      <c r="C51" s="1" t="s">
        <v>92</v>
      </c>
      <c r="D51" s="1" t="s">
        <v>92</v>
      </c>
      <c r="E51" s="1" t="s">
        <v>92</v>
      </c>
      <c r="F51" s="1" t="s">
        <v>92</v>
      </c>
      <c r="G51" s="1" t="s">
        <v>92</v>
      </c>
      <c r="H51" s="1" t="s">
        <v>92</v>
      </c>
      <c r="I51" s="1">
        <v>2000000</v>
      </c>
      <c r="J51" s="1">
        <v>2000000</v>
      </c>
      <c r="K51" s="1" t="s">
        <v>92</v>
      </c>
      <c r="L51" s="1" t="s">
        <v>92</v>
      </c>
      <c r="M51" s="1">
        <v>460000000</v>
      </c>
      <c r="N51" s="1">
        <v>1014000000</v>
      </c>
      <c r="O51" s="1">
        <v>-101000000</v>
      </c>
      <c r="P51" s="1">
        <v>275000000</v>
      </c>
      <c r="Q51" s="1">
        <v>329000000</v>
      </c>
      <c r="R51" s="1">
        <v>292000000</v>
      </c>
      <c r="S51" s="1">
        <v>101000000</v>
      </c>
      <c r="T51" s="1">
        <v>-38000000</v>
      </c>
      <c r="U51" s="1">
        <v>246000000</v>
      </c>
      <c r="V51" s="1">
        <v>259000000</v>
      </c>
      <c r="W51" s="1">
        <v>259000000</v>
      </c>
      <c r="X51" s="1">
        <v>354000000</v>
      </c>
      <c r="Y51" s="1">
        <v>250000000</v>
      </c>
      <c r="Z51" s="1">
        <v>99000000</v>
      </c>
      <c r="AA51" s="1">
        <v>699000000</v>
      </c>
      <c r="AB51" s="1">
        <v>610000000</v>
      </c>
      <c r="AC51" s="1">
        <v>661000000</v>
      </c>
    </row>
    <row r="52" spans="1:29" ht="19" x14ac:dyDescent="0.25">
      <c r="A52" s="5" t="s">
        <v>44</v>
      </c>
      <c r="B52" s="1" t="s">
        <v>92</v>
      </c>
      <c r="C52" s="1" t="s">
        <v>92</v>
      </c>
      <c r="D52" s="1" t="s">
        <v>92</v>
      </c>
      <c r="E52" s="1" t="s">
        <v>92</v>
      </c>
      <c r="F52" s="1" t="s">
        <v>92</v>
      </c>
      <c r="G52" s="1" t="s">
        <v>92</v>
      </c>
      <c r="H52" s="1">
        <v>6106161000</v>
      </c>
      <c r="I52" s="1">
        <v>6692000000</v>
      </c>
      <c r="J52" s="1">
        <v>6692000000</v>
      </c>
      <c r="K52" s="1">
        <v>7997000000</v>
      </c>
      <c r="L52" s="1">
        <v>6620000000</v>
      </c>
      <c r="M52" s="1">
        <v>7320000000</v>
      </c>
      <c r="N52" s="1">
        <v>6586000000</v>
      </c>
      <c r="O52" s="1">
        <v>7211000000</v>
      </c>
      <c r="P52" s="1">
        <v>7003000000</v>
      </c>
      <c r="Q52" s="1">
        <v>6749000000</v>
      </c>
      <c r="R52" s="1">
        <v>6037000000</v>
      </c>
      <c r="S52" s="1">
        <v>4073000000</v>
      </c>
      <c r="T52" s="1">
        <v>3520000000</v>
      </c>
      <c r="U52" s="1">
        <v>3256000000</v>
      </c>
      <c r="V52" s="1">
        <v>2898000000</v>
      </c>
      <c r="W52" s="1">
        <v>2933000000</v>
      </c>
      <c r="X52" s="1">
        <v>3857000000</v>
      </c>
      <c r="Y52" s="1">
        <v>4158000000</v>
      </c>
      <c r="Z52" s="1">
        <v>4601000000</v>
      </c>
      <c r="AA52" s="1">
        <v>6844000000</v>
      </c>
      <c r="AB52" s="1">
        <v>7712000000</v>
      </c>
      <c r="AC52" s="1">
        <v>10177000000</v>
      </c>
    </row>
    <row r="53" spans="1:2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row>
    <row r="54" spans="1:29" ht="20" thickBot="1" x14ac:dyDescent="0.3">
      <c r="A54" s="7" t="s">
        <v>46</v>
      </c>
      <c r="B54" s="11" t="s">
        <v>92</v>
      </c>
      <c r="C54" s="11" t="s">
        <v>92</v>
      </c>
      <c r="D54" s="11" t="s">
        <v>92</v>
      </c>
      <c r="E54" s="11" t="s">
        <v>92</v>
      </c>
      <c r="F54" s="11" t="s">
        <v>92</v>
      </c>
      <c r="G54" s="11" t="s">
        <v>92</v>
      </c>
      <c r="H54" s="11">
        <v>10663820000</v>
      </c>
      <c r="I54" s="11">
        <v>11883000000</v>
      </c>
      <c r="J54" s="11">
        <v>11883000000</v>
      </c>
      <c r="K54" s="11">
        <v>13624000000</v>
      </c>
      <c r="L54" s="11">
        <v>12231000000</v>
      </c>
      <c r="M54" s="11">
        <v>13906000000</v>
      </c>
      <c r="N54" s="11">
        <v>14248000000</v>
      </c>
      <c r="O54" s="11">
        <v>12712000000</v>
      </c>
      <c r="P54" s="11">
        <v>13347000000</v>
      </c>
      <c r="Q54" s="11">
        <v>13349000000</v>
      </c>
      <c r="R54" s="11">
        <v>11617000000</v>
      </c>
      <c r="S54" s="11">
        <v>9575000000</v>
      </c>
      <c r="T54" s="11">
        <v>8327000000</v>
      </c>
      <c r="U54" s="11">
        <v>8307000000</v>
      </c>
      <c r="V54" s="11">
        <v>7578000000</v>
      </c>
      <c r="W54" s="11">
        <v>7415000000</v>
      </c>
      <c r="X54" s="11">
        <v>8956000000</v>
      </c>
      <c r="Y54" s="11">
        <v>10012000000</v>
      </c>
      <c r="Z54" s="11">
        <v>10858000000</v>
      </c>
      <c r="AA54" s="11">
        <v>14454000000</v>
      </c>
      <c r="AB54" s="11">
        <v>15540000000</v>
      </c>
      <c r="AC54" s="11">
        <v>19982000000</v>
      </c>
    </row>
    <row r="55" spans="1:29" ht="20" thickTop="1" x14ac:dyDescent="0.25">
      <c r="A55" s="5" t="s">
        <v>47</v>
      </c>
      <c r="B55" s="1" t="s">
        <v>92</v>
      </c>
      <c r="C55" s="1" t="s">
        <v>92</v>
      </c>
      <c r="D55" s="1" t="s">
        <v>92</v>
      </c>
      <c r="E55" s="1" t="s">
        <v>92</v>
      </c>
      <c r="F55" s="1" t="s">
        <v>92</v>
      </c>
      <c r="G55" s="1" t="s">
        <v>92</v>
      </c>
      <c r="H55" s="1">
        <v>936127000</v>
      </c>
      <c r="I55" s="1">
        <v>912000000</v>
      </c>
      <c r="J55" s="1">
        <v>912000000</v>
      </c>
      <c r="K55" s="1">
        <v>1352000000</v>
      </c>
      <c r="L55" s="1">
        <v>965000000</v>
      </c>
      <c r="M55" s="1">
        <v>1044000000</v>
      </c>
      <c r="N55" s="1">
        <v>1065000000</v>
      </c>
      <c r="O55" s="1">
        <v>847000000</v>
      </c>
      <c r="P55" s="1">
        <v>883000000</v>
      </c>
      <c r="Q55" s="1">
        <v>1233000000</v>
      </c>
      <c r="R55" s="1">
        <v>656000000</v>
      </c>
      <c r="S55" s="1">
        <v>797000000</v>
      </c>
      <c r="T55" s="1">
        <v>694000000</v>
      </c>
      <c r="U55" s="1">
        <v>597000000</v>
      </c>
      <c r="V55" s="1">
        <v>525000000</v>
      </c>
      <c r="W55" s="1">
        <v>620000000</v>
      </c>
      <c r="X55" s="1">
        <v>893000000</v>
      </c>
      <c r="Y55" s="1">
        <v>981000000</v>
      </c>
      <c r="Z55" s="1">
        <v>950000000</v>
      </c>
      <c r="AA55" s="1">
        <v>1166000000</v>
      </c>
      <c r="AB55" s="1">
        <v>1582000000</v>
      </c>
      <c r="AC55" s="1">
        <v>2122000000</v>
      </c>
    </row>
    <row r="56" spans="1:29" ht="19" x14ac:dyDescent="0.25">
      <c r="A56" s="5" t="s">
        <v>48</v>
      </c>
      <c r="B56" s="1" t="s">
        <v>92</v>
      </c>
      <c r="C56" s="1" t="s">
        <v>92</v>
      </c>
      <c r="D56" s="1" t="s">
        <v>92</v>
      </c>
      <c r="E56" s="1" t="s">
        <v>92</v>
      </c>
      <c r="F56" s="1" t="s">
        <v>92</v>
      </c>
      <c r="G56" s="1" t="s">
        <v>92</v>
      </c>
      <c r="H56" s="1">
        <v>129278000</v>
      </c>
      <c r="I56" s="1">
        <v>165000000</v>
      </c>
      <c r="J56" s="1">
        <v>151000000</v>
      </c>
      <c r="K56" s="1">
        <v>191000000</v>
      </c>
      <c r="L56" s="1">
        <v>1533000000</v>
      </c>
      <c r="M56" s="1">
        <v>136000000</v>
      </c>
      <c r="N56" s="1">
        <v>103000000</v>
      </c>
      <c r="O56" s="1">
        <v>143000000</v>
      </c>
      <c r="P56" s="1">
        <v>176000000</v>
      </c>
      <c r="Q56" s="1">
        <v>720000000</v>
      </c>
      <c r="R56" s="1">
        <v>740000000</v>
      </c>
      <c r="S56" s="1">
        <v>630000000</v>
      </c>
      <c r="T56" s="1">
        <v>225000000</v>
      </c>
      <c r="U56" s="1">
        <v>202000000</v>
      </c>
      <c r="V56" s="1">
        <v>191000000</v>
      </c>
      <c r="W56" s="1">
        <v>117000000</v>
      </c>
      <c r="X56" s="1">
        <v>118000000</v>
      </c>
      <c r="Y56" s="1">
        <v>146000000</v>
      </c>
      <c r="Z56" s="1">
        <v>173000000</v>
      </c>
      <c r="AA56" s="1">
        <v>795000000</v>
      </c>
      <c r="AB56" s="1">
        <v>198000000</v>
      </c>
      <c r="AC56" s="1">
        <v>175000000</v>
      </c>
    </row>
    <row r="57" spans="1:2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v>126000000</v>
      </c>
      <c r="AC57" s="1">
        <v>95000000</v>
      </c>
    </row>
    <row r="58" spans="1:29" ht="19" x14ac:dyDescent="0.25">
      <c r="A58" s="5" t="s">
        <v>50</v>
      </c>
      <c r="B58" s="1" t="s">
        <v>92</v>
      </c>
      <c r="C58" s="1" t="s">
        <v>92</v>
      </c>
      <c r="D58" s="1" t="s">
        <v>92</v>
      </c>
      <c r="E58" s="1" t="s">
        <v>92</v>
      </c>
      <c r="F58" s="1" t="s">
        <v>92</v>
      </c>
      <c r="G58" s="1" t="s">
        <v>92</v>
      </c>
      <c r="H58" s="1">
        <v>212402000</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row>
    <row r="59" spans="1:29" ht="19" x14ac:dyDescent="0.25">
      <c r="A59" s="5" t="s">
        <v>51</v>
      </c>
      <c r="B59" s="1" t="s">
        <v>92</v>
      </c>
      <c r="C59" s="1" t="s">
        <v>92</v>
      </c>
      <c r="D59" s="1" t="s">
        <v>92</v>
      </c>
      <c r="E59" s="1" t="s">
        <v>92</v>
      </c>
      <c r="F59" s="1" t="s">
        <v>92</v>
      </c>
      <c r="G59" s="1" t="s">
        <v>92</v>
      </c>
      <c r="H59" s="1">
        <v>409542000</v>
      </c>
      <c r="I59" s="1">
        <v>796000000</v>
      </c>
      <c r="J59" s="1">
        <v>810000000</v>
      </c>
      <c r="K59" s="1">
        <v>969000000</v>
      </c>
      <c r="L59" s="1">
        <v>801000000</v>
      </c>
      <c r="M59" s="1">
        <v>783000000</v>
      </c>
      <c r="N59" s="1">
        <v>909000000</v>
      </c>
      <c r="O59" s="1">
        <v>1228000000</v>
      </c>
      <c r="P59" s="1">
        <v>1221000000</v>
      </c>
      <c r="Q59" s="1">
        <v>1169000000</v>
      </c>
      <c r="R59" s="1">
        <v>1173000000</v>
      </c>
      <c r="S59" s="1">
        <v>1128000000</v>
      </c>
      <c r="T59" s="1">
        <v>1074000000</v>
      </c>
      <c r="U59" s="1">
        <v>967000000</v>
      </c>
      <c r="V59" s="1">
        <v>844000000</v>
      </c>
      <c r="W59" s="1">
        <v>851000000</v>
      </c>
      <c r="X59" s="1" t="s">
        <v>92</v>
      </c>
      <c r="Y59" s="1">
        <v>993000000</v>
      </c>
      <c r="Z59" s="1">
        <v>941000000</v>
      </c>
      <c r="AA59" s="1">
        <v>1092000000</v>
      </c>
      <c r="AB59" s="1">
        <v>1043000000</v>
      </c>
      <c r="AC59" s="1">
        <v>1445000000</v>
      </c>
    </row>
    <row r="60" spans="1:29" ht="19" x14ac:dyDescent="0.25">
      <c r="A60" s="6" t="s">
        <v>52</v>
      </c>
      <c r="B60" s="10" t="s">
        <v>92</v>
      </c>
      <c r="C60" s="10" t="s">
        <v>92</v>
      </c>
      <c r="D60" s="10" t="s">
        <v>92</v>
      </c>
      <c r="E60" s="10" t="s">
        <v>92</v>
      </c>
      <c r="F60" s="10" t="s">
        <v>92</v>
      </c>
      <c r="G60" s="10" t="s">
        <v>92</v>
      </c>
      <c r="H60" s="10">
        <v>1687349000</v>
      </c>
      <c r="I60" s="10">
        <v>1873000000</v>
      </c>
      <c r="J60" s="10">
        <v>1873000000</v>
      </c>
      <c r="K60" s="10">
        <v>2512000000</v>
      </c>
      <c r="L60" s="10">
        <v>3299000000</v>
      </c>
      <c r="M60" s="10">
        <v>1963000000</v>
      </c>
      <c r="N60" s="10">
        <v>2077000000</v>
      </c>
      <c r="O60" s="10">
        <v>2218000000</v>
      </c>
      <c r="P60" s="10">
        <v>2280000000</v>
      </c>
      <c r="Q60" s="10">
        <v>3122000000</v>
      </c>
      <c r="R60" s="10">
        <v>2569000000</v>
      </c>
      <c r="S60" s="10">
        <v>2555000000</v>
      </c>
      <c r="T60" s="10">
        <v>1993000000</v>
      </c>
      <c r="U60" s="10">
        <v>1766000000</v>
      </c>
      <c r="V60" s="10">
        <v>1560000000</v>
      </c>
      <c r="W60" s="10">
        <v>1588000000</v>
      </c>
      <c r="X60" s="10">
        <v>1011000000</v>
      </c>
      <c r="Y60" s="10">
        <v>2120000000</v>
      </c>
      <c r="Z60" s="10">
        <v>2064000000</v>
      </c>
      <c r="AA60" s="10">
        <v>3053000000</v>
      </c>
      <c r="AB60" s="10">
        <v>2949000000</v>
      </c>
      <c r="AC60" s="10">
        <v>3837000000</v>
      </c>
    </row>
    <row r="61" spans="1:29" ht="19" x14ac:dyDescent="0.25">
      <c r="A61" s="5" t="s">
        <v>53</v>
      </c>
      <c r="B61" s="1" t="s">
        <v>92</v>
      </c>
      <c r="C61" s="1" t="s">
        <v>92</v>
      </c>
      <c r="D61" s="1" t="s">
        <v>92</v>
      </c>
      <c r="E61" s="1" t="s">
        <v>92</v>
      </c>
      <c r="F61" s="1" t="s">
        <v>92</v>
      </c>
      <c r="G61" s="1" t="s">
        <v>92</v>
      </c>
      <c r="H61" s="1">
        <v>96528000</v>
      </c>
      <c r="I61" s="1">
        <v>146000000</v>
      </c>
      <c r="J61" s="1">
        <v>146000000</v>
      </c>
      <c r="K61" s="1">
        <v>133000000</v>
      </c>
      <c r="L61" s="1">
        <v>1522000000</v>
      </c>
      <c r="M61" s="1">
        <v>136000000</v>
      </c>
      <c r="N61" s="1">
        <v>103000000</v>
      </c>
      <c r="O61" s="1">
        <v>123000000</v>
      </c>
      <c r="P61" s="1">
        <v>176000000</v>
      </c>
      <c r="Q61" s="1">
        <v>720000000</v>
      </c>
      <c r="R61" s="1">
        <v>733000000</v>
      </c>
      <c r="S61" s="1">
        <v>630000000</v>
      </c>
      <c r="T61" s="1">
        <v>225000000</v>
      </c>
      <c r="U61" s="1">
        <v>202000000</v>
      </c>
      <c r="V61" s="1">
        <v>191000000</v>
      </c>
      <c r="W61" s="1">
        <v>117000000</v>
      </c>
      <c r="X61" s="1">
        <v>118000000</v>
      </c>
      <c r="Y61" s="1">
        <v>146000000</v>
      </c>
      <c r="Z61" s="1">
        <v>173000000</v>
      </c>
      <c r="AA61" s="1">
        <v>1826000000</v>
      </c>
      <c r="AB61" s="1">
        <v>2544000000</v>
      </c>
      <c r="AC61" s="1">
        <v>2542000000</v>
      </c>
    </row>
    <row r="62" spans="1:2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row>
    <row r="63" spans="1:29" ht="19" x14ac:dyDescent="0.25">
      <c r="A63" s="5" t="s">
        <v>54</v>
      </c>
      <c r="B63" s="1" t="s">
        <v>92</v>
      </c>
      <c r="C63" s="1" t="s">
        <v>92</v>
      </c>
      <c r="D63" s="1" t="s">
        <v>92</v>
      </c>
      <c r="E63" s="1" t="s">
        <v>92</v>
      </c>
      <c r="F63" s="1" t="s">
        <v>92</v>
      </c>
      <c r="G63" s="1" t="s">
        <v>92</v>
      </c>
      <c r="H63" s="1" t="s">
        <v>92</v>
      </c>
      <c r="I63" s="1">
        <v>28000000</v>
      </c>
      <c r="J63" s="1">
        <v>28000000</v>
      </c>
      <c r="K63" s="1">
        <v>59000000</v>
      </c>
      <c r="L63" s="1">
        <v>55000000</v>
      </c>
      <c r="M63" s="1">
        <v>124000000</v>
      </c>
      <c r="N63" s="1">
        <v>237000000</v>
      </c>
      <c r="O63" s="1">
        <v>373000000</v>
      </c>
      <c r="P63" s="1">
        <v>333000000</v>
      </c>
      <c r="Q63" s="1">
        <v>329000000</v>
      </c>
      <c r="R63" s="1">
        <v>332000000</v>
      </c>
      <c r="S63" s="1">
        <v>414000000</v>
      </c>
      <c r="T63" s="1">
        <v>227000000</v>
      </c>
      <c r="U63" s="1">
        <v>386000000</v>
      </c>
      <c r="V63" s="1">
        <v>436000000</v>
      </c>
      <c r="W63" s="1">
        <v>437000000</v>
      </c>
      <c r="X63" s="1">
        <v>624000000</v>
      </c>
      <c r="Y63" s="1">
        <v>672000000</v>
      </c>
      <c r="Z63" s="1">
        <v>695000000</v>
      </c>
      <c r="AA63" s="1">
        <v>75000000</v>
      </c>
      <c r="AB63" s="1">
        <v>64000000</v>
      </c>
      <c r="AC63" s="1">
        <v>60000000</v>
      </c>
    </row>
    <row r="64" spans="1:29" ht="19" x14ac:dyDescent="0.25">
      <c r="A64" s="5" t="s">
        <v>55</v>
      </c>
      <c r="B64" s="1" t="s">
        <v>92</v>
      </c>
      <c r="C64" s="1" t="s">
        <v>92</v>
      </c>
      <c r="D64" s="1" t="s">
        <v>92</v>
      </c>
      <c r="E64" s="1" t="s">
        <v>92</v>
      </c>
      <c r="F64" s="1" t="s">
        <v>92</v>
      </c>
      <c r="G64" s="1" t="s">
        <v>92</v>
      </c>
      <c r="H64" s="1">
        <v>112213000</v>
      </c>
      <c r="I64" s="1">
        <v>39000000</v>
      </c>
      <c r="J64" s="1">
        <v>39000000</v>
      </c>
      <c r="K64" s="1">
        <v>15000000</v>
      </c>
      <c r="L64" s="1">
        <v>16000000</v>
      </c>
      <c r="M64" s="1">
        <v>43000000</v>
      </c>
      <c r="N64" s="1">
        <v>115000000</v>
      </c>
      <c r="O64" s="1">
        <v>350000000</v>
      </c>
      <c r="P64" s="1">
        <v>342000000</v>
      </c>
      <c r="Q64" s="1">
        <v>295000000</v>
      </c>
      <c r="R64" s="1">
        <v>273000000</v>
      </c>
      <c r="S64" s="1">
        <v>353000000</v>
      </c>
      <c r="T64" s="1">
        <v>158000000</v>
      </c>
      <c r="U64" s="1">
        <v>182000000</v>
      </c>
      <c r="V64" s="1">
        <v>158000000</v>
      </c>
      <c r="W64" s="1">
        <v>134000000</v>
      </c>
      <c r="X64" s="1">
        <v>215000000</v>
      </c>
      <c r="Y64" s="1">
        <v>160000000</v>
      </c>
      <c r="Z64" s="1">
        <v>330000000</v>
      </c>
      <c r="AA64" s="1">
        <v>994000000</v>
      </c>
      <c r="AB64" s="1">
        <v>710000000</v>
      </c>
      <c r="AC64" s="1">
        <v>785000000</v>
      </c>
    </row>
    <row r="65" spans="1:29" ht="19" x14ac:dyDescent="0.25">
      <c r="A65" s="5" t="s">
        <v>56</v>
      </c>
      <c r="B65" s="1" t="s">
        <v>92</v>
      </c>
      <c r="C65" s="1" t="s">
        <v>92</v>
      </c>
      <c r="D65" s="1" t="s">
        <v>92</v>
      </c>
      <c r="E65" s="1" t="s">
        <v>92</v>
      </c>
      <c r="F65" s="1" t="s">
        <v>92</v>
      </c>
      <c r="G65" s="1" t="s">
        <v>92</v>
      </c>
      <c r="H65" s="1">
        <v>208741000</v>
      </c>
      <c r="I65" s="1">
        <v>213000000</v>
      </c>
      <c r="J65" s="1">
        <v>213000000</v>
      </c>
      <c r="K65" s="1">
        <v>207000000</v>
      </c>
      <c r="L65" s="1">
        <v>1593000000</v>
      </c>
      <c r="M65" s="1">
        <v>303000000</v>
      </c>
      <c r="N65" s="1">
        <v>455000000</v>
      </c>
      <c r="O65" s="1">
        <v>846000000</v>
      </c>
      <c r="P65" s="1">
        <v>851000000</v>
      </c>
      <c r="Q65" s="1">
        <v>1344000000</v>
      </c>
      <c r="R65" s="1">
        <v>1338000000</v>
      </c>
      <c r="S65" s="1">
        <v>1397000000</v>
      </c>
      <c r="T65" s="1">
        <v>610000000</v>
      </c>
      <c r="U65" s="1">
        <v>770000000</v>
      </c>
      <c r="V65" s="1">
        <v>785000000</v>
      </c>
      <c r="W65" s="1">
        <v>688000000</v>
      </c>
      <c r="X65" s="1">
        <v>957000000</v>
      </c>
      <c r="Y65" s="1">
        <v>978000000</v>
      </c>
      <c r="Z65" s="1">
        <v>1198000000</v>
      </c>
      <c r="AA65" s="1">
        <v>2895000000</v>
      </c>
      <c r="AB65" s="1">
        <v>3318000000</v>
      </c>
      <c r="AC65" s="1">
        <v>3387000000</v>
      </c>
    </row>
    <row r="66" spans="1:29" ht="19" x14ac:dyDescent="0.25">
      <c r="A66" s="5" t="s">
        <v>57</v>
      </c>
      <c r="B66" s="1" t="s">
        <v>92</v>
      </c>
      <c r="C66" s="1" t="s">
        <v>92</v>
      </c>
      <c r="D66" s="1" t="s">
        <v>92</v>
      </c>
      <c r="E66" s="1" t="s">
        <v>92</v>
      </c>
      <c r="F66" s="1" t="s">
        <v>92</v>
      </c>
      <c r="G66" s="1" t="s">
        <v>92</v>
      </c>
      <c r="H66" s="1">
        <v>2790750000</v>
      </c>
      <c r="I66" s="1">
        <v>2882000000</v>
      </c>
      <c r="J66" s="1">
        <v>2882000000</v>
      </c>
      <c r="K66" s="1">
        <v>1923000000</v>
      </c>
      <c r="L66" s="1" t="s">
        <v>92</v>
      </c>
      <c r="M66" s="1">
        <v>2133000000</v>
      </c>
      <c r="N66" s="1">
        <v>2114000000</v>
      </c>
      <c r="O66" s="1">
        <v>2417000000</v>
      </c>
      <c r="P66" s="1">
        <v>2161000000</v>
      </c>
      <c r="Q66" s="1">
        <v>386000000</v>
      </c>
      <c r="R66" s="1">
        <v>191000000</v>
      </c>
      <c r="S66" s="1">
        <v>118000000</v>
      </c>
      <c r="T66" s="1">
        <v>853000000</v>
      </c>
      <c r="U66" s="1">
        <v>1417000000</v>
      </c>
      <c r="V66" s="1">
        <v>1157000000</v>
      </c>
      <c r="W66" s="1">
        <v>1136000000</v>
      </c>
      <c r="X66" s="1">
        <v>2246000000</v>
      </c>
      <c r="Y66" s="1">
        <v>1345000000</v>
      </c>
      <c r="Z66" s="1">
        <v>1495000000</v>
      </c>
      <c r="AA66" s="1" t="s">
        <v>92</v>
      </c>
      <c r="AB66" s="1" t="s">
        <v>92</v>
      </c>
      <c r="AC66" s="1" t="s">
        <v>92</v>
      </c>
    </row>
    <row r="67" spans="1:29" ht="19" x14ac:dyDescent="0.25">
      <c r="A67" s="6" t="s">
        <v>58</v>
      </c>
      <c r="B67" s="10" t="s">
        <v>92</v>
      </c>
      <c r="C67" s="10" t="s">
        <v>92</v>
      </c>
      <c r="D67" s="10" t="s">
        <v>92</v>
      </c>
      <c r="E67" s="10" t="s">
        <v>92</v>
      </c>
      <c r="F67" s="10" t="s">
        <v>92</v>
      </c>
      <c r="G67" s="10" t="s">
        <v>92</v>
      </c>
      <c r="H67" s="10">
        <v>4686840000</v>
      </c>
      <c r="I67" s="10">
        <v>4968000000</v>
      </c>
      <c r="J67" s="10">
        <v>4968000000</v>
      </c>
      <c r="K67" s="10">
        <v>4642000000</v>
      </c>
      <c r="L67" s="10">
        <v>3909000000</v>
      </c>
      <c r="M67" s="10">
        <v>4399000000</v>
      </c>
      <c r="N67" s="10">
        <v>4646000000</v>
      </c>
      <c r="O67" s="10">
        <v>5481000000</v>
      </c>
      <c r="P67" s="10">
        <v>5292000000</v>
      </c>
      <c r="Q67" s="10">
        <v>4852000000</v>
      </c>
      <c r="R67" s="10">
        <v>4098000000</v>
      </c>
      <c r="S67" s="10">
        <v>4070000000</v>
      </c>
      <c r="T67" s="10">
        <v>3456000000</v>
      </c>
      <c r="U67" s="10">
        <v>3953000000</v>
      </c>
      <c r="V67" s="10">
        <v>3502000000</v>
      </c>
      <c r="W67" s="10">
        <v>3412000000</v>
      </c>
      <c r="X67" s="10">
        <v>4214000000</v>
      </c>
      <c r="Y67" s="10">
        <v>4443000000</v>
      </c>
      <c r="Z67" s="10">
        <v>4757000000</v>
      </c>
      <c r="AA67" s="10">
        <v>5948000000</v>
      </c>
      <c r="AB67" s="10">
        <v>6267000000</v>
      </c>
      <c r="AC67" s="10">
        <v>7224000000</v>
      </c>
    </row>
    <row r="68" spans="1:29" ht="19" x14ac:dyDescent="0.25">
      <c r="A68" s="5" t="s">
        <v>59</v>
      </c>
      <c r="B68" s="1" t="s">
        <v>92</v>
      </c>
      <c r="C68" s="1" t="s">
        <v>92</v>
      </c>
      <c r="D68" s="1" t="s">
        <v>92</v>
      </c>
      <c r="E68" s="1" t="s">
        <v>92</v>
      </c>
      <c r="F68" s="1" t="s">
        <v>92</v>
      </c>
      <c r="G68" s="1" t="s">
        <v>92</v>
      </c>
      <c r="H68" s="1">
        <v>1142358000</v>
      </c>
      <c r="I68" s="1">
        <v>1144000000</v>
      </c>
      <c r="J68" s="1">
        <v>1144000000</v>
      </c>
      <c r="K68" s="1">
        <v>1150000000</v>
      </c>
      <c r="L68" s="1">
        <v>1153000000</v>
      </c>
      <c r="M68" s="1">
        <v>1156000000</v>
      </c>
      <c r="N68" s="1">
        <v>1156000000</v>
      </c>
      <c r="O68" s="1">
        <v>1156000000</v>
      </c>
      <c r="P68" s="1">
        <v>1156000000</v>
      </c>
      <c r="Q68" s="1">
        <v>1156000000</v>
      </c>
      <c r="R68" s="1">
        <v>1156000000</v>
      </c>
      <c r="S68" s="1">
        <v>1156000000</v>
      </c>
      <c r="T68" s="1">
        <v>1156000000</v>
      </c>
      <c r="U68" s="1">
        <v>1157000000</v>
      </c>
      <c r="V68" s="1">
        <v>1157000000</v>
      </c>
      <c r="W68" s="1">
        <v>1157000000</v>
      </c>
      <c r="X68" s="1">
        <v>1157000000</v>
      </c>
      <c r="Y68" s="1">
        <v>1157000000</v>
      </c>
      <c r="Z68" s="1">
        <v>1157000000</v>
      </c>
      <c r="AA68" s="1">
        <v>1157000000</v>
      </c>
      <c r="AB68" s="1">
        <v>1157000000</v>
      </c>
      <c r="AC68" s="1">
        <v>1157000000</v>
      </c>
    </row>
    <row r="69" spans="1:29" ht="19" x14ac:dyDescent="0.25">
      <c r="A69" s="5" t="s">
        <v>60</v>
      </c>
      <c r="B69" s="1" t="s">
        <v>92</v>
      </c>
      <c r="C69" s="1" t="s">
        <v>92</v>
      </c>
      <c r="D69" s="1" t="s">
        <v>92</v>
      </c>
      <c r="E69" s="1" t="s">
        <v>92</v>
      </c>
      <c r="F69" s="1" t="s">
        <v>92</v>
      </c>
      <c r="G69" s="1" t="s">
        <v>92</v>
      </c>
      <c r="H69" s="1" t="s">
        <v>92</v>
      </c>
      <c r="I69" s="1" t="s">
        <v>92</v>
      </c>
      <c r="J69" s="1" t="s">
        <v>92</v>
      </c>
      <c r="K69" s="1" t="s">
        <v>92</v>
      </c>
      <c r="L69" s="1" t="s">
        <v>92</v>
      </c>
      <c r="M69" s="1" t="s">
        <v>92</v>
      </c>
      <c r="N69" s="1" t="s">
        <v>92</v>
      </c>
      <c r="O69" s="1" t="s">
        <v>92</v>
      </c>
      <c r="P69" s="1" t="s">
        <v>92</v>
      </c>
      <c r="Q69" s="1" t="s">
        <v>92</v>
      </c>
      <c r="R69" s="1">
        <v>3504000000</v>
      </c>
      <c r="S69" s="1">
        <v>1959000000</v>
      </c>
      <c r="T69" s="1">
        <v>1076000000</v>
      </c>
      <c r="U69" s="1">
        <v>817000000</v>
      </c>
      <c r="V69" s="1">
        <v>525000000</v>
      </c>
      <c r="W69" s="1">
        <v>431000000</v>
      </c>
      <c r="X69" s="1">
        <v>973000000</v>
      </c>
      <c r="Y69" s="1">
        <v>1991000000</v>
      </c>
      <c r="Z69" s="1">
        <v>2747000000</v>
      </c>
      <c r="AA69" s="1">
        <v>3599000000</v>
      </c>
      <c r="AB69" s="1">
        <v>5223000000</v>
      </c>
      <c r="AC69" s="1">
        <v>8713000000</v>
      </c>
    </row>
    <row r="70" spans="1:29" ht="19" x14ac:dyDescent="0.25">
      <c r="A70" s="5" t="s">
        <v>61</v>
      </c>
      <c r="B70" s="1" t="s">
        <v>92</v>
      </c>
      <c r="C70" s="1" t="s">
        <v>92</v>
      </c>
      <c r="D70" s="1" t="s">
        <v>92</v>
      </c>
      <c r="E70" s="1" t="s">
        <v>92</v>
      </c>
      <c r="F70" s="1" t="s">
        <v>92</v>
      </c>
      <c r="G70" s="1" t="s">
        <v>92</v>
      </c>
      <c r="H70" s="1">
        <v>-868963000</v>
      </c>
      <c r="I70" s="1" t="s">
        <v>92</v>
      </c>
      <c r="J70" s="1">
        <v>-258000000</v>
      </c>
      <c r="K70" s="1">
        <v>1116000000</v>
      </c>
      <c r="L70" s="1">
        <v>281000000</v>
      </c>
      <c r="M70" s="1">
        <v>816000000</v>
      </c>
      <c r="N70" s="1">
        <v>1320000000</v>
      </c>
      <c r="O70" s="1">
        <v>1094000000</v>
      </c>
      <c r="P70" s="1">
        <v>1164000000</v>
      </c>
      <c r="Q70" s="1">
        <v>979000000</v>
      </c>
      <c r="R70" s="1">
        <v>670000000</v>
      </c>
      <c r="S70" s="1">
        <v>794000000</v>
      </c>
      <c r="T70" s="1">
        <v>1042000000</v>
      </c>
      <c r="U70" s="1">
        <v>613000000</v>
      </c>
      <c r="V70" s="1">
        <v>460000000</v>
      </c>
      <c r="W70" s="1">
        <v>371000000</v>
      </c>
      <c r="X70" s="1">
        <v>688000000</v>
      </c>
      <c r="Y70" s="1">
        <v>509000000</v>
      </c>
      <c r="Z70" s="1">
        <v>475000000</v>
      </c>
      <c r="AA70" s="1">
        <v>723000000</v>
      </c>
      <c r="AB70" s="1">
        <v>496000000</v>
      </c>
      <c r="AC70" s="1">
        <v>460000000</v>
      </c>
    </row>
    <row r="71" spans="1:29" ht="19" x14ac:dyDescent="0.25">
      <c r="A71" s="5" t="s">
        <v>62</v>
      </c>
      <c r="B71" s="1" t="s">
        <v>92</v>
      </c>
      <c r="C71" s="1" t="s">
        <v>92</v>
      </c>
      <c r="D71" s="1" t="s">
        <v>92</v>
      </c>
      <c r="E71" s="1" t="s">
        <v>92</v>
      </c>
      <c r="F71" s="1" t="s">
        <v>92</v>
      </c>
      <c r="G71" s="1" t="s">
        <v>92</v>
      </c>
      <c r="H71" s="1">
        <v>10524122000</v>
      </c>
      <c r="I71" s="1">
        <v>5850000000</v>
      </c>
      <c r="J71" s="1">
        <v>7214000000</v>
      </c>
      <c r="K71" s="1">
        <v>6844000000</v>
      </c>
      <c r="L71" s="1">
        <v>7046000000</v>
      </c>
      <c r="M71" s="1">
        <v>7775000000</v>
      </c>
      <c r="N71" s="1">
        <v>7097000000</v>
      </c>
      <c r="O71" s="1">
        <v>4750000000</v>
      </c>
      <c r="P71" s="1">
        <v>4827000000</v>
      </c>
      <c r="Q71" s="1">
        <v>5452000000</v>
      </c>
      <c r="R71" s="1">
        <v>2273000000</v>
      </c>
      <c r="S71" s="1">
        <v>2316000000</v>
      </c>
      <c r="T71" s="1">
        <v>2369000000</v>
      </c>
      <c r="U71" s="1">
        <v>2407000000</v>
      </c>
      <c r="V71" s="1">
        <v>2490000000</v>
      </c>
      <c r="W71" s="1">
        <v>2576000000</v>
      </c>
      <c r="X71" s="1">
        <v>2586000000</v>
      </c>
      <c r="Y71" s="1">
        <v>2702000000</v>
      </c>
      <c r="Z71" s="1">
        <v>2664000000</v>
      </c>
      <c r="AA71" s="1">
        <v>2969000000</v>
      </c>
      <c r="AB71" s="1">
        <v>2333000000</v>
      </c>
      <c r="AC71" s="1" t="s">
        <v>92</v>
      </c>
    </row>
    <row r="72" spans="1:29" ht="19" x14ac:dyDescent="0.25">
      <c r="A72" s="6" t="s">
        <v>63</v>
      </c>
      <c r="B72" s="10" t="s">
        <v>92</v>
      </c>
      <c r="C72" s="10" t="s">
        <v>92</v>
      </c>
      <c r="D72" s="10" t="s">
        <v>92</v>
      </c>
      <c r="E72" s="10" t="s">
        <v>92</v>
      </c>
      <c r="F72" s="10" t="s">
        <v>92</v>
      </c>
      <c r="G72" s="10" t="s">
        <v>92</v>
      </c>
      <c r="H72" s="10">
        <v>10797517000</v>
      </c>
      <c r="I72" s="10">
        <v>6994000000</v>
      </c>
      <c r="J72" s="10">
        <v>8100000000</v>
      </c>
      <c r="K72" s="10">
        <v>9110000000</v>
      </c>
      <c r="L72" s="10">
        <v>8480000000</v>
      </c>
      <c r="M72" s="10">
        <v>9747000000</v>
      </c>
      <c r="N72" s="10">
        <v>9573000000</v>
      </c>
      <c r="O72" s="10">
        <v>8156000000</v>
      </c>
      <c r="P72" s="10">
        <v>7147000000</v>
      </c>
      <c r="Q72" s="10">
        <v>7587000000</v>
      </c>
      <c r="R72" s="10">
        <v>7603000000</v>
      </c>
      <c r="S72" s="10">
        <v>6225000000</v>
      </c>
      <c r="T72" s="10">
        <v>5643000000</v>
      </c>
      <c r="U72" s="10">
        <v>4994000000</v>
      </c>
      <c r="V72" s="10">
        <v>4632000000</v>
      </c>
      <c r="W72" s="10">
        <v>4535000000</v>
      </c>
      <c r="X72" s="10">
        <v>5404000000</v>
      </c>
      <c r="Y72" s="10">
        <v>6359000000</v>
      </c>
      <c r="Z72" s="10">
        <v>7043000000</v>
      </c>
      <c r="AA72" s="10">
        <v>8448000000</v>
      </c>
      <c r="AB72" s="10">
        <v>9209000000</v>
      </c>
      <c r="AC72" s="10">
        <v>12693000000</v>
      </c>
    </row>
    <row r="73" spans="1:29" ht="20" thickBot="1" x14ac:dyDescent="0.3">
      <c r="A73" s="7" t="s">
        <v>64</v>
      </c>
      <c r="B73" s="11" t="s">
        <v>92</v>
      </c>
      <c r="C73" s="11" t="s">
        <v>92</v>
      </c>
      <c r="D73" s="11" t="s">
        <v>92</v>
      </c>
      <c r="E73" s="11" t="s">
        <v>92</v>
      </c>
      <c r="F73" s="11" t="s">
        <v>92</v>
      </c>
      <c r="G73" s="11" t="s">
        <v>92</v>
      </c>
      <c r="H73" s="11">
        <v>15484357000</v>
      </c>
      <c r="I73" s="11">
        <v>11962000000</v>
      </c>
      <c r="J73" s="11">
        <v>13068000000</v>
      </c>
      <c r="K73" s="11">
        <v>13752000000</v>
      </c>
      <c r="L73" s="11">
        <v>12389000000</v>
      </c>
      <c r="M73" s="11">
        <v>14146000000</v>
      </c>
      <c r="N73" s="11">
        <v>14219000000</v>
      </c>
      <c r="O73" s="11">
        <v>13637000000</v>
      </c>
      <c r="P73" s="11">
        <v>12439000000</v>
      </c>
      <c r="Q73" s="11">
        <v>12439000000</v>
      </c>
      <c r="R73" s="11">
        <v>11701000000</v>
      </c>
      <c r="S73" s="11">
        <v>10295000000</v>
      </c>
      <c r="T73" s="11">
        <v>9099000000</v>
      </c>
      <c r="U73" s="11">
        <v>8947000000</v>
      </c>
      <c r="V73" s="11">
        <v>8134000000</v>
      </c>
      <c r="W73" s="11">
        <v>7947000000</v>
      </c>
      <c r="X73" s="11">
        <v>9618000000</v>
      </c>
      <c r="Y73" s="11">
        <v>10802000000</v>
      </c>
      <c r="Z73" s="11">
        <v>11800000000</v>
      </c>
      <c r="AA73" s="11">
        <v>14396000000</v>
      </c>
      <c r="AB73" s="11">
        <v>15476000000</v>
      </c>
      <c r="AC73" s="11">
        <v>19917000000</v>
      </c>
    </row>
    <row r="74" spans="1:2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row>
    <row r="75" spans="1:2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row>
    <row r="76" spans="1:29" ht="19" x14ac:dyDescent="0.25">
      <c r="A76" s="5" t="s">
        <v>66</v>
      </c>
      <c r="B76" s="1">
        <v>526500000</v>
      </c>
      <c r="C76" s="1">
        <v>625544000</v>
      </c>
      <c r="D76" s="1">
        <v>406554000</v>
      </c>
      <c r="E76" s="1">
        <v>411121000</v>
      </c>
      <c r="F76" s="1">
        <v>547252000</v>
      </c>
      <c r="G76" s="1">
        <v>1452103000</v>
      </c>
      <c r="H76" s="1">
        <v>257067000</v>
      </c>
      <c r="I76" s="1">
        <v>547000000</v>
      </c>
      <c r="J76" s="1">
        <v>253000000</v>
      </c>
      <c r="K76" s="1">
        <v>601000000</v>
      </c>
      <c r="L76" s="1">
        <v>266000000</v>
      </c>
      <c r="M76" s="1">
        <v>782000000</v>
      </c>
      <c r="N76" s="1">
        <v>-477000000</v>
      </c>
      <c r="O76" s="1">
        <v>-786000000</v>
      </c>
      <c r="P76" s="1">
        <v>-1591000000</v>
      </c>
      <c r="Q76" s="1">
        <v>840000000</v>
      </c>
      <c r="R76" s="1">
        <v>155000000</v>
      </c>
      <c r="S76" s="1">
        <v>-2188000000</v>
      </c>
      <c r="T76" s="1">
        <v>-629000000</v>
      </c>
      <c r="U76" s="1">
        <v>129000000</v>
      </c>
      <c r="V76" s="1">
        <v>110000000</v>
      </c>
      <c r="W76" s="1">
        <v>170000000</v>
      </c>
      <c r="X76" s="1">
        <v>810000000</v>
      </c>
      <c r="Y76" s="1">
        <v>1293000000</v>
      </c>
      <c r="Z76" s="1">
        <v>1033000000</v>
      </c>
      <c r="AA76" s="1">
        <v>1106000000</v>
      </c>
      <c r="AB76" s="1">
        <v>2006000000</v>
      </c>
      <c r="AC76" s="1" t="s">
        <v>92</v>
      </c>
    </row>
    <row r="77" spans="1:29" ht="19" x14ac:dyDescent="0.25">
      <c r="A77" s="5" t="s">
        <v>13</v>
      </c>
      <c r="B77" s="1">
        <v>392400000</v>
      </c>
      <c r="C77" s="1">
        <v>535908000</v>
      </c>
      <c r="D77" s="1">
        <v>608123000</v>
      </c>
      <c r="E77" s="1">
        <v>704004000</v>
      </c>
      <c r="F77" s="1">
        <v>806789000</v>
      </c>
      <c r="G77" s="1">
        <v>1137257000</v>
      </c>
      <c r="H77" s="1">
        <v>1398934000</v>
      </c>
      <c r="I77" s="1">
        <v>1382000000</v>
      </c>
      <c r="J77" s="1">
        <v>1608000000</v>
      </c>
      <c r="K77" s="1">
        <v>1837000000</v>
      </c>
      <c r="L77" s="1">
        <v>1944000000</v>
      </c>
      <c r="M77" s="1">
        <v>1766000000</v>
      </c>
      <c r="N77" s="1">
        <v>1413000000</v>
      </c>
      <c r="O77" s="1">
        <v>171349000000</v>
      </c>
      <c r="P77" s="1">
        <v>243048000000</v>
      </c>
      <c r="Q77" s="1">
        <v>1240000000</v>
      </c>
      <c r="R77" s="1">
        <v>1279000000</v>
      </c>
      <c r="S77" s="1">
        <v>1107000000</v>
      </c>
      <c r="T77" s="1">
        <v>910000000</v>
      </c>
      <c r="U77" s="1">
        <v>811000000</v>
      </c>
      <c r="V77" s="1">
        <v>736000000</v>
      </c>
      <c r="W77" s="1">
        <v>736000000</v>
      </c>
      <c r="X77" s="1">
        <v>650000000</v>
      </c>
      <c r="Y77" s="1">
        <v>791000000</v>
      </c>
      <c r="Z77" s="1">
        <v>854000000</v>
      </c>
      <c r="AA77" s="1">
        <v>923000000</v>
      </c>
      <c r="AB77" s="1">
        <v>1045000000</v>
      </c>
      <c r="AC77" s="1">
        <v>331000000</v>
      </c>
    </row>
    <row r="78" spans="1:29" ht="19" x14ac:dyDescent="0.25">
      <c r="A78" s="5" t="s">
        <v>67</v>
      </c>
      <c r="B78" s="1" t="s">
        <v>92</v>
      </c>
      <c r="C78" s="1" t="s">
        <v>92</v>
      </c>
      <c r="D78" s="1">
        <v>-3157000</v>
      </c>
      <c r="E78" s="1">
        <v>34333000</v>
      </c>
      <c r="F78" s="1">
        <v>28711000</v>
      </c>
      <c r="G78" s="1">
        <v>-4535000</v>
      </c>
      <c r="H78" s="1">
        <v>-82740000</v>
      </c>
      <c r="I78" s="1">
        <v>14000000</v>
      </c>
      <c r="J78" s="1">
        <v>-131000000</v>
      </c>
      <c r="K78" s="1">
        <v>-6000000</v>
      </c>
      <c r="L78" s="1">
        <v>-31000000</v>
      </c>
      <c r="M78" s="1">
        <v>-74000000</v>
      </c>
      <c r="N78" s="1">
        <v>-148000000</v>
      </c>
      <c r="O78" s="1">
        <v>-18446000000</v>
      </c>
      <c r="P78" s="1">
        <v>1979000000</v>
      </c>
      <c r="Q78" s="1">
        <v>120000000</v>
      </c>
      <c r="R78" s="1">
        <v>47000000</v>
      </c>
      <c r="S78" s="1">
        <v>-80000000</v>
      </c>
      <c r="T78" s="1">
        <v>-48000000</v>
      </c>
      <c r="U78" s="1">
        <v>-143000000</v>
      </c>
      <c r="V78" s="1">
        <v>-93000000</v>
      </c>
      <c r="W78" s="1">
        <v>-93000000</v>
      </c>
      <c r="X78" s="1">
        <v>60000000</v>
      </c>
      <c r="Y78" s="1">
        <v>20000000</v>
      </c>
      <c r="Z78" s="1">
        <v>25000000</v>
      </c>
      <c r="AA78" s="1">
        <v>-8000000</v>
      </c>
      <c r="AB78" s="1">
        <v>45000000</v>
      </c>
      <c r="AC78" s="1" t="s">
        <v>92</v>
      </c>
    </row>
    <row r="79" spans="1:2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34000000</v>
      </c>
      <c r="R79" s="1">
        <v>29000000</v>
      </c>
      <c r="S79" s="1">
        <v>11000000</v>
      </c>
      <c r="T79" s="1">
        <v>26000000</v>
      </c>
      <c r="U79" s="1">
        <v>36000000</v>
      </c>
      <c r="V79" s="1">
        <v>38000000</v>
      </c>
      <c r="W79" s="1">
        <v>38000000</v>
      </c>
      <c r="X79" s="1">
        <v>61000000</v>
      </c>
      <c r="Y79" s="1">
        <v>125000000</v>
      </c>
      <c r="Z79" s="1">
        <v>145000000</v>
      </c>
      <c r="AA79" s="1">
        <v>155000000</v>
      </c>
      <c r="AB79" s="1">
        <v>221000000</v>
      </c>
      <c r="AC79" s="1">
        <v>221000000</v>
      </c>
    </row>
    <row r="80" spans="1:29" ht="19" x14ac:dyDescent="0.25">
      <c r="A80" s="14" t="s">
        <v>104</v>
      </c>
      <c r="B80" s="15" t="e">
        <f t="shared" ref="B80:AC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3.2862942199884011E-3</v>
      </c>
      <c r="R80" s="15">
        <f t="shared" si="6"/>
        <v>2.9789419619928093E-3</v>
      </c>
      <c r="S80" s="15">
        <f t="shared" si="6"/>
        <v>1.2951842693983281E-3</v>
      </c>
      <c r="T80" s="15">
        <f t="shared" si="6"/>
        <v>3.2170254887404106E-3</v>
      </c>
      <c r="U80" s="15">
        <f t="shared" si="6"/>
        <v>4.8622366288492711E-3</v>
      </c>
      <c r="V80" s="15">
        <f t="shared" si="6"/>
        <v>5.5096418732782371E-3</v>
      </c>
      <c r="W80" s="15">
        <f t="shared" si="6"/>
        <v>5.4495912806539508E-3</v>
      </c>
      <c r="X80" s="15">
        <f t="shared" si="6"/>
        <v>7.3080148556367557E-3</v>
      </c>
      <c r="Y80" s="15">
        <f t="shared" si="6"/>
        <v>1.2934602649006623E-2</v>
      </c>
      <c r="Z80" s="15">
        <f t="shared" si="6"/>
        <v>1.517371285056509E-2</v>
      </c>
      <c r="AA80" s="15">
        <f t="shared" si="6"/>
        <v>1.5167824640375771E-2</v>
      </c>
      <c r="AB80" s="15">
        <f t="shared" si="6"/>
        <v>1.7318391975550504E-2</v>
      </c>
      <c r="AC80" s="15">
        <f t="shared" si="6"/>
        <v>1.3702876984126984E-2</v>
      </c>
    </row>
    <row r="81" spans="1:37" ht="19" x14ac:dyDescent="0.25">
      <c r="A81" s="5" t="s">
        <v>69</v>
      </c>
      <c r="B81" s="1">
        <v>-117000000</v>
      </c>
      <c r="C81" s="1">
        <v>-179154000</v>
      </c>
      <c r="D81" s="1">
        <v>-44346000</v>
      </c>
      <c r="E81" s="1">
        <v>-150556000</v>
      </c>
      <c r="F81" s="1">
        <v>79347000</v>
      </c>
      <c r="G81" s="1">
        <v>-165392000</v>
      </c>
      <c r="H81" s="1">
        <v>144696000</v>
      </c>
      <c r="I81" s="1">
        <v>-251000000</v>
      </c>
      <c r="J81" s="1">
        <v>-61000000</v>
      </c>
      <c r="K81" s="1">
        <v>-142000000</v>
      </c>
      <c r="L81" s="1">
        <v>-472000000</v>
      </c>
      <c r="M81" s="1">
        <v>-60000000</v>
      </c>
      <c r="N81" s="1">
        <v>62000000</v>
      </c>
      <c r="O81" s="1">
        <v>-19000000</v>
      </c>
      <c r="P81" s="1">
        <v>447000000</v>
      </c>
      <c r="Q81" s="1">
        <v>229000000</v>
      </c>
      <c r="R81" s="1">
        <v>-85000000</v>
      </c>
      <c r="S81" s="1">
        <v>503000000</v>
      </c>
      <c r="T81" s="1">
        <v>33000000</v>
      </c>
      <c r="U81" s="1">
        <v>-76000000</v>
      </c>
      <c r="V81" s="1">
        <v>120000000</v>
      </c>
      <c r="W81" s="1">
        <v>205000000</v>
      </c>
      <c r="X81" s="1">
        <v>165000000</v>
      </c>
      <c r="Y81" s="1">
        <v>-285000000</v>
      </c>
      <c r="Z81" s="1">
        <v>-99000000</v>
      </c>
      <c r="AA81" s="1">
        <v>21000000</v>
      </c>
      <c r="AB81" s="1">
        <v>-145000000</v>
      </c>
      <c r="AC81" s="1" t="s">
        <v>92</v>
      </c>
    </row>
    <row r="82" spans="1:37" ht="19" x14ac:dyDescent="0.25">
      <c r="A82" s="5" t="s">
        <v>70</v>
      </c>
      <c r="B82" s="1" t="s">
        <v>92</v>
      </c>
      <c r="C82" s="1" t="s">
        <v>92</v>
      </c>
      <c r="D82" s="1" t="s">
        <v>92</v>
      </c>
      <c r="E82" s="1" t="s">
        <v>92</v>
      </c>
      <c r="F82" s="1" t="s">
        <v>92</v>
      </c>
      <c r="G82" s="1" t="s">
        <v>92</v>
      </c>
      <c r="H82" s="1" t="s">
        <v>92</v>
      </c>
      <c r="I82" s="1">
        <v>-129000000</v>
      </c>
      <c r="J82" s="1">
        <v>-109000000</v>
      </c>
      <c r="K82" s="1">
        <v>-119000000</v>
      </c>
      <c r="L82" s="1">
        <v>-117000000</v>
      </c>
      <c r="M82" s="1">
        <v>-104000000</v>
      </c>
      <c r="N82" s="1">
        <v>2000000</v>
      </c>
      <c r="O82" s="1">
        <v>-230901000000</v>
      </c>
      <c r="P82" s="1">
        <v>57163000000</v>
      </c>
      <c r="Q82" s="1">
        <v>139000000</v>
      </c>
      <c r="R82" s="1">
        <v>184000000</v>
      </c>
      <c r="S82" s="1">
        <v>35000000</v>
      </c>
      <c r="T82" s="1">
        <v>-57000000</v>
      </c>
      <c r="U82" s="1">
        <v>119000000</v>
      </c>
      <c r="V82" s="1">
        <v>81000000</v>
      </c>
      <c r="W82" s="1">
        <v>81000000</v>
      </c>
      <c r="X82" s="1">
        <v>-206000000</v>
      </c>
      <c r="Y82" s="1">
        <v>-155000000</v>
      </c>
      <c r="Z82" s="1">
        <v>-103000000</v>
      </c>
      <c r="AA82" s="1">
        <v>-72000000</v>
      </c>
      <c r="AB82" s="1">
        <v>-307000000</v>
      </c>
      <c r="AC82" s="1" t="s">
        <v>92</v>
      </c>
    </row>
    <row r="83" spans="1:37" ht="21" x14ac:dyDescent="0.25">
      <c r="A83" s="5" t="s">
        <v>34</v>
      </c>
      <c r="B83" s="1">
        <v>-91400000</v>
      </c>
      <c r="C83" s="1">
        <v>-80517000</v>
      </c>
      <c r="D83" s="1">
        <v>-149642000</v>
      </c>
      <c r="E83" s="1">
        <v>-18807000</v>
      </c>
      <c r="F83" s="1">
        <v>-38340000</v>
      </c>
      <c r="G83" s="1">
        <v>-299993000</v>
      </c>
      <c r="H83" s="1">
        <v>93642000</v>
      </c>
      <c r="I83" s="1">
        <v>-71000000</v>
      </c>
      <c r="J83" s="1">
        <v>-75000000</v>
      </c>
      <c r="K83" s="1">
        <v>-144000000</v>
      </c>
      <c r="L83" s="1">
        <v>-174000000</v>
      </c>
      <c r="M83" s="1">
        <v>-161000000</v>
      </c>
      <c r="N83" s="1">
        <v>24000000</v>
      </c>
      <c r="O83" s="1">
        <v>-1035000000</v>
      </c>
      <c r="P83" s="1">
        <v>71140000000</v>
      </c>
      <c r="Q83" s="1">
        <v>-252000000</v>
      </c>
      <c r="R83" s="1">
        <v>-59000000</v>
      </c>
      <c r="S83" s="1">
        <v>191000000</v>
      </c>
      <c r="T83" s="1">
        <v>-22000000</v>
      </c>
      <c r="U83" s="1" t="s">
        <v>92</v>
      </c>
      <c r="V83" s="1">
        <v>-39000000</v>
      </c>
      <c r="W83" s="1">
        <v>-39000000</v>
      </c>
      <c r="X83" s="1">
        <v>-94000000</v>
      </c>
      <c r="Y83" s="1">
        <v>-254000000</v>
      </c>
      <c r="Z83" s="1">
        <v>-142000000</v>
      </c>
      <c r="AA83" s="1">
        <v>-84000000</v>
      </c>
      <c r="AB83" s="1">
        <v>-188000000</v>
      </c>
      <c r="AC83" s="1">
        <v>-125000000</v>
      </c>
      <c r="AJ83" s="60" t="s">
        <v>126</v>
      </c>
      <c r="AK83" s="61"/>
    </row>
    <row r="84" spans="1:3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v>58052000000</v>
      </c>
      <c r="P84" s="1">
        <v>-30901000000</v>
      </c>
      <c r="Q84" s="1" t="s">
        <v>92</v>
      </c>
      <c r="R84" s="1" t="s">
        <v>92</v>
      </c>
      <c r="S84" s="1" t="s">
        <v>92</v>
      </c>
      <c r="T84" s="1" t="s">
        <v>92</v>
      </c>
      <c r="U84" s="1" t="s">
        <v>92</v>
      </c>
      <c r="V84" s="1" t="s">
        <v>92</v>
      </c>
      <c r="W84" s="1" t="s">
        <v>92</v>
      </c>
      <c r="X84" s="1" t="s">
        <v>92</v>
      </c>
      <c r="Y84" s="1" t="s">
        <v>92</v>
      </c>
      <c r="Z84" s="1" t="s">
        <v>92</v>
      </c>
      <c r="AA84" s="1">
        <v>161000000</v>
      </c>
      <c r="AB84" s="1">
        <v>95000000</v>
      </c>
      <c r="AC84" s="1" t="s">
        <v>92</v>
      </c>
      <c r="AJ84" s="62" t="s">
        <v>127</v>
      </c>
      <c r="AK84" s="63"/>
    </row>
    <row r="85" spans="1:37" ht="20" x14ac:dyDescent="0.25">
      <c r="A85" s="5" t="s">
        <v>71</v>
      </c>
      <c r="B85" s="1" t="s">
        <v>92</v>
      </c>
      <c r="C85" s="1">
        <v>11156000</v>
      </c>
      <c r="D85" s="1">
        <v>106227000</v>
      </c>
      <c r="E85" s="1">
        <v>-61852000</v>
      </c>
      <c r="F85" s="1">
        <v>73352000</v>
      </c>
      <c r="G85" s="1">
        <v>186214000</v>
      </c>
      <c r="H85" s="1" t="s">
        <v>92</v>
      </c>
      <c r="I85" s="1">
        <v>-30000000</v>
      </c>
      <c r="J85" s="1">
        <v>131000000</v>
      </c>
      <c r="K85" s="1">
        <v>-7000000</v>
      </c>
      <c r="L85" s="1">
        <v>-110000000</v>
      </c>
      <c r="M85" s="1">
        <v>169000000</v>
      </c>
      <c r="N85" s="1">
        <v>17000000</v>
      </c>
      <c r="O85" s="1">
        <v>-251000000</v>
      </c>
      <c r="P85" s="1">
        <v>248000000</v>
      </c>
      <c r="Q85" s="1">
        <v>130000000</v>
      </c>
      <c r="R85" s="1">
        <v>174000000</v>
      </c>
      <c r="S85" s="1">
        <v>129000000</v>
      </c>
      <c r="T85" s="1">
        <v>251000000</v>
      </c>
      <c r="U85" s="1">
        <v>-125000000</v>
      </c>
      <c r="V85" s="1">
        <v>124000000</v>
      </c>
      <c r="W85" s="1">
        <v>195000000</v>
      </c>
      <c r="X85" s="1">
        <v>324000000</v>
      </c>
      <c r="Y85" s="1">
        <v>120000000</v>
      </c>
      <c r="Z85" s="1">
        <v>160000000</v>
      </c>
      <c r="AA85" s="1">
        <v>16000000</v>
      </c>
      <c r="AB85" s="1">
        <v>255000000</v>
      </c>
      <c r="AC85" s="1" t="s">
        <v>92</v>
      </c>
      <c r="AJ85" s="23" t="s">
        <v>128</v>
      </c>
      <c r="AK85" s="24">
        <f>AC17</f>
        <v>58000000</v>
      </c>
    </row>
    <row r="86" spans="1:37" ht="20" x14ac:dyDescent="0.25">
      <c r="A86" s="5" t="s">
        <v>72</v>
      </c>
      <c r="B86" s="1">
        <v>23200000</v>
      </c>
      <c r="C86" s="1">
        <v>-1631000</v>
      </c>
      <c r="D86" s="1">
        <v>16617000</v>
      </c>
      <c r="E86" s="1">
        <v>13645000</v>
      </c>
      <c r="F86" s="1">
        <v>7183000</v>
      </c>
      <c r="G86" s="1">
        <v>12339000</v>
      </c>
      <c r="H86" s="1">
        <v>334069000</v>
      </c>
      <c r="I86" s="1">
        <v>21000000</v>
      </c>
      <c r="J86" s="1">
        <v>251000000</v>
      </c>
      <c r="K86" s="1">
        <v>52000000</v>
      </c>
      <c r="L86" s="1">
        <v>91000000</v>
      </c>
      <c r="M86" s="1">
        <v>77000000</v>
      </c>
      <c r="N86" s="1">
        <v>1338000000</v>
      </c>
      <c r="O86" s="1">
        <v>-168620000000</v>
      </c>
      <c r="P86" s="1">
        <v>-91210000000</v>
      </c>
      <c r="Q86" s="1">
        <v>-669000000</v>
      </c>
      <c r="R86" s="1">
        <v>-545000000</v>
      </c>
      <c r="S86" s="1">
        <v>1259000000</v>
      </c>
      <c r="T86" s="1">
        <v>74000000</v>
      </c>
      <c r="U86" s="1">
        <v>-42000000</v>
      </c>
      <c r="V86" s="1">
        <v>-69000000</v>
      </c>
      <c r="W86" s="1">
        <v>-214000000</v>
      </c>
      <c r="X86" s="1">
        <v>-39000000</v>
      </c>
      <c r="Y86" s="1">
        <v>-99000000</v>
      </c>
      <c r="Z86" s="1">
        <v>-89000000</v>
      </c>
      <c r="AA86" s="1">
        <v>-104000000</v>
      </c>
      <c r="AB86" s="1">
        <v>-112000000</v>
      </c>
      <c r="AC86" s="1">
        <v>1219000000</v>
      </c>
      <c r="AJ86" s="23" t="s">
        <v>129</v>
      </c>
      <c r="AK86" s="24">
        <f>AC56</f>
        <v>175000000</v>
      </c>
    </row>
    <row r="87" spans="1:37" ht="20" x14ac:dyDescent="0.25">
      <c r="A87" s="6" t="s">
        <v>73</v>
      </c>
      <c r="B87" s="10">
        <v>825100000</v>
      </c>
      <c r="C87" s="10">
        <v>980667000</v>
      </c>
      <c r="D87" s="10">
        <v>983791000</v>
      </c>
      <c r="E87" s="10">
        <v>1012547000</v>
      </c>
      <c r="F87" s="10">
        <v>1469282000</v>
      </c>
      <c r="G87" s="10">
        <v>2431772000</v>
      </c>
      <c r="H87" s="10">
        <v>2052026000</v>
      </c>
      <c r="I87" s="10">
        <v>1713000000</v>
      </c>
      <c r="J87" s="10">
        <v>1920000000</v>
      </c>
      <c r="K87" s="10">
        <v>2342000000</v>
      </c>
      <c r="L87" s="10">
        <v>1798000000</v>
      </c>
      <c r="M87" s="10">
        <v>2491000000</v>
      </c>
      <c r="N87" s="10">
        <v>2188000000</v>
      </c>
      <c r="O87" s="10">
        <v>-16522000000</v>
      </c>
      <c r="P87" s="10">
        <v>152673000000</v>
      </c>
      <c r="Q87" s="10">
        <v>1794000000</v>
      </c>
      <c r="R87" s="10">
        <v>880000000</v>
      </c>
      <c r="S87" s="10">
        <v>612000000</v>
      </c>
      <c r="T87" s="10">
        <v>366000000</v>
      </c>
      <c r="U87" s="10">
        <v>715000000</v>
      </c>
      <c r="V87" s="10">
        <v>842000000</v>
      </c>
      <c r="W87" s="10">
        <v>842000000</v>
      </c>
      <c r="X87" s="10">
        <v>1707000000</v>
      </c>
      <c r="Y87" s="10">
        <v>1845000000</v>
      </c>
      <c r="Z87" s="10">
        <v>1869000000</v>
      </c>
      <c r="AA87" s="10">
        <v>2093000000</v>
      </c>
      <c r="AB87" s="10">
        <v>3060000000</v>
      </c>
      <c r="AC87" s="10">
        <v>5202000000</v>
      </c>
      <c r="AJ87" s="23" t="s">
        <v>130</v>
      </c>
      <c r="AK87" s="24">
        <f>AC61</f>
        <v>2542000000</v>
      </c>
    </row>
    <row r="88" spans="1:37" ht="20" x14ac:dyDescent="0.25">
      <c r="A88" s="5" t="s">
        <v>74</v>
      </c>
      <c r="B88" s="1">
        <v>-1001900000</v>
      </c>
      <c r="C88" s="1">
        <v>-1125205000</v>
      </c>
      <c r="D88" s="1">
        <v>-1035434000</v>
      </c>
      <c r="E88" s="1">
        <v>-947253000</v>
      </c>
      <c r="F88" s="1">
        <v>-1347537000</v>
      </c>
      <c r="G88" s="1">
        <v>-3317600000</v>
      </c>
      <c r="H88" s="1">
        <v>-1699775000</v>
      </c>
      <c r="I88" s="1" t="s">
        <v>92</v>
      </c>
      <c r="J88" s="1">
        <v>-1221000000</v>
      </c>
      <c r="K88" s="1">
        <v>-2050000000</v>
      </c>
      <c r="L88" s="1">
        <v>-1441000000</v>
      </c>
      <c r="M88" s="1">
        <v>-1619000000</v>
      </c>
      <c r="N88" s="1">
        <v>-1348000000</v>
      </c>
      <c r="O88" s="1">
        <v>-983000000</v>
      </c>
      <c r="P88" s="1">
        <v>-451000000</v>
      </c>
      <c r="Q88" s="1">
        <v>-1034000000</v>
      </c>
      <c r="R88" s="1" t="s">
        <v>92</v>
      </c>
      <c r="S88" s="1">
        <v>-492000000</v>
      </c>
      <c r="T88" s="1">
        <v>-543000000</v>
      </c>
      <c r="U88" s="1">
        <v>-505000000</v>
      </c>
      <c r="V88" s="1">
        <v>-529000000</v>
      </c>
      <c r="W88" s="1">
        <v>-611000000</v>
      </c>
      <c r="X88" s="1">
        <v>-1301000000</v>
      </c>
      <c r="Y88" s="1">
        <v>-1263000000</v>
      </c>
      <c r="Z88" s="1">
        <v>-1181000000</v>
      </c>
      <c r="AA88" s="1">
        <v>-1283000000</v>
      </c>
      <c r="AB88" s="1">
        <v>-1830000000</v>
      </c>
      <c r="AC88" s="1">
        <v>-1830000000</v>
      </c>
      <c r="AJ88" s="33" t="s">
        <v>131</v>
      </c>
      <c r="AK88" s="34">
        <f>AK85/(AK86+AK87)</f>
        <v>2.1347073978652927E-2</v>
      </c>
    </row>
    <row r="89" spans="1:37" ht="20" customHeight="1" x14ac:dyDescent="0.25">
      <c r="A89" s="14" t="s">
        <v>105</v>
      </c>
      <c r="B89" s="15">
        <f t="shared" ref="B89:AC89" si="7">(-1*B88)/B3</f>
        <v>0.28187598469502589</v>
      </c>
      <c r="C89" s="15">
        <f t="shared" si="7"/>
        <v>0.27295165875857519</v>
      </c>
      <c r="D89" s="15">
        <f t="shared" si="7"/>
        <v>0.25762544023666722</v>
      </c>
      <c r="E89" s="15">
        <f t="shared" si="7"/>
        <v>0.22300101324182767</v>
      </c>
      <c r="F89" s="15">
        <f t="shared" si="7"/>
        <v>0.26650780139375302</v>
      </c>
      <c r="G89" s="15">
        <f t="shared" si="7"/>
        <v>0.42461459148060021</v>
      </c>
      <c r="H89" s="15">
        <f t="shared" si="7"/>
        <v>0.26739072025088972</v>
      </c>
      <c r="I89" s="15" t="e">
        <f t="shared" si="7"/>
        <v>#VALUE!</v>
      </c>
      <c r="J89" s="15">
        <f t="shared" si="7"/>
        <v>0.16869300911854104</v>
      </c>
      <c r="K89" s="15">
        <f t="shared" si="7"/>
        <v>0.23401826484018265</v>
      </c>
      <c r="L89" s="15">
        <f t="shared" si="7"/>
        <v>0.16223823463183967</v>
      </c>
      <c r="M89" s="15">
        <f t="shared" si="7"/>
        <v>0.16429876192409174</v>
      </c>
      <c r="N89" s="15">
        <f t="shared" si="7"/>
        <v>0.1347865213478652</v>
      </c>
      <c r="O89" s="15">
        <f t="shared" si="7"/>
        <v>9.9878073562284092E-2</v>
      </c>
      <c r="P89" s="15">
        <f t="shared" si="7"/>
        <v>5.2996474735605169E-2</v>
      </c>
      <c r="Q89" s="15">
        <f t="shared" si="7"/>
        <v>9.9942006572588435E-2</v>
      </c>
      <c r="R89" s="15" t="e">
        <f t="shared" si="7"/>
        <v>#VALUE!</v>
      </c>
      <c r="S89" s="15">
        <f t="shared" si="7"/>
        <v>5.7930060049452489E-2</v>
      </c>
      <c r="T89" s="15">
        <f t="shared" si="7"/>
        <v>6.7186340014847815E-2</v>
      </c>
      <c r="U89" s="15">
        <f t="shared" si="7"/>
        <v>6.8206374932468936E-2</v>
      </c>
      <c r="V89" s="15">
        <f t="shared" si="7"/>
        <v>7.6700014499057556E-2</v>
      </c>
      <c r="W89" s="15">
        <f t="shared" si="7"/>
        <v>8.7623691381041161E-2</v>
      </c>
      <c r="X89" s="15">
        <f t="shared" si="7"/>
        <v>0.15586438241284295</v>
      </c>
      <c r="Y89" s="15">
        <f t="shared" si="7"/>
        <v>0.13069122516556292</v>
      </c>
      <c r="Z89" s="15">
        <f t="shared" si="7"/>
        <v>0.12358727501046463</v>
      </c>
      <c r="AA89" s="15">
        <f t="shared" si="7"/>
        <v>0.12555044524904591</v>
      </c>
      <c r="AB89" s="15">
        <f t="shared" si="7"/>
        <v>0.14340568920930963</v>
      </c>
      <c r="AC89" s="15">
        <f t="shared" si="7"/>
        <v>0.1134672619047619</v>
      </c>
      <c r="AJ89" s="23" t="s">
        <v>106</v>
      </c>
      <c r="AK89" s="24">
        <f>AC27</f>
        <v>520000000</v>
      </c>
    </row>
    <row r="90" spans="1:37" ht="20" x14ac:dyDescent="0.25">
      <c r="A90" s="5" t="s">
        <v>75</v>
      </c>
      <c r="B90" s="1" t="s">
        <v>92</v>
      </c>
      <c r="C90" s="1" t="s">
        <v>92</v>
      </c>
      <c r="D90" s="1" t="s">
        <v>92</v>
      </c>
      <c r="E90" s="1" t="s">
        <v>92</v>
      </c>
      <c r="F90" s="1" t="s">
        <v>92</v>
      </c>
      <c r="G90" s="1" t="s">
        <v>92</v>
      </c>
      <c r="H90" s="1" t="s">
        <v>92</v>
      </c>
      <c r="I90" s="1">
        <v>-307000000</v>
      </c>
      <c r="J90" s="1">
        <v>-188000000</v>
      </c>
      <c r="K90" s="1">
        <v>-3000000</v>
      </c>
      <c r="L90" s="1" t="s">
        <v>92</v>
      </c>
      <c r="M90" s="1">
        <v>7000000</v>
      </c>
      <c r="N90" s="1" t="s">
        <v>92</v>
      </c>
      <c r="O90" s="1">
        <v>-1694000000</v>
      </c>
      <c r="P90" s="1">
        <v>-18000000</v>
      </c>
      <c r="Q90" s="1">
        <v>-11000000</v>
      </c>
      <c r="R90" s="1">
        <v>-10000000</v>
      </c>
      <c r="S90" s="1">
        <v>-1000000</v>
      </c>
      <c r="T90" s="1">
        <v>92000000</v>
      </c>
      <c r="U90" s="1">
        <v>29000000</v>
      </c>
      <c r="V90" s="1" t="s">
        <v>92</v>
      </c>
      <c r="W90" s="1" t="s">
        <v>92</v>
      </c>
      <c r="X90" s="1" t="s">
        <v>92</v>
      </c>
      <c r="Y90" s="1" t="s">
        <v>92</v>
      </c>
      <c r="Z90" s="1">
        <v>-127000000</v>
      </c>
      <c r="AA90" s="1" t="s">
        <v>92</v>
      </c>
      <c r="AB90" s="1" t="s">
        <v>92</v>
      </c>
      <c r="AC90" s="1" t="s">
        <v>92</v>
      </c>
      <c r="AJ90" s="23" t="s">
        <v>19</v>
      </c>
      <c r="AK90" s="24">
        <f>AC25</f>
        <v>4486000000</v>
      </c>
    </row>
    <row r="91" spans="1:37" ht="20" x14ac:dyDescent="0.25">
      <c r="A91" s="5" t="s">
        <v>76</v>
      </c>
      <c r="B91" s="1" t="s">
        <v>92</v>
      </c>
      <c r="C91" s="1">
        <v>-196000</v>
      </c>
      <c r="D91" s="1" t="s">
        <v>92</v>
      </c>
      <c r="E91" s="1" t="s">
        <v>92</v>
      </c>
      <c r="F91" s="1" t="s">
        <v>92</v>
      </c>
      <c r="G91" s="1" t="s">
        <v>92</v>
      </c>
      <c r="H91" s="1">
        <v>-126854000</v>
      </c>
      <c r="I91" s="1" t="s">
        <v>92</v>
      </c>
      <c r="J91" s="1" t="s">
        <v>92</v>
      </c>
      <c r="K91" s="1" t="s">
        <v>92</v>
      </c>
      <c r="L91" s="1" t="s">
        <v>92</v>
      </c>
      <c r="M91" s="1">
        <v>-460000000</v>
      </c>
      <c r="N91" s="1">
        <v>-708000000</v>
      </c>
      <c r="O91" s="1" t="s">
        <v>92</v>
      </c>
      <c r="P91" s="1" t="s">
        <v>92</v>
      </c>
      <c r="Q91" s="1">
        <v>-1100000000</v>
      </c>
      <c r="R91" s="1">
        <v>-352000000</v>
      </c>
      <c r="S91" s="1">
        <v>-450000000</v>
      </c>
      <c r="T91" s="1" t="s">
        <v>92</v>
      </c>
      <c r="U91" s="1">
        <v>-333000000</v>
      </c>
      <c r="V91" s="1" t="s">
        <v>92</v>
      </c>
      <c r="W91" s="1" t="s">
        <v>92</v>
      </c>
      <c r="X91" s="1">
        <v>-99000000</v>
      </c>
      <c r="Y91" s="1" t="s">
        <v>92</v>
      </c>
      <c r="Z91" s="1" t="s">
        <v>92</v>
      </c>
      <c r="AA91" s="1">
        <v>-577000000</v>
      </c>
      <c r="AB91" s="1">
        <v>-17000000</v>
      </c>
      <c r="AC91" s="1" t="s">
        <v>92</v>
      </c>
      <c r="AJ91" s="33" t="s">
        <v>132</v>
      </c>
      <c r="AK91" s="34">
        <f>AK89/AK90</f>
        <v>0.11591618368256799</v>
      </c>
    </row>
    <row r="92" spans="1:37" ht="20" x14ac:dyDescent="0.25">
      <c r="A92" s="5" t="s">
        <v>77</v>
      </c>
      <c r="B92" s="1" t="s">
        <v>92</v>
      </c>
      <c r="C92" s="1" t="s">
        <v>92</v>
      </c>
      <c r="D92" s="1">
        <v>4483000</v>
      </c>
      <c r="E92" s="1" t="s">
        <v>92</v>
      </c>
      <c r="F92" s="1" t="s">
        <v>92</v>
      </c>
      <c r="G92" s="1" t="s">
        <v>92</v>
      </c>
      <c r="H92" s="1">
        <v>30509000</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v>424000000</v>
      </c>
      <c r="AC92" s="1" t="s">
        <v>92</v>
      </c>
      <c r="AJ92" s="35" t="s">
        <v>133</v>
      </c>
      <c r="AK92" s="36">
        <f>AK88*(1-AK91)</f>
        <v>1.8872602630258029E-2</v>
      </c>
    </row>
    <row r="93" spans="1:37" ht="19" x14ac:dyDescent="0.25">
      <c r="A93" s="5" t="s">
        <v>78</v>
      </c>
      <c r="B93" s="1">
        <v>2800000</v>
      </c>
      <c r="C93" s="1">
        <v>3123000</v>
      </c>
      <c r="D93" s="1">
        <v>-16059000</v>
      </c>
      <c r="E93" s="1">
        <v>-18997000</v>
      </c>
      <c r="F93" s="1">
        <v>-190290000</v>
      </c>
      <c r="G93" s="1">
        <v>-249543000</v>
      </c>
      <c r="H93" s="1">
        <v>-1000</v>
      </c>
      <c r="I93" s="1">
        <v>-1063000000</v>
      </c>
      <c r="J93" s="1">
        <v>-30000000</v>
      </c>
      <c r="K93" s="1">
        <v>-81000000</v>
      </c>
      <c r="L93" s="1">
        <v>-87000000</v>
      </c>
      <c r="M93" s="1">
        <v>-681000000</v>
      </c>
      <c r="N93" s="1">
        <v>319000000</v>
      </c>
      <c r="O93" s="1">
        <v>260000000</v>
      </c>
      <c r="P93" s="1">
        <v>759000000</v>
      </c>
      <c r="Q93" s="1">
        <v>1619000000</v>
      </c>
      <c r="R93" s="1">
        <v>75000000</v>
      </c>
      <c r="S93" s="1">
        <v>547000000</v>
      </c>
      <c r="T93" s="1">
        <v>72000000</v>
      </c>
      <c r="U93" s="1">
        <v>25000000</v>
      </c>
      <c r="V93" s="1">
        <v>13000000</v>
      </c>
      <c r="W93" s="1">
        <v>-116000000</v>
      </c>
      <c r="X93" s="1">
        <v>-68000000</v>
      </c>
      <c r="Y93" s="1">
        <v>51000000</v>
      </c>
      <c r="Z93" s="1">
        <v>136000000</v>
      </c>
      <c r="AA93" s="1">
        <v>-183000000</v>
      </c>
      <c r="AB93" s="1">
        <v>-95000000</v>
      </c>
      <c r="AC93" s="1">
        <v>-924000000</v>
      </c>
      <c r="AJ93" s="62" t="s">
        <v>134</v>
      </c>
      <c r="AK93" s="63"/>
    </row>
    <row r="94" spans="1:37" ht="20" x14ac:dyDescent="0.25">
      <c r="A94" s="6" t="s">
        <v>79</v>
      </c>
      <c r="B94" s="10">
        <v>-999100000</v>
      </c>
      <c r="C94" s="10">
        <v>-1122278000</v>
      </c>
      <c r="D94" s="10">
        <v>-1047010000</v>
      </c>
      <c r="E94" s="10">
        <v>-966250000</v>
      </c>
      <c r="F94" s="10">
        <v>-1537827000</v>
      </c>
      <c r="G94" s="10">
        <v>-3567143000</v>
      </c>
      <c r="H94" s="10">
        <v>-1796121000</v>
      </c>
      <c r="I94" s="10">
        <v>-1370000000</v>
      </c>
      <c r="J94" s="10">
        <v>-1439000000</v>
      </c>
      <c r="K94" s="10">
        <v>-2134000000</v>
      </c>
      <c r="L94" s="10">
        <v>-1528000000</v>
      </c>
      <c r="M94" s="10">
        <v>-2753000000</v>
      </c>
      <c r="N94" s="10">
        <v>-1737000000</v>
      </c>
      <c r="O94" s="10">
        <v>-2417000000</v>
      </c>
      <c r="P94" s="10">
        <v>290000000</v>
      </c>
      <c r="Q94" s="10">
        <v>-526000000</v>
      </c>
      <c r="R94" s="10">
        <v>-287000000</v>
      </c>
      <c r="S94" s="10">
        <v>-396000000</v>
      </c>
      <c r="T94" s="10">
        <v>-379000000</v>
      </c>
      <c r="U94" s="10">
        <v>-784000000</v>
      </c>
      <c r="V94" s="10">
        <v>-516000000</v>
      </c>
      <c r="W94" s="10">
        <v>-727000000</v>
      </c>
      <c r="X94" s="10">
        <v>-1468000000</v>
      </c>
      <c r="Y94" s="10">
        <v>-1212000000</v>
      </c>
      <c r="Z94" s="10">
        <v>-1172000000</v>
      </c>
      <c r="AA94" s="10">
        <v>-2043000000</v>
      </c>
      <c r="AB94" s="10">
        <v>-1518000000</v>
      </c>
      <c r="AC94" s="10">
        <v>-924000000</v>
      </c>
      <c r="AJ94" s="23" t="s">
        <v>135</v>
      </c>
      <c r="AK94" s="37">
        <v>4.095E-2</v>
      </c>
    </row>
    <row r="95" spans="1:37" ht="20" x14ac:dyDescent="0.25">
      <c r="A95" s="5" t="s">
        <v>80</v>
      </c>
      <c r="B95" s="1" t="s">
        <v>92</v>
      </c>
      <c r="C95" s="1" t="s">
        <v>92</v>
      </c>
      <c r="D95" s="1" t="s">
        <v>92</v>
      </c>
      <c r="E95" s="1" t="s">
        <v>92</v>
      </c>
      <c r="F95" s="1" t="s">
        <v>92</v>
      </c>
      <c r="G95" s="1" t="s">
        <v>92</v>
      </c>
      <c r="H95" s="1" t="s">
        <v>92</v>
      </c>
      <c r="I95" s="1">
        <v>-158000000</v>
      </c>
      <c r="J95" s="1">
        <v>-1432000000</v>
      </c>
      <c r="K95" s="1">
        <v>-1288000000</v>
      </c>
      <c r="L95" s="1">
        <v>-110000000</v>
      </c>
      <c r="M95" s="1">
        <v>-1522000000</v>
      </c>
      <c r="N95" s="1">
        <v>-125000000</v>
      </c>
      <c r="O95" s="1">
        <v>-12300000000</v>
      </c>
      <c r="P95" s="1">
        <v>-887000000</v>
      </c>
      <c r="Q95" s="1">
        <v>-218000000</v>
      </c>
      <c r="R95" s="1">
        <v>-108000000</v>
      </c>
      <c r="S95" s="1" t="s">
        <v>92</v>
      </c>
      <c r="T95" s="1" t="s">
        <v>92</v>
      </c>
      <c r="U95" s="1" t="s">
        <v>92</v>
      </c>
      <c r="V95" s="1">
        <v>-200000000</v>
      </c>
      <c r="W95" s="1">
        <v>-200000000</v>
      </c>
      <c r="X95" s="1">
        <v>-119000000</v>
      </c>
      <c r="Y95" s="1">
        <v>-103000000</v>
      </c>
      <c r="Z95" s="1">
        <v>-144000000</v>
      </c>
      <c r="AA95" s="1">
        <v>-893000000</v>
      </c>
      <c r="AB95" s="1">
        <v>-1357000000</v>
      </c>
      <c r="AC95" s="1" t="s">
        <v>92</v>
      </c>
      <c r="AJ95" s="38" t="s">
        <v>136</v>
      </c>
      <c r="AK95" s="39" cm="1">
        <f t="array" ref="AK95">_FV(A1,"Beta")</f>
        <v>1.5790999999999999</v>
      </c>
    </row>
    <row r="96" spans="1:37" ht="20" x14ac:dyDescent="0.25">
      <c r="A96" s="5" t="s">
        <v>81</v>
      </c>
      <c r="B96" s="1" t="s">
        <v>92</v>
      </c>
      <c r="C96" s="1">
        <v>16671000</v>
      </c>
      <c r="D96" s="1">
        <v>9669000</v>
      </c>
      <c r="E96" s="1">
        <v>233334000</v>
      </c>
      <c r="F96" s="1">
        <v>230437000</v>
      </c>
      <c r="G96" s="1">
        <v>38175000</v>
      </c>
      <c r="H96" s="1">
        <v>43186000</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C96" s="1" t="s">
        <v>92</v>
      </c>
      <c r="AJ96" s="23" t="s">
        <v>137</v>
      </c>
      <c r="AK96" s="37">
        <v>8.4000000000000005E-2</v>
      </c>
    </row>
    <row r="97" spans="1:37" ht="20" x14ac:dyDescent="0.25">
      <c r="A97" s="5" t="s">
        <v>82</v>
      </c>
      <c r="B97" s="1" t="s">
        <v>92</v>
      </c>
      <c r="C97" s="1" t="s">
        <v>92</v>
      </c>
      <c r="D97" s="1" t="s">
        <v>92</v>
      </c>
      <c r="E97" s="1" t="s">
        <v>92</v>
      </c>
      <c r="F97" s="1" t="s">
        <v>92</v>
      </c>
      <c r="G97" s="1" t="s">
        <v>92</v>
      </c>
      <c r="H97" s="1">
        <v>-233283000</v>
      </c>
      <c r="I97" s="1" t="s">
        <v>92</v>
      </c>
      <c r="J97" s="1" t="s">
        <v>92</v>
      </c>
      <c r="K97" s="1" t="s">
        <v>92</v>
      </c>
      <c r="L97" s="1" t="s">
        <v>92</v>
      </c>
      <c r="M97" s="1" t="s">
        <v>92</v>
      </c>
      <c r="N97" s="1" t="s">
        <v>92</v>
      </c>
      <c r="O97" s="1" t="s">
        <v>92</v>
      </c>
      <c r="P97" s="1" t="s">
        <v>92</v>
      </c>
      <c r="Q97" s="1" t="s">
        <v>92</v>
      </c>
      <c r="R97" s="1" t="s">
        <v>92</v>
      </c>
      <c r="S97" s="1" t="s">
        <v>92</v>
      </c>
      <c r="T97" s="1" t="s">
        <v>92</v>
      </c>
      <c r="U97" s="1" t="s">
        <v>92</v>
      </c>
      <c r="V97" s="1" t="s">
        <v>92</v>
      </c>
      <c r="W97" s="1" t="s">
        <v>92</v>
      </c>
      <c r="X97" s="1">
        <v>-297000000</v>
      </c>
      <c r="Y97" s="1">
        <v>-62000000</v>
      </c>
      <c r="Z97" s="1">
        <v>-250000000</v>
      </c>
      <c r="AA97" s="1">
        <v>-125000000</v>
      </c>
      <c r="AB97" s="1">
        <v>-485000000</v>
      </c>
      <c r="AC97" s="1" t="s">
        <v>92</v>
      </c>
      <c r="AJ97" s="35" t="s">
        <v>138</v>
      </c>
      <c r="AK97" s="36">
        <f>(AK94)+((AK95)*(AK96-AK94))</f>
        <v>0.108930255</v>
      </c>
    </row>
    <row r="98" spans="1:37" ht="19" x14ac:dyDescent="0.25">
      <c r="A98" s="5" t="s">
        <v>83</v>
      </c>
      <c r="B98" s="1" t="s">
        <v>92</v>
      </c>
      <c r="C98" s="1" t="s">
        <v>92</v>
      </c>
      <c r="D98" s="1" t="s">
        <v>92</v>
      </c>
      <c r="E98" s="1" t="s">
        <v>92</v>
      </c>
      <c r="F98" s="1">
        <v>-22848000</v>
      </c>
      <c r="G98" s="1">
        <v>-26603000</v>
      </c>
      <c r="H98" s="1">
        <v>-35773000</v>
      </c>
      <c r="I98" s="1">
        <v>-36000000</v>
      </c>
      <c r="J98" s="1">
        <v>-71000000</v>
      </c>
      <c r="K98" s="1">
        <v>-107000000</v>
      </c>
      <c r="L98" s="1">
        <v>-107000000</v>
      </c>
      <c r="M98" s="1">
        <v>-107000000</v>
      </c>
      <c r="N98" s="1">
        <v>-269000000</v>
      </c>
      <c r="O98" s="1" t="s">
        <v>92</v>
      </c>
      <c r="P98" s="1" t="s">
        <v>92</v>
      </c>
      <c r="Q98" s="1">
        <v>-212000000</v>
      </c>
      <c r="R98" s="1">
        <v>-327000000</v>
      </c>
      <c r="S98" s="1" t="s">
        <v>92</v>
      </c>
      <c r="T98" s="1" t="s">
        <v>92</v>
      </c>
      <c r="U98" s="1" t="s">
        <v>92</v>
      </c>
      <c r="V98" s="1">
        <v>-350000000</v>
      </c>
      <c r="W98" s="1">
        <v>-350000000</v>
      </c>
      <c r="X98" s="1">
        <v>-214000000</v>
      </c>
      <c r="Y98" s="1">
        <v>-216000000</v>
      </c>
      <c r="Z98" s="1">
        <v>-214000000</v>
      </c>
      <c r="AA98" s="1">
        <v>-168000000</v>
      </c>
      <c r="AB98" s="1">
        <v>-205000000</v>
      </c>
      <c r="AC98" s="1" t="s">
        <v>92</v>
      </c>
      <c r="AJ98" s="62" t="s">
        <v>139</v>
      </c>
      <c r="AK98" s="63"/>
    </row>
    <row r="99" spans="1:37" ht="20" x14ac:dyDescent="0.25">
      <c r="A99" s="5" t="s">
        <v>84</v>
      </c>
      <c r="B99" s="1">
        <v>472200000</v>
      </c>
      <c r="C99" s="1">
        <v>-75701000</v>
      </c>
      <c r="D99" s="1">
        <v>239390000</v>
      </c>
      <c r="E99" s="1">
        <v>119298000</v>
      </c>
      <c r="F99" s="1">
        <v>598448000</v>
      </c>
      <c r="G99" s="1">
        <v>1604644000</v>
      </c>
      <c r="H99" s="1">
        <v>127755000</v>
      </c>
      <c r="I99" s="1">
        <v>-38000000</v>
      </c>
      <c r="J99" s="1">
        <v>1444000000</v>
      </c>
      <c r="K99" s="1">
        <v>124000000</v>
      </c>
      <c r="L99" s="1">
        <v>39000000</v>
      </c>
      <c r="M99" s="1">
        <v>1761000000</v>
      </c>
      <c r="N99" s="1">
        <v>98000000</v>
      </c>
      <c r="O99" s="1">
        <v>12233000000</v>
      </c>
      <c r="P99" s="1">
        <v>374000000</v>
      </c>
      <c r="Q99" s="1">
        <v>-446000000</v>
      </c>
      <c r="R99" s="1">
        <v>-94000000</v>
      </c>
      <c r="S99" s="1">
        <v>135000000</v>
      </c>
      <c r="T99" s="1">
        <v>-388000000</v>
      </c>
      <c r="U99" s="1">
        <v>262000000</v>
      </c>
      <c r="V99" s="1">
        <v>-6000000</v>
      </c>
      <c r="W99" s="1">
        <v>114000000</v>
      </c>
      <c r="X99" s="1">
        <v>494000000</v>
      </c>
      <c r="Y99" s="1">
        <v>259000000</v>
      </c>
      <c r="Z99" s="1">
        <v>265000000</v>
      </c>
      <c r="AA99" s="1">
        <v>1534000000</v>
      </c>
      <c r="AB99" s="1">
        <v>733000000</v>
      </c>
      <c r="AC99" s="1">
        <v>-185000000</v>
      </c>
      <c r="AJ99" s="23" t="s">
        <v>140</v>
      </c>
      <c r="AK99" s="24">
        <f>AK86+AK87</f>
        <v>2717000000</v>
      </c>
    </row>
    <row r="100" spans="1:37" ht="20" x14ac:dyDescent="0.25">
      <c r="A100" s="6" t="s">
        <v>85</v>
      </c>
      <c r="B100" s="10">
        <v>472200000</v>
      </c>
      <c r="C100" s="10">
        <v>-59030000</v>
      </c>
      <c r="D100" s="10">
        <v>249059000</v>
      </c>
      <c r="E100" s="10">
        <v>352632000</v>
      </c>
      <c r="F100" s="10">
        <v>806037000</v>
      </c>
      <c r="G100" s="10">
        <v>1616216000</v>
      </c>
      <c r="H100" s="10">
        <v>-98115000</v>
      </c>
      <c r="I100" s="10">
        <v>-232000000</v>
      </c>
      <c r="J100" s="10">
        <v>-59000000</v>
      </c>
      <c r="K100" s="10">
        <v>-1271000000</v>
      </c>
      <c r="L100" s="10">
        <v>-178000000</v>
      </c>
      <c r="M100" s="10">
        <v>132000000</v>
      </c>
      <c r="N100" s="10">
        <v>-296000000</v>
      </c>
      <c r="O100" s="10">
        <v>-67000000</v>
      </c>
      <c r="P100" s="10">
        <v>-513000000</v>
      </c>
      <c r="Q100" s="10">
        <v>-876000000</v>
      </c>
      <c r="R100" s="10">
        <v>-529000000</v>
      </c>
      <c r="S100" s="10">
        <v>135000000</v>
      </c>
      <c r="T100" s="10">
        <v>-388000000</v>
      </c>
      <c r="U100" s="10">
        <v>262000000</v>
      </c>
      <c r="V100" s="10">
        <v>-556000000</v>
      </c>
      <c r="W100" s="10">
        <v>-436000000</v>
      </c>
      <c r="X100" s="10">
        <v>-136000000</v>
      </c>
      <c r="Y100" s="10">
        <v>-122000000</v>
      </c>
      <c r="Z100" s="10">
        <v>-343000000</v>
      </c>
      <c r="AA100" s="10">
        <v>348000000</v>
      </c>
      <c r="AB100" s="10">
        <v>-1314000000</v>
      </c>
      <c r="AC100" s="10">
        <v>-185000000</v>
      </c>
      <c r="AJ100" s="33" t="s">
        <v>141</v>
      </c>
      <c r="AK100" s="34">
        <f>AK99/AK103</f>
        <v>6.2491633665165365E-2</v>
      </c>
    </row>
    <row r="101" spans="1:37" ht="20" x14ac:dyDescent="0.25">
      <c r="A101" s="5" t="s">
        <v>86</v>
      </c>
      <c r="B101" s="1">
        <v>-1400000</v>
      </c>
      <c r="C101" s="1">
        <v>-1509000</v>
      </c>
      <c r="D101" s="1">
        <v>-35579000</v>
      </c>
      <c r="E101" s="1">
        <v>-334000</v>
      </c>
      <c r="F101" s="1">
        <v>-15158000</v>
      </c>
      <c r="G101" s="1">
        <v>-8228000</v>
      </c>
      <c r="H101" s="1">
        <v>-14677000</v>
      </c>
      <c r="I101" s="1">
        <v>12000000</v>
      </c>
      <c r="J101" s="1">
        <v>14000000</v>
      </c>
      <c r="K101" s="1">
        <v>15000000</v>
      </c>
      <c r="L101" s="1">
        <v>-15000000</v>
      </c>
      <c r="M101" s="1">
        <v>66000000</v>
      </c>
      <c r="N101" s="1">
        <v>41000000</v>
      </c>
      <c r="O101" s="1">
        <v>-84000000</v>
      </c>
      <c r="P101" s="1">
        <v>-14000000</v>
      </c>
      <c r="Q101" s="1">
        <v>-88000000</v>
      </c>
      <c r="R101" s="1">
        <v>-44000000</v>
      </c>
      <c r="S101" s="1">
        <v>-13000000</v>
      </c>
      <c r="T101" s="1">
        <v>-13000000</v>
      </c>
      <c r="U101" s="1">
        <v>-12000000</v>
      </c>
      <c r="V101" s="1">
        <v>-16000000</v>
      </c>
      <c r="W101" s="1">
        <v>-18000000</v>
      </c>
      <c r="X101" s="1">
        <v>27000000</v>
      </c>
      <c r="Y101" s="1">
        <v>-4000000</v>
      </c>
      <c r="Z101" s="1">
        <v>-13000000</v>
      </c>
      <c r="AA101" s="1">
        <v>1000000</v>
      </c>
      <c r="AB101" s="1">
        <v>-9000000</v>
      </c>
      <c r="AC101" s="1" t="s">
        <v>92</v>
      </c>
      <c r="AJ101" s="38" t="s">
        <v>142</v>
      </c>
      <c r="AK101" s="40" cm="1">
        <f t="array" ref="AK101">_FV(A1,"Market cap",TRUE)</f>
        <v>40760820000</v>
      </c>
    </row>
    <row r="102" spans="1:37" ht="20" x14ac:dyDescent="0.25">
      <c r="A102" s="6" t="s">
        <v>87</v>
      </c>
      <c r="B102" s="10">
        <v>472200000</v>
      </c>
      <c r="C102" s="10">
        <v>-202150000</v>
      </c>
      <c r="D102" s="10">
        <v>150261000</v>
      </c>
      <c r="E102" s="10">
        <v>398595000</v>
      </c>
      <c r="F102" s="10">
        <v>722334000</v>
      </c>
      <c r="G102" s="10">
        <v>472617000</v>
      </c>
      <c r="H102" s="10">
        <v>143113000</v>
      </c>
      <c r="I102" s="10">
        <v>123000000</v>
      </c>
      <c r="J102" s="10">
        <v>436000000</v>
      </c>
      <c r="K102" s="10">
        <v>-1048000000</v>
      </c>
      <c r="L102" s="10">
        <v>77000000</v>
      </c>
      <c r="M102" s="10">
        <v>-64000000</v>
      </c>
      <c r="N102" s="10">
        <v>196000000</v>
      </c>
      <c r="O102" s="10">
        <v>476810000000</v>
      </c>
      <c r="P102" s="10">
        <v>70169000000</v>
      </c>
      <c r="Q102" s="10">
        <v>304000000</v>
      </c>
      <c r="R102" s="10">
        <v>20000000</v>
      </c>
      <c r="S102" s="10" t="s">
        <v>92</v>
      </c>
      <c r="T102" s="10" t="s">
        <v>92</v>
      </c>
      <c r="U102" s="10" t="s">
        <v>92</v>
      </c>
      <c r="V102" s="10">
        <v>-246000000</v>
      </c>
      <c r="W102" s="10">
        <v>-246000000</v>
      </c>
      <c r="X102" s="10">
        <v>130000000</v>
      </c>
      <c r="Y102" s="10">
        <v>507000000</v>
      </c>
      <c r="Z102" s="10">
        <v>341000000</v>
      </c>
      <c r="AA102" s="10">
        <v>399000000</v>
      </c>
      <c r="AB102" s="10">
        <v>219000000</v>
      </c>
      <c r="AC102" s="10">
        <v>-185000000</v>
      </c>
      <c r="AJ102" s="33" t="s">
        <v>143</v>
      </c>
      <c r="AK102" s="34">
        <f>AK101/AK103</f>
        <v>0.93750836633483459</v>
      </c>
    </row>
    <row r="103" spans="1:37" ht="20" x14ac:dyDescent="0.25">
      <c r="A103" s="5" t="s">
        <v>88</v>
      </c>
      <c r="B103" s="1">
        <v>457200000</v>
      </c>
      <c r="C103" s="1">
        <v>754046000</v>
      </c>
      <c r="D103" s="1">
        <v>551896000</v>
      </c>
      <c r="E103" s="1">
        <v>702157000</v>
      </c>
      <c r="F103" s="1">
        <v>1100752000</v>
      </c>
      <c r="G103" s="1">
        <v>1823086000</v>
      </c>
      <c r="H103" s="1">
        <v>2295703000</v>
      </c>
      <c r="I103" s="1">
        <v>2439000000</v>
      </c>
      <c r="J103" s="1">
        <v>2562000000</v>
      </c>
      <c r="K103" s="1">
        <v>2998000000</v>
      </c>
      <c r="L103" s="1">
        <v>1950000000</v>
      </c>
      <c r="M103" s="1">
        <v>2027000000</v>
      </c>
      <c r="N103" s="1">
        <v>1659000000</v>
      </c>
      <c r="O103" s="1" t="s">
        <v>92</v>
      </c>
      <c r="P103" s="1">
        <v>476810000000</v>
      </c>
      <c r="Q103" s="1">
        <v>1588000000</v>
      </c>
      <c r="R103" s="1">
        <v>1892000000</v>
      </c>
      <c r="S103" s="1" t="s">
        <v>92</v>
      </c>
      <c r="T103" s="1" t="s">
        <v>92</v>
      </c>
      <c r="U103" s="1" t="s">
        <v>92</v>
      </c>
      <c r="V103" s="1" t="s">
        <v>92</v>
      </c>
      <c r="W103" s="1" t="s">
        <v>92</v>
      </c>
      <c r="X103" s="1">
        <v>1629000000</v>
      </c>
      <c r="Y103" s="1">
        <v>1759000000</v>
      </c>
      <c r="Z103" s="1">
        <v>2266000000</v>
      </c>
      <c r="AA103" s="1">
        <v>2607000000</v>
      </c>
      <c r="AB103" s="1">
        <v>3006000000</v>
      </c>
      <c r="AC103" s="1" t="s">
        <v>92</v>
      </c>
      <c r="AJ103" s="35" t="s">
        <v>144</v>
      </c>
      <c r="AK103" s="41">
        <f>AK99+AK101</f>
        <v>43477820000</v>
      </c>
    </row>
    <row r="104" spans="1:37" ht="20" thickBot="1" x14ac:dyDescent="0.3">
      <c r="A104" s="7" t="s">
        <v>89</v>
      </c>
      <c r="B104" s="11" t="s">
        <v>92</v>
      </c>
      <c r="C104" s="11">
        <v>551896000</v>
      </c>
      <c r="D104" s="11">
        <v>702157000</v>
      </c>
      <c r="E104" s="11">
        <v>1100752000</v>
      </c>
      <c r="F104" s="11">
        <v>1823086000</v>
      </c>
      <c r="G104" s="11">
        <v>2295703000</v>
      </c>
      <c r="H104" s="11">
        <v>2438816000</v>
      </c>
      <c r="I104" s="11">
        <v>2562000000</v>
      </c>
      <c r="J104" s="11">
        <v>2998000000</v>
      </c>
      <c r="K104" s="11">
        <v>1950000000</v>
      </c>
      <c r="L104" s="11">
        <v>2027000000</v>
      </c>
      <c r="M104" s="11">
        <v>1963000000</v>
      </c>
      <c r="N104" s="11">
        <v>1855000000</v>
      </c>
      <c r="O104" s="11">
        <v>476810000000</v>
      </c>
      <c r="P104" s="11">
        <v>546979000000</v>
      </c>
      <c r="Q104" s="11">
        <v>1892000000</v>
      </c>
      <c r="R104" s="11">
        <v>1912000000</v>
      </c>
      <c r="S104" s="11" t="s">
        <v>92</v>
      </c>
      <c r="T104" s="11" t="s">
        <v>92</v>
      </c>
      <c r="U104" s="11" t="s">
        <v>92</v>
      </c>
      <c r="V104" s="11">
        <v>1771000000</v>
      </c>
      <c r="W104" s="11">
        <v>1771000000</v>
      </c>
      <c r="X104" s="11">
        <v>1759000000</v>
      </c>
      <c r="Y104" s="11">
        <v>2266000000</v>
      </c>
      <c r="Z104" s="11">
        <v>2607000000</v>
      </c>
      <c r="AA104" s="11">
        <v>3006000000</v>
      </c>
      <c r="AB104" s="11">
        <v>3225000000</v>
      </c>
      <c r="AC104" s="11" t="s">
        <v>92</v>
      </c>
      <c r="AJ104" s="62" t="s">
        <v>145</v>
      </c>
      <c r="AK104" s="63"/>
    </row>
    <row r="105" spans="1:37" ht="21" thickTop="1" x14ac:dyDescent="0.25">
      <c r="A105" s="14" t="s">
        <v>107</v>
      </c>
      <c r="B105" s="1"/>
      <c r="C105" s="15">
        <f>(C106/B106)-1</f>
        <v>-0.18247737556561083</v>
      </c>
      <c r="D105" s="15">
        <f>(D106/C106)-1</f>
        <v>-0.64270295700784574</v>
      </c>
      <c r="E105" s="15">
        <f>(E106/D106)-1</f>
        <v>-2.2643339852448543</v>
      </c>
      <c r="F105" s="15">
        <f>(F106/E106)-1</f>
        <v>0.86456642264220296</v>
      </c>
      <c r="G105" s="15">
        <f>(G106/F106)-1</f>
        <v>-8.276093474064643</v>
      </c>
      <c r="H105" s="15">
        <f t="shared" ref="H105:AC105" si="8">(H106/G106)-1</f>
        <v>-1.3976516885896584</v>
      </c>
      <c r="I105" s="15">
        <f t="shared" si="8"/>
        <v>3.8630096153027242</v>
      </c>
      <c r="J105" s="15">
        <f t="shared" si="8"/>
        <v>0.12084063047285465</v>
      </c>
      <c r="K105" s="15">
        <f t="shared" si="8"/>
        <v>0.21979166666666661</v>
      </c>
      <c r="L105" s="15">
        <f t="shared" si="8"/>
        <v>-0.23228010247651576</v>
      </c>
      <c r="M105" s="15">
        <f t="shared" si="8"/>
        <v>0.38542825361512789</v>
      </c>
      <c r="N105" s="15">
        <f t="shared" si="8"/>
        <v>-0.12163789642713774</v>
      </c>
      <c r="O105" s="15">
        <f t="shared" si="8"/>
        <v>-8.5511882998171842</v>
      </c>
      <c r="P105" s="15">
        <f t="shared" si="8"/>
        <v>-10.240588306500424</v>
      </c>
      <c r="Q105" s="15">
        <f t="shared" si="8"/>
        <v>-0.98824939576742454</v>
      </c>
      <c r="R105" s="15">
        <f t="shared" si="8"/>
        <v>-0.50947603121516161</v>
      </c>
      <c r="S105" s="15">
        <f t="shared" si="8"/>
        <v>-0.30454545454545456</v>
      </c>
      <c r="T105" s="15">
        <f t="shared" si="8"/>
        <v>-0.40196078431372551</v>
      </c>
      <c r="U105" s="15">
        <f t="shared" si="8"/>
        <v>0.95355191256830607</v>
      </c>
      <c r="V105" s="15">
        <f t="shared" si="8"/>
        <v>0.17762237762237754</v>
      </c>
      <c r="W105" s="15">
        <f t="shared" si="8"/>
        <v>0</v>
      </c>
      <c r="X105" s="15">
        <f t="shared" si="8"/>
        <v>1.0273159144893111</v>
      </c>
      <c r="Y105" s="15">
        <f t="shared" si="8"/>
        <v>8.0843585237258431E-2</v>
      </c>
      <c r="Z105" s="15">
        <f t="shared" si="8"/>
        <v>1.3008130081300751E-2</v>
      </c>
      <c r="AA105" s="15">
        <f t="shared" si="8"/>
        <v>-0.60674157303370779</v>
      </c>
      <c r="AB105" s="15">
        <f t="shared" si="8"/>
        <v>0.54149659863945576</v>
      </c>
      <c r="AC105" s="15">
        <f t="shared" si="8"/>
        <v>-0.44395410414827896</v>
      </c>
      <c r="AD105" s="15"/>
      <c r="AE105" s="15"/>
      <c r="AF105" s="15"/>
      <c r="AG105" s="15"/>
      <c r="AH105" s="15"/>
      <c r="AI105" s="15"/>
      <c r="AJ105" s="25" t="s">
        <v>108</v>
      </c>
      <c r="AK105" s="26">
        <f>(AK100*AK92)+(AK102*AK97)</f>
        <v>0.10330240517936527</v>
      </c>
    </row>
    <row r="106" spans="1:37" ht="19" x14ac:dyDescent="0.25">
      <c r="A106" s="5" t="s">
        <v>90</v>
      </c>
      <c r="B106" s="1">
        <v>-176800000</v>
      </c>
      <c r="C106" s="1">
        <v>-144538000</v>
      </c>
      <c r="D106" s="1">
        <v>-51643000</v>
      </c>
      <c r="E106" s="1">
        <v>65294000</v>
      </c>
      <c r="F106" s="1">
        <v>121745000</v>
      </c>
      <c r="G106" s="1">
        <v>-885828000</v>
      </c>
      <c r="H106" s="1">
        <v>352251000</v>
      </c>
      <c r="I106" s="1">
        <v>1713000000</v>
      </c>
      <c r="J106" s="1">
        <v>1920000000</v>
      </c>
      <c r="K106" s="1">
        <v>2342000000</v>
      </c>
      <c r="L106" s="1">
        <v>1798000000</v>
      </c>
      <c r="M106" s="1">
        <v>2491000000</v>
      </c>
      <c r="N106" s="1">
        <v>2188000000</v>
      </c>
      <c r="O106" s="1">
        <v>-16522000000</v>
      </c>
      <c r="P106" s="1">
        <v>152673000000</v>
      </c>
      <c r="Q106" s="1">
        <v>1794000000</v>
      </c>
      <c r="R106" s="1">
        <v>880000000</v>
      </c>
      <c r="S106" s="1">
        <v>612000000</v>
      </c>
      <c r="T106" s="1">
        <v>366000000</v>
      </c>
      <c r="U106" s="1">
        <v>715000000</v>
      </c>
      <c r="V106" s="1">
        <v>842000000</v>
      </c>
      <c r="W106" s="1">
        <v>842000000</v>
      </c>
      <c r="X106" s="1">
        <v>1707000000</v>
      </c>
      <c r="Y106" s="1">
        <v>1845000000</v>
      </c>
      <c r="Z106" s="1">
        <v>1869000000</v>
      </c>
      <c r="AA106" s="1">
        <v>735000000</v>
      </c>
      <c r="AB106" s="1">
        <v>1133000000</v>
      </c>
      <c r="AC106" s="1">
        <v>630000000</v>
      </c>
      <c r="AD106" s="42">
        <f>AC106*(1+$AK$106)</f>
        <v>670204378.27679348</v>
      </c>
      <c r="AE106" s="42">
        <f t="shared" ref="AE106:AH106" si="9">AD106*(1+$AK$106)</f>
        <v>712974458.1926719</v>
      </c>
      <c r="AF106" s="42">
        <f t="shared" si="9"/>
        <v>758473973.77818</v>
      </c>
      <c r="AG106" s="42">
        <f t="shared" si="9"/>
        <v>806877107.99227631</v>
      </c>
      <c r="AH106" s="42">
        <f t="shared" si="9"/>
        <v>858369159.53609633</v>
      </c>
      <c r="AI106" s="43" t="s">
        <v>146</v>
      </c>
      <c r="AJ106" s="44" t="s">
        <v>147</v>
      </c>
      <c r="AK106" s="45">
        <f>(SUM(AD4:AH4)/5)</f>
        <v>6.3816473455227701E-2</v>
      </c>
    </row>
    <row r="107" spans="1:3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43"/>
      <c r="AE107" s="43"/>
      <c r="AF107" s="43"/>
      <c r="AG107" s="43"/>
      <c r="AH107" s="46">
        <f>AH106*(1+AK107)/(AK108-AK107)</f>
        <v>11236288163.934414</v>
      </c>
      <c r="AI107" s="47" t="s">
        <v>148</v>
      </c>
      <c r="AJ107" s="48" t="s">
        <v>149</v>
      </c>
      <c r="AK107" s="49">
        <v>2.5000000000000001E-2</v>
      </c>
    </row>
    <row r="108" spans="1:37" ht="19" x14ac:dyDescent="0.25">
      <c r="AD108" s="46">
        <f t="shared" ref="AD108:AF108" si="10">AD107+AD106</f>
        <v>670204378.27679348</v>
      </c>
      <c r="AE108" s="46">
        <f t="shared" si="10"/>
        <v>712974458.1926719</v>
      </c>
      <c r="AF108" s="46">
        <f t="shared" si="10"/>
        <v>758473973.77818</v>
      </c>
      <c r="AG108" s="46">
        <f>AG107+AG106</f>
        <v>806877107.99227631</v>
      </c>
      <c r="AH108" s="46">
        <f>AH107+AH106</f>
        <v>12094657323.47051</v>
      </c>
      <c r="AI108" s="47" t="s">
        <v>144</v>
      </c>
      <c r="AJ108" s="50" t="s">
        <v>150</v>
      </c>
      <c r="AK108" s="51">
        <f>AK105</f>
        <v>0.10330240517936527</v>
      </c>
    </row>
    <row r="109" spans="1:37" ht="19" x14ac:dyDescent="0.25">
      <c r="AD109" s="64" t="s">
        <v>151</v>
      </c>
      <c r="AE109" s="65"/>
    </row>
    <row r="110" spans="1:37" ht="20" x14ac:dyDescent="0.25">
      <c r="AD110" s="52" t="s">
        <v>152</v>
      </c>
      <c r="AE110" s="40">
        <f>NPV(AK108,AD108,AE108,AF108,AG108,AH108)</f>
        <v>9700565447.9957142</v>
      </c>
    </row>
    <row r="111" spans="1:37" ht="20" x14ac:dyDescent="0.25">
      <c r="AD111" s="52" t="s">
        <v>153</v>
      </c>
      <c r="AE111" s="40">
        <f>AC40</f>
        <v>4518000000</v>
      </c>
    </row>
    <row r="112" spans="1:37" ht="20" x14ac:dyDescent="0.25">
      <c r="AD112" s="52" t="s">
        <v>140</v>
      </c>
      <c r="AE112" s="40">
        <f>AK99</f>
        <v>2717000000</v>
      </c>
    </row>
    <row r="113" spans="30:31" ht="20" x14ac:dyDescent="0.25">
      <c r="AD113" s="52" t="s">
        <v>154</v>
      </c>
      <c r="AE113" s="40">
        <f>AE110+AE111-AE112</f>
        <v>11501565447.995714</v>
      </c>
    </row>
    <row r="114" spans="30:31" ht="20" x14ac:dyDescent="0.25">
      <c r="AD114" s="52" t="s">
        <v>155</v>
      </c>
      <c r="AE114" s="53">
        <f>AC34*(1+(AI16*5))</f>
        <v>988909278.21073329</v>
      </c>
    </row>
    <row r="115" spans="30:31" ht="20" x14ac:dyDescent="0.25">
      <c r="AD115" s="54" t="s">
        <v>156</v>
      </c>
      <c r="AE115" s="55">
        <f>AE113/AE114</f>
        <v>11.630556716795986</v>
      </c>
    </row>
    <row r="116" spans="30:31" ht="20" x14ac:dyDescent="0.25">
      <c r="AD116" s="52" t="s">
        <v>157</v>
      </c>
      <c r="AE116" s="56" cm="1">
        <f t="array" ref="AE116">_FV(A1,"Price")</f>
        <v>45.4</v>
      </c>
    </row>
    <row r="117" spans="30:31" ht="20" x14ac:dyDescent="0.25">
      <c r="AD117" s="57" t="s">
        <v>158</v>
      </c>
      <c r="AE117" s="58">
        <f>AE115/AE116-1</f>
        <v>-0.74382033663444957</v>
      </c>
    </row>
    <row r="118" spans="30:31" ht="20" x14ac:dyDescent="0.25">
      <c r="AD118" s="57" t="s">
        <v>159</v>
      </c>
      <c r="AE118" s="59" t="str">
        <f>IF(AE115&gt;AE116,"BUY","SELL")</f>
        <v>SELL</v>
      </c>
    </row>
  </sheetData>
  <mergeCells count="6">
    <mergeCell ref="AD109:AE109"/>
    <mergeCell ref="AJ83:AK83"/>
    <mergeCell ref="AJ84:AK84"/>
    <mergeCell ref="AJ93:AK93"/>
    <mergeCell ref="AJ98:AK98"/>
    <mergeCell ref="AJ104:AK104"/>
  </mergeCells>
  <hyperlinks>
    <hyperlink ref="A1" r:id="rId1" tooltip="https://roic.ai/company/STM" display="ROIC.AI | ST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932787/000102140803004293/0001021408-03-004293-index.htm" xr:uid="{00000000-0004-0000-0000-000016000000}"/>
    <hyperlink ref="I74" r:id="rId17" tooltip="https://www.sec.gov/Archives/edgar/data/932787/000102140803004293/0001021408-03-004293-index.htm" xr:uid="{00000000-0004-0000-0000-000017000000}"/>
    <hyperlink ref="J36" r:id="rId18" tooltip="https://www.sec.gov/Archives/edgar/data/932787/000102123104000316/0001021231-04-000316-index.htm" xr:uid="{00000000-0004-0000-0000-000019000000}"/>
    <hyperlink ref="J74" r:id="rId19" tooltip="https://www.sec.gov/Archives/edgar/data/932787/000102123104000316/0001021231-04-000316-index.htm" xr:uid="{00000000-0004-0000-0000-00001A000000}"/>
    <hyperlink ref="K36" r:id="rId20" tooltip="https://www.sec.gov/Archives/edgar/data/932787/000102123105000232/0001021231-05-000232-index.htm" xr:uid="{00000000-0004-0000-0000-00001C000000}"/>
    <hyperlink ref="K74" r:id="rId21" tooltip="https://www.sec.gov/Archives/edgar/data/932787/000102123105000232/0001021231-05-000232-index.htm" xr:uid="{00000000-0004-0000-0000-00001D000000}"/>
    <hyperlink ref="L36" r:id="rId22" tooltip="https://www.sec.gov/Archives/edgar/data/932787/000095012306002542/0000950123-06-002542-index.htm" xr:uid="{00000000-0004-0000-0000-00001F000000}"/>
    <hyperlink ref="L74" r:id="rId23" tooltip="https://www.sec.gov/Archives/edgar/data/932787/000095012306002542/0000950123-06-002542-index.htm" xr:uid="{00000000-0004-0000-0000-000020000000}"/>
    <hyperlink ref="M36" r:id="rId24" tooltip="https://www.sec.gov/Archives/edgar/data/932787/000095012307003820/0000950123-07-003820-index.htm" xr:uid="{00000000-0004-0000-0000-000022000000}"/>
    <hyperlink ref="M74" r:id="rId25" tooltip="https://www.sec.gov/Archives/edgar/data/932787/000095012307003820/0000950123-07-003820-index.htm" xr:uid="{00000000-0004-0000-0000-000023000000}"/>
    <hyperlink ref="N36" r:id="rId26" tooltip="https://www.sec.gov/Archives/edgar/data/932787/000141978308000012/0001419783-08-000012-index.htm" xr:uid="{00000000-0004-0000-0000-000025000000}"/>
    <hyperlink ref="N74" r:id="rId27" tooltip="https://www.sec.gov/Archives/edgar/data/932787/000141978308000012/0001419783-08-000012-index.htm" xr:uid="{00000000-0004-0000-0000-000026000000}"/>
    <hyperlink ref="O36" r:id="rId28" tooltip="https://www.sec.gov/Archives/edgar/data/932787/000095012309008750/0000950123-09-008750-index.htm" xr:uid="{00000000-0004-0000-0000-000028000000}"/>
    <hyperlink ref="O74" r:id="rId29" tooltip="https://www.sec.gov/Archives/edgar/data/932787/000095012309008750/0000950123-09-008750-index.htm" xr:uid="{00000000-0004-0000-0000-000029000000}"/>
    <hyperlink ref="P36" r:id="rId30" tooltip="https://www.sec.gov/Archives/edgar/data/932787/000095012310023134/0000950123-10-023134-index.htm" xr:uid="{00000000-0004-0000-0000-00002B000000}"/>
    <hyperlink ref="P74" r:id="rId31" tooltip="https://www.sec.gov/Archives/edgar/data/932787/000095012310023134/0000950123-10-023134-index.htm" xr:uid="{00000000-0004-0000-0000-00002C000000}"/>
    <hyperlink ref="Q36" r:id="rId32" tooltip="https://www.sec.gov/Archives/edgar/data/932787/000095012311022652/0000950123-11-022652-index.htm" xr:uid="{00000000-0004-0000-0000-00002E000000}"/>
    <hyperlink ref="Q74" r:id="rId33" tooltip="https://www.sec.gov/Archives/edgar/data/932787/000095012311022652/0000950123-11-022652-index.htm" xr:uid="{00000000-0004-0000-0000-00002F000000}"/>
    <hyperlink ref="R36" r:id="rId34" tooltip="https://www.sec.gov/Archives/edgar/data/932787/000119312512096664/0001193125-12-096664-index.htm" xr:uid="{00000000-0004-0000-0000-000031000000}"/>
    <hyperlink ref="R74" r:id="rId35" tooltip="https://www.sec.gov/Archives/edgar/data/932787/000119312512096664/0001193125-12-096664-index.htm" xr:uid="{00000000-0004-0000-0000-000032000000}"/>
    <hyperlink ref="S36" r:id="rId36" tooltip="https://www.sec.gov/Archives/edgar/data/932787/000119312513089565/0001193125-13-089565-index.htm" xr:uid="{00000000-0004-0000-0000-000034000000}"/>
    <hyperlink ref="S74" r:id="rId37" tooltip="https://www.sec.gov/Archives/edgar/data/932787/000119312513089565/0001193125-13-089565-index.htm" xr:uid="{00000000-0004-0000-0000-000035000000}"/>
    <hyperlink ref="T36" r:id="rId38" tooltip="https://www.sec.gov/Archives/edgar/data/932787/000119312514084249/0001193125-14-084249-index.htm" xr:uid="{00000000-0004-0000-0000-000037000000}"/>
    <hyperlink ref="T74" r:id="rId39" tooltip="https://www.sec.gov/Archives/edgar/data/932787/000119312514084249/0001193125-14-084249-index.htm" xr:uid="{00000000-0004-0000-0000-000038000000}"/>
    <hyperlink ref="U36" r:id="rId40" tooltip="https://www.sec.gov/Archives/edgar/data/932787/000119312515074967/0001193125-15-074967-index.htm" xr:uid="{00000000-0004-0000-0000-00003A000000}"/>
    <hyperlink ref="U74" r:id="rId41" tooltip="https://www.sec.gov/Archives/edgar/data/932787/000119312515074967/0001193125-15-074967-index.htm" xr:uid="{00000000-0004-0000-0000-00003B000000}"/>
    <hyperlink ref="V36" r:id="rId42" tooltip="https://www.sec.gov/Archives/edgar/data/932787/000119312516506926/0001193125-16-506926-index.htm" xr:uid="{00000000-0004-0000-0000-00003D000000}"/>
    <hyperlink ref="V74" r:id="rId43" tooltip="https://www.sec.gov/Archives/edgar/data/932787/000119312516506926/0001193125-16-506926-index.htm" xr:uid="{00000000-0004-0000-0000-00003E000000}"/>
    <hyperlink ref="W36" r:id="rId44" tooltip="https://www.sec.gov/Archives/edgar/data/932787/000119312517069977/0001193125-17-069977-index.htm" xr:uid="{00000000-0004-0000-0000-000040000000}"/>
    <hyperlink ref="W74" r:id="rId45" tooltip="https://www.sec.gov/Archives/edgar/data/932787/000119312517069977/0001193125-17-069977-index.htm" xr:uid="{00000000-0004-0000-0000-000041000000}"/>
    <hyperlink ref="X36" r:id="rId46" tooltip="https://www.sec.gov/Archives/edgar/data/932787/000119312518067609/0001193125-18-067609-index.htm" xr:uid="{00000000-0004-0000-0000-000043000000}"/>
    <hyperlink ref="X74" r:id="rId47" tooltip="https://www.sec.gov/Archives/edgar/data/932787/000119312518067609/0001193125-18-067609-index.htm" xr:uid="{00000000-0004-0000-0000-000044000000}"/>
    <hyperlink ref="Y36" r:id="rId48" tooltip="https://www.sec.gov/Archives/edgar/data/932787/000119312519057507/0001193125-19-057507-index.htm" xr:uid="{00000000-0004-0000-0000-000046000000}"/>
    <hyperlink ref="Y74" r:id="rId49" tooltip="https://www.sec.gov/Archives/edgar/data/932787/000119312519057507/0001193125-19-057507-index.htm" xr:uid="{00000000-0004-0000-0000-000047000000}"/>
    <hyperlink ref="Z36" r:id="rId50" tooltip="https://www.sec.gov/Archives/edgar/data/932787/000156459020006795/0001564590-20-006795-index.htm" xr:uid="{00000000-0004-0000-0000-000049000000}"/>
    <hyperlink ref="Z74" r:id="rId51" tooltip="https://www.sec.gov/Archives/edgar/data/932787/000156459020006795/0001564590-20-006795-index.htm"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1" r:id="rId58" display="https://finbox.com/NYSE:STM/explorer/revenue_proj" xr:uid="{1F23287F-CF5B-5849-9719-559924833366}"/>
  </hyperlinks>
  <pageMargins left="0.7" right="0.7" top="0.75" bottom="0.75" header="0.3" footer="0.3"/>
  <drawing r:id="rId5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2023-03-14T04:59:46Z</dcterms:created>
  <dcterms:modified xsi:type="dcterms:W3CDTF">2023-05-22T21:22:10Z</dcterms:modified>
</cp:coreProperties>
</file>