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8130F349-F2A8-BB41-96A5-2CA335A6FB1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6" i="1" l="1" a="1"/>
  <c r="AO116" i="1" s="1"/>
  <c r="AO111" i="1"/>
  <c r="AU101" i="1" a="1"/>
  <c r="AU101" i="1" s="1"/>
  <c r="AU95" i="1" a="1"/>
  <c r="AU95" i="1" s="1"/>
  <c r="AU97" i="1" s="1"/>
  <c r="AU90" i="1"/>
  <c r="AU89" i="1"/>
  <c r="AU91" i="1"/>
  <c r="AU87" i="1"/>
  <c r="AU86" i="1"/>
  <c r="AU99" i="1"/>
  <c r="AU85" i="1"/>
  <c r="AU88" i="1"/>
  <c r="AS19" i="1"/>
  <c r="AS16" i="1"/>
  <c r="AO114" i="1"/>
  <c r="AV13" i="1"/>
  <c r="AU13" i="1"/>
  <c r="AT13" i="1"/>
  <c r="AS13" i="1"/>
  <c r="AV10" i="1"/>
  <c r="AU10" i="1"/>
  <c r="AT10" i="1"/>
  <c r="AS10" i="1"/>
  <c r="AV7" i="1"/>
  <c r="AU7" i="1"/>
  <c r="AT7" i="1"/>
  <c r="AS7" i="1"/>
  <c r="AV4" i="1"/>
  <c r="AU4" i="1"/>
  <c r="AT4" i="1"/>
  <c r="AS4" i="1"/>
  <c r="AR4" i="1"/>
  <c r="AQ4" i="1"/>
  <c r="AP4" i="1"/>
  <c r="AO4" i="1"/>
  <c r="AN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106" i="1"/>
  <c r="AN106" i="1"/>
  <c r="AN108" i="1"/>
  <c r="AO106" i="1"/>
  <c r="AO112" i="1"/>
  <c r="AU92" i="1"/>
  <c r="AP106" i="1"/>
  <c r="AO108" i="1"/>
  <c r="AQ106" i="1"/>
  <c r="AP108" i="1"/>
  <c r="AR106" i="1"/>
  <c r="AQ108" i="1"/>
  <c r="AV16" i="1" l="1"/>
  <c r="AT16" i="1"/>
  <c r="AU103" i="1"/>
  <c r="AU100" i="1" s="1"/>
  <c r="AU16" i="1"/>
  <c r="AU102" i="1" l="1"/>
  <c r="AU105" i="1" s="1"/>
  <c r="AU108" i="1" s="1"/>
  <c r="AR107" i="1" l="1"/>
  <c r="AR108" i="1" s="1"/>
  <c r="AO110" i="1" s="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<sst xmlns="http://schemas.openxmlformats.org/spreadsheetml/2006/main" count="1273" uniqueCount="160">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</sst>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TXN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6669983416252072E-2"/>
          <c:y val="0.10777815824398833"/>
          <c:w val="0.87291542288557211"/>
          <c:h val="0.8181683117095964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numCache>
            </c:numRef>
          </c:val>
          <c:extLst>
            <c:ext xmlns:c16="http://schemas.microsoft.com/office/drawing/2014/chart" uri="{C3380CC4-5D6E-409C-BE32-E72D297353CC}">
              <c16:uniqueId val="{00000000-FC70-C44B-A048-E0A1696396A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400900000</c:v>
                </c:pt>
                <c:pt idx="1">
                  <c:v>524900000</c:v>
                </c:pt>
                <c:pt idx="2">
                  <c:v>794800000</c:v>
                </c:pt>
                <c:pt idx="3">
                  <c:v>906200000</c:v>
                </c:pt>
                <c:pt idx="4">
                  <c:v>808500000</c:v>
                </c:pt>
                <c:pt idx="5">
                  <c:v>520000000</c:v>
                </c:pt>
                <c:pt idx="6">
                  <c:v>286000000</c:v>
                </c:pt>
                <c:pt idx="7">
                  <c:v>979000000</c:v>
                </c:pt>
                <c:pt idx="8">
                  <c:v>1309000000</c:v>
                </c:pt>
                <c:pt idx="9">
                  <c:v>1707000000</c:v>
                </c:pt>
                <c:pt idx="10">
                  <c:v>2375000000</c:v>
                </c:pt>
                <c:pt idx="11">
                  <c:v>990000000</c:v>
                </c:pt>
                <c:pt idx="12">
                  <c:v>3325000000</c:v>
                </c:pt>
                <c:pt idx="13">
                  <c:v>1761000000</c:v>
                </c:pt>
                <c:pt idx="14">
                  <c:v>3074000000</c:v>
                </c:pt>
                <c:pt idx="15">
                  <c:v>5925000000</c:v>
                </c:pt>
                <c:pt idx="16">
                  <c:v>1402000000</c:v>
                </c:pt>
                <c:pt idx="17">
                  <c:v>1343000000</c:v>
                </c:pt>
                <c:pt idx="18">
                  <c:v>2778000000</c:v>
                </c:pt>
                <c:pt idx="19">
                  <c:v>3970000000</c:v>
                </c:pt>
                <c:pt idx="20">
                  <c:v>4546000000</c:v>
                </c:pt>
                <c:pt idx="21">
                  <c:v>6549000000</c:v>
                </c:pt>
                <c:pt idx="22">
                  <c:v>4778000000</c:v>
                </c:pt>
                <c:pt idx="23">
                  <c:v>3616000000</c:v>
                </c:pt>
                <c:pt idx="24">
                  <c:v>2966000000</c:v>
                </c:pt>
                <c:pt idx="25">
                  <c:v>5477000000</c:v>
                </c:pt>
                <c:pt idx="26">
                  <c:v>4012000000</c:v>
                </c:pt>
                <c:pt idx="27">
                  <c:v>3319000000</c:v>
                </c:pt>
                <c:pt idx="28">
                  <c:v>4146000000</c:v>
                </c:pt>
                <c:pt idx="29">
                  <c:v>5198000000</c:v>
                </c:pt>
                <c:pt idx="30">
                  <c:v>5439000000</c:v>
                </c:pt>
                <c:pt idx="31">
                  <c:v>5965000000</c:v>
                </c:pt>
                <c:pt idx="32">
                  <c:v>7062000000</c:v>
                </c:pt>
                <c:pt idx="33">
                  <c:v>7765000000</c:v>
                </c:pt>
                <c:pt idx="34">
                  <c:v>6948000000</c:v>
                </c:pt>
                <c:pt idx="35">
                  <c:v>7199000000</c:v>
                </c:pt>
                <c:pt idx="36">
                  <c:v>10057000000</c:v>
                </c:pt>
                <c:pt idx="37">
                  <c:v>11225000000</c:v>
                </c:pt>
              </c:numCache>
            </c:numRef>
          </c:val>
          <c:extLst>
            <c:ext xmlns:c16="http://schemas.microsoft.com/office/drawing/2014/chart" uri="{C3380CC4-5D6E-409C-BE32-E72D297353CC}">
              <c16:uniqueId val="{00000001-FC70-C44B-A048-E0A1696396A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numCache>
            </c:numRef>
          </c:val>
          <c:extLst>
            <c:ext xmlns:c16="http://schemas.microsoft.com/office/drawing/2014/chart" uri="{C3380CC4-5D6E-409C-BE32-E72D297353CC}">
              <c16:uniqueId val="{00000002-FC70-C44B-A048-E0A1696396AB}"/>
            </c:ext>
          </c:extLst>
        </c:ser>
        <c:dLbls>
          <c:showLegendKey val="0"/>
          <c:showVal val="0"/>
          <c:showCatName val="0"/>
          <c:showSerName val="0"/>
          <c:showPercent val="0"/>
          <c:showBubbleSize val="0"/>
        </c:dLbls>
        <c:gapWidth val="100"/>
        <c:overlap val="-24"/>
        <c:axId val="1879655552"/>
        <c:axId val="1879657280"/>
      </c:barChart>
      <c:catAx>
        <c:axId val="18796555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7280"/>
        <c:crosses val="autoZero"/>
        <c:auto val="1"/>
        <c:lblAlgn val="ctr"/>
        <c:lblOffset val="100"/>
        <c:noMultiLvlLbl val="0"/>
      </c:catAx>
      <c:valAx>
        <c:axId val="18796572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796555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31750</xdr:colOff>
      <xdr:row>108</xdr:row>
      <xdr:rowOff>17462</xdr:rowOff>
    </xdr:from>
    <xdr:to>
      <xdr:col>46</xdr:col>
      <xdr:colOff>1587500</xdr:colOff>
      <xdr:row>134</xdr:row>
      <xdr:rowOff>0</xdr:rowOff>
    </xdr:to>
    <xdr:graphicFrame macro="">
      <xdr:nvGraphicFramePr>
        <xdr:cNvPr id="2" name="Chart 1">
          <a:extLst>
            <a:ext uri="{FF2B5EF4-FFF2-40B4-BE49-F238E27FC236}">
              <a16:creationId xmlns:a16="http://schemas.microsoft.com/office/drawing/2014/main" id="{9436D143-3BF5-38D2-4384-BBADDB593B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186.3</v>
    <v>144.4589</v>
    <v>1.0161</v>
    <v>-1.1200000000000001</v>
    <v>-6.5550000000000001E-3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170.74</v>
    <v>Semiconductors &amp; Semiconductor Equipment</v>
    <v>Stock</v>
    <v>45069.998688483596</v>
    <v>0</v>
    <v>169.22</v>
    <v>154065172986</v>
    <v>TEXAS INSTRUMENTS INCORPORATED</v>
    <v>TEXAS INSTRUMENTS INCORPORATED</v>
    <v>169.79</v>
    <v>19.046700000000001</v>
    <v>170.86</v>
    <v>169.74</v>
    <v>169</v>
    <v>907653900</v>
    <v>TXN</v>
    <v>TEXAS INSTRUMENTS INCORPORATED (XNAS:TXN)</v>
    <v>101</v>
    <v>4874712</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spb>
    <spb s="4">
      <v>at close</v>
      <v>from previous close</v>
      <v>from previous close</v>
      <v>Source: Nasdaq</v>
      <v>GMT</v>
      <v>Delayed 15 minutes</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5" activePane="bottomRight" state="frozen"/>
      <selection pane="topRight"/>
      <selection pane="bottomLeft"/>
      <selection pane="bottomRight" activeCell="AN90" sqref="AN90"/>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8">
        <v>18218000000</v>
      </c>
      <c r="AO3" s="28">
        <v>19427000000</v>
      </c>
      <c r="AP3" s="28">
        <v>20610000000</v>
      </c>
      <c r="AQ3" s="28">
        <v>23561000000</v>
      </c>
      <c r="AR3" s="28">
        <v>25762000000</v>
      </c>
      <c r="AS3" s="18" t="s">
        <v>109</v>
      </c>
      <c r="AT3" s="19" t="s">
        <v>110</v>
      </c>
      <c r="AU3" s="19" t="s">
        <v>111</v>
      </c>
      <c r="AV3" s="19" t="s">
        <v>112</v>
      </c>
    </row>
    <row r="4" spans="1:48" ht="19" x14ac:dyDescent="0.25">
      <c r="A4" s="14" t="s">
        <v>94</v>
      </c>
      <c r="B4" s="1"/>
      <c r="C4" s="15">
        <f>(C3/B3)-1</f>
        <v>1.0051781906792678E-2</v>
      </c>
      <c r="D4" s="15">
        <f>(D3/C3)-1</f>
        <v>0.1247486932046642</v>
      </c>
      <c r="E4" s="15">
        <f>(E3/D3)-1</f>
        <v>0.1251765126463491</v>
      </c>
      <c r="F4" s="15">
        <f t="shared" ref="F4:AR4" si="0">(F3/E3)-1</f>
        <v>3.6077397216750295E-2</v>
      </c>
      <c r="G4" s="15">
        <f t="shared" si="0"/>
        <v>6.9151627593186937E-3</v>
      </c>
      <c r="H4" s="16">
        <f t="shared" si="0"/>
        <v>3.3044007918379803E-2</v>
      </c>
      <c r="I4" s="16">
        <f t="shared" si="0"/>
        <v>9.6698113207547065E-2</v>
      </c>
      <c r="J4" s="16">
        <f t="shared" si="0"/>
        <v>0.14556451612903221</v>
      </c>
      <c r="K4" s="16">
        <f t="shared" si="0"/>
        <v>0.21025460518596728</v>
      </c>
      <c r="L4" s="16">
        <f t="shared" si="0"/>
        <v>0.27270964614638871</v>
      </c>
      <c r="M4" s="16">
        <f t="shared" si="0"/>
        <v>-0.24283973187081043</v>
      </c>
      <c r="N4" s="16">
        <f t="shared" si="0"/>
        <v>-1.9114688128772594E-2</v>
      </c>
      <c r="O4" s="16">
        <f t="shared" si="0"/>
        <v>-0.13230769230769235</v>
      </c>
      <c r="P4" s="16">
        <f t="shared" si="0"/>
        <v>0.11914893617021272</v>
      </c>
      <c r="Q4" s="16">
        <f t="shared" si="0"/>
        <v>0.25422475707646819</v>
      </c>
      <c r="R4" s="16">
        <f t="shared" si="0"/>
        <v>-0.30938947368421055</v>
      </c>
      <c r="S4" s="16">
        <f t="shared" si="0"/>
        <v>2.2192415559078249E-2</v>
      </c>
      <c r="T4" s="16">
        <f t="shared" si="0"/>
        <v>0.17308839317666713</v>
      </c>
      <c r="U4" s="16">
        <f t="shared" si="0"/>
        <v>0.2792353060809436</v>
      </c>
      <c r="V4" s="16">
        <f t="shared" si="0"/>
        <v>6.4546899841017469E-2</v>
      </c>
      <c r="W4" s="16">
        <f t="shared" si="0"/>
        <v>6.4441457586618789E-2</v>
      </c>
      <c r="X4" s="16">
        <f t="shared" si="0"/>
        <v>-2.9463346194317785E-2</v>
      </c>
      <c r="Y4" s="16">
        <f t="shared" si="0"/>
        <v>-9.6422117817130504E-2</v>
      </c>
      <c r="Z4" s="16">
        <f t="shared" si="0"/>
        <v>-0.16590672746180302</v>
      </c>
      <c r="AA4" s="16">
        <f t="shared" si="0"/>
        <v>0.3394073079505131</v>
      </c>
      <c r="AB4" s="16">
        <f t="shared" si="0"/>
        <v>-1.6540168981812986E-2</v>
      </c>
      <c r="AC4" s="16">
        <f t="shared" si="0"/>
        <v>-6.6254095376774624E-2</v>
      </c>
      <c r="AD4" s="16">
        <f t="shared" si="0"/>
        <v>-4.8343079922027243E-2</v>
      </c>
      <c r="AE4" s="16">
        <f t="shared" si="0"/>
        <v>6.8824252355591975E-2</v>
      </c>
      <c r="AF4" s="16">
        <f t="shared" si="0"/>
        <v>-3.4495975469528428E-3</v>
      </c>
      <c r="AG4" s="16">
        <f t="shared" si="0"/>
        <v>2.8461538461538538E-2</v>
      </c>
      <c r="AH4" s="16">
        <f t="shared" si="0"/>
        <v>0.1189977561705311</v>
      </c>
      <c r="AI4" s="16">
        <f t="shared" si="0"/>
        <v>5.5009691865516963E-2</v>
      </c>
      <c r="AJ4" s="16">
        <f t="shared" si="0"/>
        <v>-8.876077040040542E-2</v>
      </c>
      <c r="AK4" s="16">
        <f t="shared" si="0"/>
        <v>5.4230689007856991E-3</v>
      </c>
      <c r="AL4" s="16">
        <f t="shared" si="0"/>
        <v>0.26851531705967768</v>
      </c>
      <c r="AM4" s="16">
        <f t="shared" si="0"/>
        <v>9.1801133885739183E-2</v>
      </c>
      <c r="AN4" s="16">
        <f t="shared" si="0"/>
        <v>-9.0373477132015156E-2</v>
      </c>
      <c r="AO4" s="16">
        <f t="shared" si="0"/>
        <v>6.63629377538697E-2</v>
      </c>
      <c r="AP4" s="16">
        <f t="shared" si="0"/>
        <v>6.0894631183404435E-2</v>
      </c>
      <c r="AQ4" s="16">
        <f t="shared" si="0"/>
        <v>0.14318292091217866</v>
      </c>
      <c r="AR4" s="16">
        <f t="shared" si="0"/>
        <v>9.3417087559950707E-2</v>
      </c>
      <c r="AS4" s="17">
        <f>(AM4+AL4+AK4)/3</f>
        <v>0.12191317328206752</v>
      </c>
      <c r="AT4" s="17">
        <f>(AM20+AL20+AK20)/3</f>
        <v>0.18308770011386391</v>
      </c>
      <c r="AU4" s="17">
        <f>(AM29+AL29+AK29)/3</f>
        <v>0.20997062261429936</v>
      </c>
      <c r="AV4" s="17">
        <f>(AM105+AL105+AK105)/3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S6" s="18" t="s">
        <v>113</v>
      </c>
      <c r="AT6" s="19" t="s">
        <v>114</v>
      </c>
      <c r="AU6" s="19" t="s">
        <v>115</v>
      </c>
      <c r="AV6" s="19" t="s">
        <v>116</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S7" s="17">
        <f>AM7</f>
        <v>0.68759999999999999</v>
      </c>
      <c r="AT7" s="20">
        <f>AM21</f>
        <v>0.5605</v>
      </c>
      <c r="AU7" s="20">
        <f>AM30</f>
        <v>0.43680000000000002</v>
      </c>
      <c r="AV7" s="20">
        <f>AM106/AM3</f>
        <v>0.29573596964250048</v>
      </c>
    </row>
    <row r="8" spans="1:48" ht="19" x14ac:dyDescent="0.25">
      <c r="A8" s="5" t="s">
        <v>5</v>
      </c>
      <c r="B8" s="1" t="s">
        <v>92</v>
      </c>
      <c r="C8" s="1" t="s">
        <v>92</v>
      </c>
      <c r="D8" s="1" t="s">
        <v>92</v>
      </c>
      <c r="E8" s="1" t="s">
        <v>92</v>
      </c>
      <c r="F8" s="1" t="s">
        <v>92</v>
      </c>
      <c r="G8" s="1" t="s">
        <v>92</v>
      </c>
      <c r="H8" s="1" t="s">
        <v>92</v>
      </c>
      <c r="I8" s="1" t="s">
        <v>92</v>
      </c>
      <c r="J8" s="1" t="s">
        <v>92</v>
      </c>
      <c r="K8" s="1" t="s">
        <v>92</v>
      </c>
      <c r="L8" s="1" t="s">
        <v>92</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95</v>
      </c>
      <c r="B9" s="15" t="e">
        <f>B8/B3</f>
        <v>#VALUE!</v>
      </c>
      <c r="C9" s="15" t="e">
        <f t="shared" ref="C9:AM9" si="1">C8/C3</f>
        <v>#VALUE!</v>
      </c>
      <c r="D9" s="15" t="e">
        <f t="shared" si="1"/>
        <v>#VALUE!</v>
      </c>
      <c r="E9" s="15" t="e">
        <f t="shared" si="1"/>
        <v>#VALUE!</v>
      </c>
      <c r="F9" s="15" t="e">
        <f t="shared" si="1"/>
        <v>#VALUE!</v>
      </c>
      <c r="G9" s="15" t="e">
        <f t="shared" si="1"/>
        <v>#VALUE!</v>
      </c>
      <c r="H9" s="15" t="e">
        <f t="shared" si="1"/>
        <v>#VALUE!</v>
      </c>
      <c r="I9" s="15" t="e">
        <f t="shared" si="1"/>
        <v>#VALUE!</v>
      </c>
      <c r="J9" s="15" t="e">
        <f t="shared" si="1"/>
        <v>#VALUE!</v>
      </c>
      <c r="K9" s="15" t="e">
        <f t="shared" si="1"/>
        <v>#VALUE!</v>
      </c>
      <c r="L9" s="15" t="e">
        <f t="shared" si="1"/>
        <v>#VALUE!</v>
      </c>
      <c r="M9" s="15">
        <f t="shared" si="1"/>
        <v>0.11881287726358149</v>
      </c>
      <c r="N9" s="15">
        <f t="shared" si="1"/>
        <v>0.15753846153846154</v>
      </c>
      <c r="O9" s="15">
        <f t="shared" si="1"/>
        <v>0.14255319148936171</v>
      </c>
      <c r="P9" s="15">
        <f t="shared" si="1"/>
        <v>0.14079002957329953</v>
      </c>
      <c r="Q9" s="15">
        <f t="shared" si="1"/>
        <v>0.1471157894736842</v>
      </c>
      <c r="R9" s="15">
        <f t="shared" si="1"/>
        <v>0.1948542860626753</v>
      </c>
      <c r="S9" s="15">
        <f t="shared" si="1"/>
        <v>0.19312895144936179</v>
      </c>
      <c r="T9" s="15">
        <f t="shared" si="1"/>
        <v>0.17775066097213749</v>
      </c>
      <c r="U9" s="15">
        <f t="shared" si="1"/>
        <v>0.15723370429252781</v>
      </c>
      <c r="V9" s="15">
        <f t="shared" si="1"/>
        <v>0.15046296296296297</v>
      </c>
      <c r="W9" s="15">
        <f t="shared" si="1"/>
        <v>0.15398105927744651</v>
      </c>
      <c r="X9" s="15">
        <f t="shared" si="1"/>
        <v>0.15576436573906757</v>
      </c>
      <c r="Y9" s="15">
        <f t="shared" si="1"/>
        <v>0.15518758499320054</v>
      </c>
      <c r="Z9" s="15">
        <f t="shared" si="1"/>
        <v>0.1415555768677472</v>
      </c>
      <c r="AA9" s="15">
        <f t="shared" si="1"/>
        <v>0.11241586710582845</v>
      </c>
      <c r="AB9" s="15">
        <f t="shared" si="1"/>
        <v>0.12486348744084456</v>
      </c>
      <c r="AC9" s="15">
        <f t="shared" si="1"/>
        <v>0.14635477582846004</v>
      </c>
      <c r="AD9" s="15">
        <f t="shared" si="1"/>
        <v>0.12470299057763212</v>
      </c>
      <c r="AE9" s="15">
        <f t="shared" si="1"/>
        <v>0.10410118819471062</v>
      </c>
      <c r="AF9" s="15">
        <f t="shared" si="1"/>
        <v>9.8461538461538461E-2</v>
      </c>
      <c r="AG9" s="15">
        <f t="shared" si="1"/>
        <v>0.10246821241585639</v>
      </c>
      <c r="AH9" s="15">
        <f t="shared" si="1"/>
        <v>0.10079540137691331</v>
      </c>
      <c r="AI9" s="15">
        <f t="shared" si="1"/>
        <v>9.8770907247845915E-2</v>
      </c>
      <c r="AJ9" s="15">
        <f t="shared" si="1"/>
        <v>0.10734895362580825</v>
      </c>
      <c r="AK9" s="15">
        <f t="shared" si="1"/>
        <v>0.10580181176958717</v>
      </c>
      <c r="AL9" s="15">
        <f t="shared" si="1"/>
        <v>8.471434801569995E-2</v>
      </c>
      <c r="AM9" s="15">
        <f t="shared" si="1"/>
        <v>8.3383263431196328E-2</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8.3383263431196328E-2</v>
      </c>
      <c r="AT10" s="20">
        <f>AM13</f>
        <v>8.5080886758538046E-2</v>
      </c>
      <c r="AU10" s="20">
        <f>AM80</f>
        <v>1.4429798282404633E-2</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117</v>
      </c>
      <c r="AT12" s="19" t="s">
        <v>118</v>
      </c>
      <c r="AU12" s="19" t="s">
        <v>119</v>
      </c>
      <c r="AV12" s="19" t="s">
        <v>120</v>
      </c>
    </row>
    <row r="13" spans="1:48" ht="19" x14ac:dyDescent="0.25">
      <c r="A13" s="14" t="s">
        <v>100</v>
      </c>
      <c r="B13" s="15">
        <f>B12/B3</f>
        <v>0.19187734795410702</v>
      </c>
      <c r="C13" s="15">
        <f t="shared" ref="C13:AM13" si="2">C12/C3</f>
        <v>0.16821471652593487</v>
      </c>
      <c r="D13" s="15">
        <f t="shared" si="2"/>
        <v>0.17771025113951203</v>
      </c>
      <c r="E13" s="15">
        <f t="shared" si="2"/>
        <v>0.17620893435851814</v>
      </c>
      <c r="F13" s="15">
        <f t="shared" si="2"/>
        <v>0.17062512458026036</v>
      </c>
      <c r="G13" s="15">
        <f t="shared" si="2"/>
        <v>0.19278209227957971</v>
      </c>
      <c r="H13" s="15">
        <f t="shared" si="2"/>
        <v>0.2020931603773585</v>
      </c>
      <c r="I13" s="15">
        <f t="shared" si="2"/>
        <v>0.17473118279569894</v>
      </c>
      <c r="J13" s="15">
        <f t="shared" si="2"/>
        <v>0.17845828933474128</v>
      </c>
      <c r="K13" s="15">
        <f t="shared" si="2"/>
        <v>0.1707222491517208</v>
      </c>
      <c r="L13" s="15">
        <f t="shared" si="2"/>
        <v>0.1687995124923827</v>
      </c>
      <c r="M13" s="15">
        <f t="shared" si="2"/>
        <v>0.16488933601609657</v>
      </c>
      <c r="N13" s="15">
        <f t="shared" si="2"/>
        <v>0.15712820512820513</v>
      </c>
      <c r="O13" s="15">
        <f t="shared" si="2"/>
        <v>0.17269503546099291</v>
      </c>
      <c r="P13" s="15">
        <f t="shared" si="2"/>
        <v>0.15927334178284749</v>
      </c>
      <c r="Q13" s="15">
        <f t="shared" si="2"/>
        <v>0.14054736842105264</v>
      </c>
      <c r="R13" s="15">
        <f t="shared" si="2"/>
        <v>0.1659553712961834</v>
      </c>
      <c r="S13" s="15">
        <f t="shared" si="2"/>
        <v>0.13873315042347609</v>
      </c>
      <c r="T13" s="15">
        <f t="shared" si="2"/>
        <v>0.1270083384177344</v>
      </c>
      <c r="U13" s="15">
        <f t="shared" si="2"/>
        <v>0.11454689984101749</v>
      </c>
      <c r="V13" s="15">
        <f t="shared" si="2"/>
        <v>0.11626344086021505</v>
      </c>
      <c r="W13" s="15">
        <f t="shared" si="2"/>
        <v>0.11904594878989828</v>
      </c>
      <c r="X13" s="15">
        <f t="shared" si="2"/>
        <v>0.12150343332128659</v>
      </c>
      <c r="Y13" s="15">
        <f t="shared" si="2"/>
        <v>0.1291096712263019</v>
      </c>
      <c r="Z13" s="15">
        <f t="shared" si="2"/>
        <v>0.12659441833700968</v>
      </c>
      <c r="AA13" s="15">
        <f t="shared" si="2"/>
        <v>0.10876414148646714</v>
      </c>
      <c r="AB13" s="15">
        <f t="shared" si="2"/>
        <v>0.11925737167819439</v>
      </c>
      <c r="AC13" s="15">
        <f t="shared" si="2"/>
        <v>0.14066276803118907</v>
      </c>
      <c r="AD13" s="15">
        <f t="shared" si="2"/>
        <v>0.1522326915198689</v>
      </c>
      <c r="AE13" s="15">
        <f t="shared" si="2"/>
        <v>0.14128018397853584</v>
      </c>
      <c r="AF13" s="15">
        <f t="shared" si="2"/>
        <v>0.13446153846153847</v>
      </c>
      <c r="AG13" s="15">
        <f t="shared" si="2"/>
        <v>0.13216155572176513</v>
      </c>
      <c r="AH13" s="15">
        <f t="shared" si="2"/>
        <v>0.11322772541942383</v>
      </c>
      <c r="AI13" s="15">
        <f t="shared" si="2"/>
        <v>0.10669031931069438</v>
      </c>
      <c r="AJ13" s="15">
        <f t="shared" si="2"/>
        <v>0.11437113258708197</v>
      </c>
      <c r="AK13" s="15">
        <f t="shared" si="2"/>
        <v>0.11223290228891501</v>
      </c>
      <c r="AL13" s="15">
        <f t="shared" si="2"/>
        <v>9.0819886611426079E-2</v>
      </c>
      <c r="AM13" s="15">
        <f t="shared" si="2"/>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92</v>
      </c>
      <c r="M14" s="1" t="s">
        <v>92</v>
      </c>
      <c r="N14" s="1" t="s">
        <v>92</v>
      </c>
      <c r="O14" s="1" t="s">
        <v>92</v>
      </c>
      <c r="P14" s="1" t="s">
        <v>92</v>
      </c>
      <c r="Q14" s="1" t="s">
        <v>92</v>
      </c>
      <c r="R14" s="1" t="s">
        <v>92</v>
      </c>
      <c r="S14" s="1" t="s">
        <v>92</v>
      </c>
      <c r="T14" s="1" t="s">
        <v>92</v>
      </c>
      <c r="U14" s="1" t="s">
        <v>92</v>
      </c>
      <c r="V14" s="1" t="s">
        <v>92</v>
      </c>
      <c r="W14" s="1" t="s">
        <v>92</v>
      </c>
      <c r="X14" s="1" t="s">
        <v>92</v>
      </c>
      <c r="Y14" s="1" t="s">
        <v>92</v>
      </c>
      <c r="Z14" s="1" t="s">
        <v>92</v>
      </c>
      <c r="AA14" s="1">
        <v>-144000000</v>
      </c>
      <c r="AB14" s="1" t="s">
        <v>92</v>
      </c>
      <c r="AC14" s="1" t="s">
        <v>92</v>
      </c>
      <c r="AD14" s="1" t="s">
        <v>92</v>
      </c>
      <c r="AE14" s="1" t="s">
        <v>92</v>
      </c>
      <c r="AF14" s="1" t="s">
        <v>92</v>
      </c>
      <c r="AG14" s="1" t="s">
        <v>92</v>
      </c>
      <c r="AH14" s="1">
        <v>-119000000</v>
      </c>
      <c r="AI14" s="1" t="s">
        <v>92</v>
      </c>
      <c r="AJ14" s="1" t="s">
        <v>92</v>
      </c>
      <c r="AK14" s="1" t="s">
        <v>92</v>
      </c>
      <c r="AL14" s="1" t="s">
        <v>92</v>
      </c>
      <c r="AM14" s="1" t="s">
        <v>92</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121</v>
      </c>
      <c r="AT15" s="19" t="s">
        <v>122</v>
      </c>
      <c r="AU15" s="19" t="s">
        <v>123</v>
      </c>
      <c r="AV15" s="19" t="s">
        <v>124</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9">
        <f>(AM35+AL35+AK35+AJ35+AI35)/5</f>
        <v>-1.5373103585659404E-2</v>
      </c>
      <c r="AT16" s="30">
        <f>AU101/AM3</f>
        <v>7.692489164469742</v>
      </c>
      <c r="AU16" s="30">
        <f>AU101/AM28</f>
        <v>17.609460851068693</v>
      </c>
      <c r="AV16" s="31">
        <f>AU101/AM106</f>
        <v>26.011341041026508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5"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125</v>
      </c>
    </row>
    <row r="19" spans="1:45"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S19" s="32">
        <f>AM40-AM56-AM61</f>
        <v>-12000000</v>
      </c>
    </row>
    <row r="20" spans="1:45" ht="20" customHeight="1" x14ac:dyDescent="0.25">
      <c r="A20" s="14" t="s">
        <v>101</v>
      </c>
      <c r="B20" s="1"/>
      <c r="C20" s="15">
        <f>(C19/B19)-1</f>
        <v>0.30930406585183334</v>
      </c>
      <c r="D20" s="15">
        <f>(D19/C19)-1</f>
        <v>0.51419317965326727</v>
      </c>
      <c r="E20" s="15">
        <f>(E19/D19)-1</f>
        <v>0.14016104680422758</v>
      </c>
      <c r="F20" s="15">
        <f t="shared" ref="F20:AM20" si="3">(F19/E19)-1</f>
        <v>-0.10781284484661224</v>
      </c>
      <c r="G20" s="15">
        <f t="shared" si="3"/>
        <v>-0.35683364254792826</v>
      </c>
      <c r="H20" s="15">
        <f t="shared" si="3"/>
        <v>-0.44999999999999996</v>
      </c>
      <c r="I20" s="15">
        <f t="shared" si="3"/>
        <v>2.4230769230769229</v>
      </c>
      <c r="J20" s="15">
        <f t="shared" si="3"/>
        <v>0.33707865168539319</v>
      </c>
      <c r="K20" s="15">
        <f t="shared" si="3"/>
        <v>0.30404889228418641</v>
      </c>
      <c r="L20" s="15">
        <f t="shared" si="3"/>
        <v>0.39132981839484482</v>
      </c>
      <c r="M20" s="15">
        <f t="shared" si="3"/>
        <v>-0.5831578947368421</v>
      </c>
      <c r="N20" s="15">
        <f t="shared" si="3"/>
        <v>2.3585858585858586</v>
      </c>
      <c r="O20" s="15">
        <f t="shared" si="3"/>
        <v>-0.47037593984962411</v>
      </c>
      <c r="P20" s="15">
        <f t="shared" si="3"/>
        <v>0.74559909142532654</v>
      </c>
      <c r="Q20" s="15">
        <f t="shared" si="3"/>
        <v>0.92745608327911522</v>
      </c>
      <c r="R20" s="15">
        <f t="shared" si="3"/>
        <v>-0.76337552742616033</v>
      </c>
      <c r="S20" s="15">
        <f t="shared" si="3"/>
        <v>-4.2082738944365206E-2</v>
      </c>
      <c r="T20" s="15">
        <f t="shared" si="3"/>
        <v>1.0685033507073713</v>
      </c>
      <c r="U20" s="15">
        <f t="shared" si="3"/>
        <v>0.42908567314614832</v>
      </c>
      <c r="V20" s="15">
        <f t="shared" si="3"/>
        <v>0.14508816120906798</v>
      </c>
      <c r="W20" s="15">
        <f t="shared" si="3"/>
        <v>0.44060712714474271</v>
      </c>
      <c r="X20" s="15">
        <f t="shared" si="3"/>
        <v>-0.27042296533821952</v>
      </c>
      <c r="Y20" s="15">
        <f t="shared" si="3"/>
        <v>-0.24319799079112603</v>
      </c>
      <c r="Z20" s="15">
        <f t="shared" si="3"/>
        <v>-0.17975663716814161</v>
      </c>
      <c r="AA20" s="15">
        <f t="shared" si="3"/>
        <v>0.84659474039109917</v>
      </c>
      <c r="AB20" s="15">
        <f t="shared" si="3"/>
        <v>-0.26748219828373199</v>
      </c>
      <c r="AC20" s="15">
        <f t="shared" si="3"/>
        <v>-0.17273180458624127</v>
      </c>
      <c r="AD20" s="15">
        <f t="shared" si="3"/>
        <v>0.24917143717987345</v>
      </c>
      <c r="AE20" s="15">
        <f t="shared" si="3"/>
        <v>0.25373854317414368</v>
      </c>
      <c r="AF20" s="15">
        <f t="shared" si="3"/>
        <v>4.6363986148518554E-2</v>
      </c>
      <c r="AG20" s="15">
        <f t="shared" si="3"/>
        <v>9.6708953851810886E-2</v>
      </c>
      <c r="AH20" s="15">
        <f t="shared" si="3"/>
        <v>0.18390611902766141</v>
      </c>
      <c r="AI20" s="15">
        <f t="shared" si="3"/>
        <v>9.9546870574907853E-2</v>
      </c>
      <c r="AJ20" s="15">
        <f t="shared" si="3"/>
        <v>-0.10521571152607856</v>
      </c>
      <c r="AK20" s="15">
        <f t="shared" si="3"/>
        <v>3.6125503742084009E-2</v>
      </c>
      <c r="AL20" s="15">
        <f t="shared" si="3"/>
        <v>0.39699958327545493</v>
      </c>
      <c r="AM20" s="15">
        <f t="shared" si="3"/>
        <v>0.11613801332405282</v>
      </c>
    </row>
    <row r="21" spans="1:45" ht="19"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row>
    <row r="22" spans="1:45"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row>
    <row r="23" spans="1:45"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5"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5"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5"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5"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5"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row>
    <row r="29" spans="1:45" ht="20" customHeight="1" thickTop="1" x14ac:dyDescent="0.25">
      <c r="A29" s="14" t="s">
        <v>102</v>
      </c>
      <c r="B29" s="1"/>
      <c r="C29" s="15">
        <f>(C28/B28)-1</f>
        <v>-1.3361415332771693</v>
      </c>
      <c r="D29" s="15">
        <f>(D28/C28)-1</f>
        <v>5.4385964912280702</v>
      </c>
      <c r="E29" s="15">
        <f>(E28/D28)-1</f>
        <v>0.4258466329311017</v>
      </c>
      <c r="F29" s="15">
        <f t="shared" ref="F29:AM29" si="4">(F28/E28)-1</f>
        <v>-0.20365820365820364</v>
      </c>
      <c r="G29" s="15">
        <f t="shared" si="4"/>
        <v>-1.1336990058279053</v>
      </c>
      <c r="H29" s="15">
        <f t="shared" si="4"/>
        <v>9.4871794871794872</v>
      </c>
      <c r="I29" s="15">
        <f t="shared" si="4"/>
        <v>-1.6039119804400976</v>
      </c>
      <c r="J29" s="15">
        <f t="shared" si="4"/>
        <v>0.91093117408906887</v>
      </c>
      <c r="K29" s="15">
        <f t="shared" si="4"/>
        <v>0.46398305084745761</v>
      </c>
      <c r="L29" s="15">
        <f t="shared" si="4"/>
        <v>0.5745296671490594</v>
      </c>
      <c r="M29" s="15">
        <f t="shared" si="4"/>
        <v>-0.94209558823529416</v>
      </c>
      <c r="N29" s="15">
        <f t="shared" si="4"/>
        <v>27.650793650793652</v>
      </c>
      <c r="O29" s="15">
        <f t="shared" si="4"/>
        <v>-0.77451523545706369</v>
      </c>
      <c r="P29" s="15">
        <f t="shared" si="4"/>
        <v>2.4545454545454546</v>
      </c>
      <c r="Q29" s="15">
        <f t="shared" si="4"/>
        <v>1.1749644381223328</v>
      </c>
      <c r="R29" s="15">
        <f t="shared" si="4"/>
        <v>-1.0657292347939831</v>
      </c>
      <c r="S29" s="15">
        <f t="shared" si="4"/>
        <v>0.71144278606965172</v>
      </c>
      <c r="T29" s="15">
        <f t="shared" si="4"/>
        <v>-4.4825581395348841</v>
      </c>
      <c r="U29" s="15">
        <f t="shared" si="4"/>
        <v>0.55342237061769617</v>
      </c>
      <c r="V29" s="15">
        <f t="shared" si="4"/>
        <v>0.24879097259537875</v>
      </c>
      <c r="W29" s="15">
        <f t="shared" si="4"/>
        <v>0.86790017211703963</v>
      </c>
      <c r="X29" s="15">
        <f t="shared" si="4"/>
        <v>-0.38792904860631194</v>
      </c>
      <c r="Y29" s="15">
        <f t="shared" si="4"/>
        <v>-0.27738050432818973</v>
      </c>
      <c r="Z29" s="15">
        <f t="shared" si="4"/>
        <v>-0.234375</v>
      </c>
      <c r="AA29" s="15">
        <f t="shared" si="4"/>
        <v>1.1959183673469389</v>
      </c>
      <c r="AB29" s="15">
        <f t="shared" si="4"/>
        <v>-0.30731102850061953</v>
      </c>
      <c r="AC29" s="15">
        <f t="shared" si="4"/>
        <v>-0.21332737030411453</v>
      </c>
      <c r="AD29" s="15">
        <f t="shared" si="4"/>
        <v>0.22910744741330302</v>
      </c>
      <c r="AE29" s="15">
        <f t="shared" si="4"/>
        <v>0.30481036077705825</v>
      </c>
      <c r="AF29" s="15">
        <f t="shared" si="4"/>
        <v>5.8489897199574648E-2</v>
      </c>
      <c r="AG29" s="15">
        <f t="shared" si="4"/>
        <v>0.20395177494976546</v>
      </c>
      <c r="AH29" s="15">
        <f t="shared" si="4"/>
        <v>2.4200278164116851E-2</v>
      </c>
      <c r="AI29" s="15">
        <f t="shared" si="4"/>
        <v>0.51548071700162956</v>
      </c>
      <c r="AJ29" s="15">
        <f t="shared" si="4"/>
        <v>-0.10089605734767026</v>
      </c>
      <c r="AK29" s="15">
        <f t="shared" si="4"/>
        <v>0.11520829180785319</v>
      </c>
      <c r="AL29" s="15">
        <f t="shared" si="4"/>
        <v>0.38856121537086685</v>
      </c>
      <c r="AM29" s="15">
        <f t="shared" si="4"/>
        <v>0.12614236066417805</v>
      </c>
    </row>
    <row r="30" spans="1:45"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row>
    <row r="31" spans="1:45"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row>
    <row r="32" spans="1:45"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103</v>
      </c>
      <c r="B35" s="1"/>
      <c r="C35" s="22">
        <f>(C34-B34)/B34</f>
        <v>-0.20247121566975568</v>
      </c>
      <c r="D35" s="22">
        <f t="shared" ref="D35:AM35" si="5">(D34-C34)/C34</f>
        <v>0.34377316466768548</v>
      </c>
      <c r="E35" s="22">
        <f t="shared" si="5"/>
        <v>1.5578753249761533E-2</v>
      </c>
      <c r="F35" s="22">
        <f t="shared" si="5"/>
        <v>3.0695225362864231E-2</v>
      </c>
      <c r="G35" s="22">
        <f t="shared" si="5"/>
        <v>-6.1264821874658253E-2</v>
      </c>
      <c r="H35" s="22">
        <f t="shared" si="5"/>
        <v>4.2352940800000002E-2</v>
      </c>
      <c r="I35" s="22">
        <f t="shared" si="5"/>
        <v>7.3363434789476632E-3</v>
      </c>
      <c r="J35" s="22">
        <f t="shared" si="5"/>
        <v>0.14110171428571427</v>
      </c>
      <c r="K35" s="22">
        <f t="shared" si="5"/>
        <v>2.0436724141614855E-2</v>
      </c>
      <c r="L35" s="22">
        <f t="shared" si="5"/>
        <v>1.1960971115694261E-2</v>
      </c>
      <c r="M35" s="22">
        <f t="shared" si="5"/>
        <v>-7.6452362109009275E-3</v>
      </c>
      <c r="N35" s="22">
        <f t="shared" si="5"/>
        <v>3.6193522114206782E-2</v>
      </c>
      <c r="O35" s="22">
        <f t="shared" si="5"/>
        <v>3.6282655042556306E-3</v>
      </c>
      <c r="P35" s="22">
        <f t="shared" si="5"/>
        <v>4.8701299065421678E-2</v>
      </c>
      <c r="Q35" s="22">
        <f t="shared" si="5"/>
        <v>6.8403583775999588E-2</v>
      </c>
      <c r="R35" s="22">
        <f t="shared" si="5"/>
        <v>-6.3358404412398553E-2</v>
      </c>
      <c r="S35" s="22">
        <f t="shared" si="5"/>
        <v>2.6865671641791045E-2</v>
      </c>
      <c r="T35" s="22">
        <f t="shared" si="5"/>
        <v>2.4281805813953488E-2</v>
      </c>
      <c r="U35" s="22">
        <f t="shared" si="5"/>
        <v>3.5392319864080645E-3</v>
      </c>
      <c r="V35" s="22">
        <f t="shared" si="5"/>
        <v>-5.4864253393665158E-2</v>
      </c>
      <c r="W35" s="22">
        <f t="shared" si="5"/>
        <v>-6.6427289048473961E-2</v>
      </c>
      <c r="X35" s="22">
        <f t="shared" si="5"/>
        <v>-7.3076923076923081E-2</v>
      </c>
      <c r="Y35" s="22">
        <f t="shared" si="5"/>
        <v>-8.4370677731673588E-2</v>
      </c>
      <c r="Z35" s="22">
        <f t="shared" si="5"/>
        <v>-4.1540785498489427E-2</v>
      </c>
      <c r="AA35" s="22">
        <f t="shared" si="5"/>
        <v>-4.4129235618597322E-2</v>
      </c>
      <c r="AB35" s="22">
        <f t="shared" si="5"/>
        <v>-3.4624896949711458E-2</v>
      </c>
      <c r="AC35" s="22">
        <f t="shared" si="5"/>
        <v>-2.1349274124679761E-2</v>
      </c>
      <c r="AD35" s="22">
        <f t="shared" si="5"/>
        <v>-2.8795811518324606E-2</v>
      </c>
      <c r="AE35" s="22">
        <f t="shared" si="5"/>
        <v>-2.9649595687331536E-2</v>
      </c>
      <c r="AF35" s="22">
        <f t="shared" si="5"/>
        <v>-3.425925925925926E-2</v>
      </c>
      <c r="AG35" s="22">
        <f t="shared" si="5"/>
        <v>-2.109300095877277E-2</v>
      </c>
      <c r="AH35" s="22">
        <f t="shared" si="5"/>
        <v>-8.8148873653281102E-3</v>
      </c>
      <c r="AI35" s="22">
        <f t="shared" si="5"/>
        <v>-2.1739130434782608E-2</v>
      </c>
      <c r="AJ35" s="22">
        <f t="shared" si="5"/>
        <v>-3.8383838383838381E-2</v>
      </c>
      <c r="AK35" s="22">
        <f t="shared" si="5"/>
        <v>-1.9957983193277309E-2</v>
      </c>
      <c r="AL35" s="22">
        <f t="shared" si="5"/>
        <v>3.2154340836012861E-3</v>
      </c>
      <c r="AM35" s="22">
        <f t="shared" si="5"/>
        <v>0</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92</v>
      </c>
      <c r="C39" s="1" t="s">
        <v>92</v>
      </c>
      <c r="D39" s="1" t="s">
        <v>92</v>
      </c>
      <c r="E39" s="1" t="s">
        <v>92</v>
      </c>
      <c r="F39" s="1" t="s">
        <v>92</v>
      </c>
      <c r="G39" s="1" t="s">
        <v>92</v>
      </c>
      <c r="H39" s="1" t="s">
        <v>92</v>
      </c>
      <c r="I39" s="1" t="s">
        <v>92</v>
      </c>
      <c r="J39" s="1" t="s">
        <v>92</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92</v>
      </c>
      <c r="C40" s="1" t="s">
        <v>92</v>
      </c>
      <c r="D40" s="1" t="s">
        <v>92</v>
      </c>
      <c r="E40" s="1" t="s">
        <v>92</v>
      </c>
      <c r="F40" s="1" t="s">
        <v>92</v>
      </c>
      <c r="G40" s="1" t="s">
        <v>92</v>
      </c>
      <c r="H40" s="1" t="s">
        <v>92</v>
      </c>
      <c r="I40" s="1" t="s">
        <v>92</v>
      </c>
      <c r="J40" s="1" t="s">
        <v>92</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92</v>
      </c>
      <c r="C41" s="1" t="s">
        <v>92</v>
      </c>
      <c r="D41" s="1" t="s">
        <v>92</v>
      </c>
      <c r="E41" s="1" t="s">
        <v>92</v>
      </c>
      <c r="F41" s="1" t="s">
        <v>92</v>
      </c>
      <c r="G41" s="1" t="s">
        <v>92</v>
      </c>
      <c r="H41" s="1" t="s">
        <v>92</v>
      </c>
      <c r="I41" s="1" t="s">
        <v>92</v>
      </c>
      <c r="J41" s="1" t="s">
        <v>92</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92</v>
      </c>
      <c r="C42" s="1" t="s">
        <v>92</v>
      </c>
      <c r="D42" s="1" t="s">
        <v>92</v>
      </c>
      <c r="E42" s="1" t="s">
        <v>92</v>
      </c>
      <c r="F42" s="1" t="s">
        <v>92</v>
      </c>
      <c r="G42" s="1" t="s">
        <v>92</v>
      </c>
      <c r="H42" s="1" t="s">
        <v>92</v>
      </c>
      <c r="I42" s="1" t="s">
        <v>92</v>
      </c>
      <c r="J42" s="1" t="s">
        <v>92</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92</v>
      </c>
      <c r="C43" s="1" t="s">
        <v>92</v>
      </c>
      <c r="D43" s="1" t="s">
        <v>92</v>
      </c>
      <c r="E43" s="1" t="s">
        <v>92</v>
      </c>
      <c r="F43" s="1" t="s">
        <v>92</v>
      </c>
      <c r="G43" s="1" t="s">
        <v>92</v>
      </c>
      <c r="H43" s="1" t="s">
        <v>92</v>
      </c>
      <c r="I43" s="1" t="s">
        <v>92</v>
      </c>
      <c r="J43" s="1" t="s">
        <v>92</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92</v>
      </c>
      <c r="C44" s="10" t="s">
        <v>92</v>
      </c>
      <c r="D44" s="10" t="s">
        <v>92</v>
      </c>
      <c r="E44" s="10" t="s">
        <v>92</v>
      </c>
      <c r="F44" s="10" t="s">
        <v>92</v>
      </c>
      <c r="G44" s="10" t="s">
        <v>92</v>
      </c>
      <c r="H44" s="10" t="s">
        <v>92</v>
      </c>
      <c r="I44" s="10" t="s">
        <v>92</v>
      </c>
      <c r="J44" s="10" t="s">
        <v>92</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92</v>
      </c>
      <c r="C45" s="1" t="s">
        <v>92</v>
      </c>
      <c r="D45" s="1" t="s">
        <v>92</v>
      </c>
      <c r="E45" s="1" t="s">
        <v>92</v>
      </c>
      <c r="F45" s="1" t="s">
        <v>92</v>
      </c>
      <c r="G45" s="1" t="s">
        <v>92</v>
      </c>
      <c r="H45" s="1" t="s">
        <v>92</v>
      </c>
      <c r="I45" s="1" t="s">
        <v>92</v>
      </c>
      <c r="J45" s="1" t="s">
        <v>92</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503000000</v>
      </c>
      <c r="Q46" s="1" t="s">
        <v>92</v>
      </c>
      <c r="R46" s="1">
        <v>748000000</v>
      </c>
      <c r="S46" s="1" t="s">
        <v>92</v>
      </c>
      <c r="T46" s="1" t="s">
        <v>92</v>
      </c>
      <c r="U46" s="1" t="s">
        <v>92</v>
      </c>
      <c r="V46" s="1" t="s">
        <v>92</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v>961000000</v>
      </c>
      <c r="R47" s="1" t="s">
        <v>92</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92</v>
      </c>
      <c r="AM49" s="1" t="s">
        <v>92</v>
      </c>
    </row>
    <row r="50" spans="1:39" ht="19" x14ac:dyDescent="0.25">
      <c r="A50" s="5" t="s">
        <v>42</v>
      </c>
      <c r="B50" s="1" t="s">
        <v>92</v>
      </c>
      <c r="C50" s="1" t="s">
        <v>92</v>
      </c>
      <c r="D50" s="1" t="s">
        <v>92</v>
      </c>
      <c r="E50" s="1" t="s">
        <v>92</v>
      </c>
      <c r="F50" s="1" t="s">
        <v>92</v>
      </c>
      <c r="G50" s="1" t="s">
        <v>92</v>
      </c>
      <c r="H50" s="1" t="s">
        <v>92</v>
      </c>
      <c r="I50" s="1" t="s">
        <v>92</v>
      </c>
      <c r="J50" s="1" t="s">
        <v>92</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92</v>
      </c>
      <c r="C51" s="1" t="s">
        <v>92</v>
      </c>
      <c r="D51" s="1" t="s">
        <v>92</v>
      </c>
      <c r="E51" s="1" t="s">
        <v>92</v>
      </c>
      <c r="F51" s="1" t="s">
        <v>92</v>
      </c>
      <c r="G51" s="1" t="s">
        <v>92</v>
      </c>
      <c r="H51" s="1" t="s">
        <v>92</v>
      </c>
      <c r="I51" s="1" t="s">
        <v>92</v>
      </c>
      <c r="J51" s="1" t="s">
        <v>92</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92</v>
      </c>
      <c r="C52" s="1" t="s">
        <v>92</v>
      </c>
      <c r="D52" s="1" t="s">
        <v>92</v>
      </c>
      <c r="E52" s="1" t="s">
        <v>92</v>
      </c>
      <c r="F52" s="1" t="s">
        <v>92</v>
      </c>
      <c r="G52" s="1" t="s">
        <v>92</v>
      </c>
      <c r="H52" s="1" t="s">
        <v>92</v>
      </c>
      <c r="I52" s="1" t="s">
        <v>92</v>
      </c>
      <c r="J52" s="1" t="s">
        <v>92</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92</v>
      </c>
      <c r="C55" s="1" t="s">
        <v>92</v>
      </c>
      <c r="D55" s="1" t="s">
        <v>92</v>
      </c>
      <c r="E55" s="1" t="s">
        <v>92</v>
      </c>
      <c r="F55" s="1" t="s">
        <v>92</v>
      </c>
      <c r="G55" s="1" t="s">
        <v>92</v>
      </c>
      <c r="H55" s="1" t="s">
        <v>92</v>
      </c>
      <c r="I55" s="1" t="s">
        <v>92</v>
      </c>
      <c r="J55" s="1" t="s">
        <v>92</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92</v>
      </c>
      <c r="C56" s="1" t="s">
        <v>92</v>
      </c>
      <c r="D56" s="1" t="s">
        <v>92</v>
      </c>
      <c r="E56" s="1" t="s">
        <v>92</v>
      </c>
      <c r="F56" s="1" t="s">
        <v>92</v>
      </c>
      <c r="G56" s="1" t="s">
        <v>92</v>
      </c>
      <c r="H56" s="1" t="s">
        <v>92</v>
      </c>
      <c r="I56" s="1" t="s">
        <v>92</v>
      </c>
      <c r="J56" s="1" t="s">
        <v>92</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92</v>
      </c>
      <c r="Y56" s="1" t="s">
        <v>92</v>
      </c>
      <c r="Z56" s="1" t="s">
        <v>92</v>
      </c>
      <c r="AA56" s="1" t="s">
        <v>92</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t="s">
        <v>92</v>
      </c>
    </row>
    <row r="59" spans="1:39" ht="19" x14ac:dyDescent="0.25">
      <c r="A59" s="5" t="s">
        <v>51</v>
      </c>
      <c r="B59" s="1" t="s">
        <v>92</v>
      </c>
      <c r="C59" s="1" t="s">
        <v>92</v>
      </c>
      <c r="D59" s="1" t="s">
        <v>92</v>
      </c>
      <c r="E59" s="1" t="s">
        <v>92</v>
      </c>
      <c r="F59" s="1" t="s">
        <v>92</v>
      </c>
      <c r="G59" s="1" t="s">
        <v>92</v>
      </c>
      <c r="H59" s="1" t="s">
        <v>92</v>
      </c>
      <c r="I59" s="1" t="s">
        <v>92</v>
      </c>
      <c r="J59" s="1" t="s">
        <v>92</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92</v>
      </c>
      <c r="C60" s="10" t="s">
        <v>92</v>
      </c>
      <c r="D60" s="10" t="s">
        <v>92</v>
      </c>
      <c r="E60" s="10" t="s">
        <v>92</v>
      </c>
      <c r="F60" s="10" t="s">
        <v>92</v>
      </c>
      <c r="G60" s="10" t="s">
        <v>92</v>
      </c>
      <c r="H60" s="10" t="s">
        <v>92</v>
      </c>
      <c r="I60" s="10" t="s">
        <v>92</v>
      </c>
      <c r="J60" s="10" t="s">
        <v>92</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92</v>
      </c>
      <c r="C61" s="1" t="s">
        <v>92</v>
      </c>
      <c r="D61" s="1" t="s">
        <v>92</v>
      </c>
      <c r="E61" s="1" t="s">
        <v>92</v>
      </c>
      <c r="F61" s="1" t="s">
        <v>92</v>
      </c>
      <c r="G61" s="1" t="s">
        <v>92</v>
      </c>
      <c r="H61" s="1" t="s">
        <v>92</v>
      </c>
      <c r="I61" s="1" t="s">
        <v>92</v>
      </c>
      <c r="J61" s="1" t="s">
        <v>92</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92</v>
      </c>
      <c r="X61" s="1" t="s">
        <v>92</v>
      </c>
      <c r="Y61" s="1" t="s">
        <v>92</v>
      </c>
      <c r="Z61" s="1" t="s">
        <v>92</v>
      </c>
      <c r="AA61" s="1" t="s">
        <v>92</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v>366000000</v>
      </c>
      <c r="Z62" s="1" t="s">
        <v>92</v>
      </c>
      <c r="AA62" s="1">
        <v>378000000</v>
      </c>
      <c r="AB62" s="1" t="s">
        <v>92</v>
      </c>
      <c r="AC62" s="1" t="s">
        <v>92</v>
      </c>
      <c r="AD62" s="1" t="s">
        <v>92</v>
      </c>
      <c r="AE62" s="1" t="s">
        <v>92</v>
      </c>
      <c r="AF62" s="1" t="s">
        <v>92</v>
      </c>
      <c r="AG62" s="1" t="s">
        <v>92</v>
      </c>
      <c r="AH62" s="1" t="s">
        <v>92</v>
      </c>
      <c r="AI62" s="1" t="s">
        <v>92</v>
      </c>
      <c r="AJ62" s="1" t="s">
        <v>92</v>
      </c>
      <c r="AK62" s="1" t="s">
        <v>92</v>
      </c>
      <c r="AL62" s="1" t="s">
        <v>92</v>
      </c>
      <c r="AM62" s="1" t="s">
        <v>92</v>
      </c>
    </row>
    <row r="63" spans="1:39"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92</v>
      </c>
      <c r="C64" s="1" t="s">
        <v>92</v>
      </c>
      <c r="D64" s="1" t="s">
        <v>92</v>
      </c>
      <c r="E64" s="1" t="s">
        <v>92</v>
      </c>
      <c r="F64" s="1" t="s">
        <v>92</v>
      </c>
      <c r="G64" s="1" t="s">
        <v>92</v>
      </c>
      <c r="H64" s="1" t="s">
        <v>92</v>
      </c>
      <c r="I64" s="1" t="s">
        <v>92</v>
      </c>
      <c r="J64" s="1" t="s">
        <v>92</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92</v>
      </c>
      <c r="C65" s="1" t="s">
        <v>92</v>
      </c>
      <c r="D65" s="1" t="s">
        <v>92</v>
      </c>
      <c r="E65" s="1" t="s">
        <v>92</v>
      </c>
      <c r="F65" s="1" t="s">
        <v>92</v>
      </c>
      <c r="G65" s="1" t="s">
        <v>92</v>
      </c>
      <c r="H65" s="1" t="s">
        <v>92</v>
      </c>
      <c r="I65" s="1" t="s">
        <v>92</v>
      </c>
      <c r="J65" s="1" t="s">
        <v>92</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92</v>
      </c>
      <c r="C68" s="1" t="s">
        <v>92</v>
      </c>
      <c r="D68" s="1" t="s">
        <v>92</v>
      </c>
      <c r="E68" s="1" t="s">
        <v>92</v>
      </c>
      <c r="F68" s="1" t="s">
        <v>92</v>
      </c>
      <c r="G68" s="1" t="s">
        <v>92</v>
      </c>
      <c r="H68" s="1" t="s">
        <v>92</v>
      </c>
      <c r="I68" s="1" t="s">
        <v>92</v>
      </c>
      <c r="J68" s="1" t="s">
        <v>92</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92</v>
      </c>
      <c r="C69" s="1" t="s">
        <v>92</v>
      </c>
      <c r="D69" s="1" t="s">
        <v>92</v>
      </c>
      <c r="E69" s="1" t="s">
        <v>92</v>
      </c>
      <c r="F69" s="1" t="s">
        <v>92</v>
      </c>
      <c r="G69" s="1" t="s">
        <v>92</v>
      </c>
      <c r="H69" s="1" t="s">
        <v>92</v>
      </c>
      <c r="I69" s="1" t="s">
        <v>92</v>
      </c>
      <c r="J69" s="1" t="s">
        <v>92</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92</v>
      </c>
      <c r="C70" s="1" t="s">
        <v>92</v>
      </c>
      <c r="D70" s="1" t="s">
        <v>92</v>
      </c>
      <c r="E70" s="1" t="s">
        <v>92</v>
      </c>
      <c r="F70" s="1" t="s">
        <v>92</v>
      </c>
      <c r="G70" s="1" t="s">
        <v>92</v>
      </c>
      <c r="H70" s="1" t="s">
        <v>92</v>
      </c>
      <c r="I70" s="1" t="s">
        <v>92</v>
      </c>
      <c r="J70" s="1" t="s">
        <v>92</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92</v>
      </c>
      <c r="C71" s="1" t="s">
        <v>92</v>
      </c>
      <c r="D71" s="1" t="s">
        <v>92</v>
      </c>
      <c r="E71" s="1" t="s">
        <v>92</v>
      </c>
      <c r="F71" s="1" t="s">
        <v>92</v>
      </c>
      <c r="G71" s="1" t="s">
        <v>92</v>
      </c>
      <c r="H71" s="1" t="s">
        <v>92</v>
      </c>
      <c r="I71" s="1" t="s">
        <v>92</v>
      </c>
      <c r="J71" s="1" t="s">
        <v>92</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92</v>
      </c>
      <c r="C72" s="10" t="s">
        <v>92</v>
      </c>
      <c r="D72" s="10" t="s">
        <v>92</v>
      </c>
      <c r="E72" s="10" t="s">
        <v>92</v>
      </c>
      <c r="F72" s="10" t="s">
        <v>92</v>
      </c>
      <c r="G72" s="10" t="s">
        <v>92</v>
      </c>
      <c r="H72" s="10" t="s">
        <v>92</v>
      </c>
      <c r="I72" s="10" t="s">
        <v>92</v>
      </c>
      <c r="J72" s="10" t="s">
        <v>92</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92</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92</v>
      </c>
      <c r="C77" s="1" t="s">
        <v>92</v>
      </c>
      <c r="D77" s="1" t="s">
        <v>92</v>
      </c>
      <c r="E77" s="1" t="s">
        <v>92</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92</v>
      </c>
      <c r="C78" s="1" t="s">
        <v>92</v>
      </c>
      <c r="D78" s="1" t="s">
        <v>92</v>
      </c>
      <c r="E78" s="1" t="s">
        <v>92</v>
      </c>
      <c r="F78" s="1" t="s">
        <v>92</v>
      </c>
      <c r="G78" s="1" t="s">
        <v>92</v>
      </c>
      <c r="H78" s="1" t="s">
        <v>92</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1.7038636909047278E-2</v>
      </c>
      <c r="Z80" s="15">
        <f t="shared" si="6"/>
        <v>1.7838304402033184E-2</v>
      </c>
      <c r="AA80" s="15">
        <f t="shared" si="6"/>
        <v>1.3604467993698983E-2</v>
      </c>
      <c r="AB80" s="15">
        <f t="shared" si="6"/>
        <v>1.9585001820167456E-2</v>
      </c>
      <c r="AC80" s="15">
        <f t="shared" si="6"/>
        <v>2.0506822612085768E-2</v>
      </c>
      <c r="AD80" s="15">
        <f t="shared" si="6"/>
        <v>2.3514952888160589E-2</v>
      </c>
      <c r="AE80" s="15">
        <f t="shared" si="6"/>
        <v>2.1234189344576465E-2</v>
      </c>
      <c r="AF80" s="15">
        <f t="shared" si="6"/>
        <v>2.1999999999999999E-2</v>
      </c>
      <c r="AG80" s="15">
        <f t="shared" si="6"/>
        <v>1.8848167539267015E-2</v>
      </c>
      <c r="AH80" s="15">
        <f t="shared" si="6"/>
        <v>1.6175389345631976E-2</v>
      </c>
      <c r="AI80" s="15">
        <f t="shared" si="6"/>
        <v>1.4698428788646731E-2</v>
      </c>
      <c r="AJ80" s="15">
        <f t="shared" si="6"/>
        <v>1.5087255788083153E-2</v>
      </c>
      <c r="AK80" s="15">
        <f t="shared" si="6"/>
        <v>1.5489938455155245E-2</v>
      </c>
      <c r="AL80" s="15">
        <f t="shared" si="6"/>
        <v>1.2538159616223288E-2</v>
      </c>
      <c r="AM80" s="15">
        <f t="shared" si="6"/>
        <v>1.4429798282404633E-2</v>
      </c>
    </row>
    <row r="81" spans="1:47" ht="19" x14ac:dyDescent="0.25">
      <c r="A81" s="5" t="s">
        <v>69</v>
      </c>
      <c r="B81" s="1" t="s">
        <v>92</v>
      </c>
      <c r="C81" s="1" t="s">
        <v>92</v>
      </c>
      <c r="D81" s="1" t="s">
        <v>92</v>
      </c>
      <c r="E81" s="1" t="s">
        <v>92</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21" x14ac:dyDescent="0.25">
      <c r="A83" s="5" t="s">
        <v>34</v>
      </c>
      <c r="B83" s="1" t="s">
        <v>92</v>
      </c>
      <c r="C83" s="1" t="s">
        <v>92</v>
      </c>
      <c r="D83" s="1" t="s">
        <v>92</v>
      </c>
      <c r="E83" s="1" t="s">
        <v>92</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c r="AT83" s="62" t="s">
        <v>126</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B84" s="1" t="s">
        <v>92</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64" t="s">
        <v>127</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v>-248000000</v>
      </c>
      <c r="V85" s="1">
        <v>-7000000</v>
      </c>
      <c r="W85" s="1" t="s">
        <v>92</v>
      </c>
      <c r="X85" s="1" t="s">
        <v>92</v>
      </c>
      <c r="Y85" s="1">
        <v>-41000000</v>
      </c>
      <c r="Z85" s="1" t="s">
        <v>92</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23" t="s">
        <v>128</v>
      </c>
      <c r="AU85" s="24">
        <f>AM17</f>
        <v>214000000</v>
      </c>
    </row>
    <row r="86" spans="1:47" ht="20" x14ac:dyDescent="0.25">
      <c r="A86" s="5" t="s">
        <v>72</v>
      </c>
      <c r="B86" s="1" t="s">
        <v>92</v>
      </c>
      <c r="C86" s="1" t="s">
        <v>92</v>
      </c>
      <c r="D86" s="1" t="s">
        <v>92</v>
      </c>
      <c r="E86" s="1" t="s">
        <v>92</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23" t="s">
        <v>129</v>
      </c>
      <c r="AU86" s="24">
        <f>AM56</f>
        <v>500000000</v>
      </c>
    </row>
    <row r="87" spans="1:47" ht="20" x14ac:dyDescent="0.25">
      <c r="A87" s="6" t="s">
        <v>73</v>
      </c>
      <c r="B87" s="10" t="s">
        <v>92</v>
      </c>
      <c r="C87" s="10" t="s">
        <v>92</v>
      </c>
      <c r="D87" s="10" t="s">
        <v>92</v>
      </c>
      <c r="E87" s="10" t="s">
        <v>92</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23" t="s">
        <v>130</v>
      </c>
      <c r="AU87" s="24">
        <f>AM61</f>
        <v>8579000000</v>
      </c>
    </row>
    <row r="88" spans="1:47" ht="20" x14ac:dyDescent="0.25">
      <c r="A88" s="5" t="s">
        <v>74</v>
      </c>
      <c r="B88" s="1" t="s">
        <v>92</v>
      </c>
      <c r="C88" s="1" t="s">
        <v>92</v>
      </c>
      <c r="D88" s="1" t="s">
        <v>92</v>
      </c>
      <c r="E88" s="1" t="s">
        <v>92</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0</v>
      </c>
      <c r="AE88" s="1">
        <v>0</v>
      </c>
      <c r="AF88" s="1">
        <v>0</v>
      </c>
      <c r="AG88" s="1">
        <v>0</v>
      </c>
      <c r="AH88" s="1">
        <v>0</v>
      </c>
      <c r="AI88" s="1">
        <v>0</v>
      </c>
      <c r="AJ88" s="1">
        <v>0</v>
      </c>
      <c r="AK88" s="1">
        <v>0</v>
      </c>
      <c r="AL88" s="1">
        <v>0</v>
      </c>
      <c r="AM88" s="1">
        <v>0</v>
      </c>
      <c r="AT88" s="33" t="s">
        <v>131</v>
      </c>
      <c r="AU88" s="34">
        <f>AU85/(AU86+AU87)</f>
        <v>2.357087784998348E-2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0.13224673791379812</v>
      </c>
      <c r="G89" s="15">
        <f t="shared" si="7"/>
        <v>0.13841936957514847</v>
      </c>
      <c r="H89" s="15">
        <f t="shared" si="7"/>
        <v>7.4292452830188677E-2</v>
      </c>
      <c r="I89" s="15">
        <f t="shared" si="7"/>
        <v>5.7661290322580647E-2</v>
      </c>
      <c r="J89" s="15">
        <f t="shared" si="7"/>
        <v>8.5650592514372875E-2</v>
      </c>
      <c r="K89" s="15">
        <f t="shared" si="7"/>
        <v>0.10431410567135239</v>
      </c>
      <c r="L89" s="15">
        <f t="shared" si="7"/>
        <v>0.10961304082876296</v>
      </c>
      <c r="M89" s="15">
        <f t="shared" si="7"/>
        <v>0.20754527162977868</v>
      </c>
      <c r="N89" s="15">
        <f t="shared" si="7"/>
        <v>0.12697435897435896</v>
      </c>
      <c r="O89" s="15">
        <f t="shared" si="7"/>
        <v>0.1218676122931442</v>
      </c>
      <c r="P89" s="15">
        <f t="shared" si="7"/>
        <v>0.14501478664976764</v>
      </c>
      <c r="Q89" s="15">
        <f t="shared" si="7"/>
        <v>0.23258947368421051</v>
      </c>
      <c r="R89" s="15">
        <f t="shared" si="7"/>
        <v>0.21826606511401048</v>
      </c>
      <c r="S89" s="15">
        <f t="shared" si="7"/>
        <v>9.5669807944649882E-2</v>
      </c>
      <c r="T89" s="15">
        <f t="shared" si="7"/>
        <v>8.1350416920886723E-2</v>
      </c>
      <c r="U89" s="15">
        <f t="shared" si="7"/>
        <v>0.10317965023847377</v>
      </c>
      <c r="V89" s="15">
        <f t="shared" si="7"/>
        <v>9.9313022700119477E-2</v>
      </c>
      <c r="W89" s="15">
        <f t="shared" si="7"/>
        <v>8.9231848474219569E-2</v>
      </c>
      <c r="X89" s="15">
        <f t="shared" si="7"/>
        <v>4.9584387423202023E-2</v>
      </c>
      <c r="Y89" s="15">
        <f t="shared" si="7"/>
        <v>6.1035117190624752E-2</v>
      </c>
      <c r="Z89" s="15">
        <f t="shared" si="7"/>
        <v>7.2216361369521434E-2</v>
      </c>
      <c r="AA89" s="15">
        <f t="shared" si="7"/>
        <v>8.5851353286553064E-2</v>
      </c>
      <c r="AB89" s="15">
        <f t="shared" si="7"/>
        <v>5.9410265744448493E-2</v>
      </c>
      <c r="AC89" s="15">
        <f t="shared" si="7"/>
        <v>3.8596491228070177E-2</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1283000000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v>-313000000</v>
      </c>
      <c r="N90" s="1" t="s">
        <v>92</v>
      </c>
      <c r="O90" s="1">
        <v>-152000000</v>
      </c>
      <c r="P90" s="1">
        <v>-469000000</v>
      </c>
      <c r="Q90" s="1">
        <v>-3000000</v>
      </c>
      <c r="R90" s="1" t="s">
        <v>92</v>
      </c>
      <c r="S90" s="1">
        <v>-69000000</v>
      </c>
      <c r="T90" s="1">
        <v>-128000000</v>
      </c>
      <c r="U90" s="1">
        <v>-8000000</v>
      </c>
      <c r="V90" s="1">
        <v>-19000000</v>
      </c>
      <c r="W90" s="1">
        <v>-205000000</v>
      </c>
      <c r="X90" s="1">
        <v>-87000000</v>
      </c>
      <c r="Y90" s="1">
        <v>-19000000</v>
      </c>
      <c r="Z90" s="1">
        <v>-155000000</v>
      </c>
      <c r="AA90" s="1">
        <v>-199000000</v>
      </c>
      <c r="AB90" s="1">
        <v>-5425000000</v>
      </c>
      <c r="AC90" s="1" t="s">
        <v>92</v>
      </c>
      <c r="AD90" s="1" t="s">
        <v>92</v>
      </c>
      <c r="AE90" s="1" t="s">
        <v>92</v>
      </c>
      <c r="AF90" s="1" t="s">
        <v>92</v>
      </c>
      <c r="AG90" s="1" t="s">
        <v>92</v>
      </c>
      <c r="AH90" s="1" t="s">
        <v>92</v>
      </c>
      <c r="AI90" s="1" t="s">
        <v>92</v>
      </c>
      <c r="AJ90" s="1" t="s">
        <v>92</v>
      </c>
      <c r="AK90" s="1" t="s">
        <v>92</v>
      </c>
      <c r="AL90" s="1" t="s">
        <v>92</v>
      </c>
      <c r="AM90" s="1" t="s">
        <v>92</v>
      </c>
      <c r="AT90" s="23" t="s">
        <v>19</v>
      </c>
      <c r="AU90" s="24">
        <f>AM25</f>
        <v>10032000000</v>
      </c>
    </row>
    <row r="91" spans="1:47" ht="20" x14ac:dyDescent="0.25">
      <c r="A91" s="5" t="s">
        <v>76</v>
      </c>
      <c r="B91" s="1" t="s">
        <v>92</v>
      </c>
      <c r="C91" s="1" t="s">
        <v>92</v>
      </c>
      <c r="D91" s="1" t="s">
        <v>92</v>
      </c>
      <c r="E91" s="1" t="s">
        <v>92</v>
      </c>
      <c r="F91" s="1">
        <v>-44800000</v>
      </c>
      <c r="G91" s="1">
        <v>-15000000</v>
      </c>
      <c r="H91" s="1">
        <v>-151000000</v>
      </c>
      <c r="I91" s="1">
        <v>-354000000</v>
      </c>
      <c r="J91" s="1" t="s">
        <v>92</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3" t="s">
        <v>132</v>
      </c>
      <c r="AU91" s="34">
        <f>AU89/AU90</f>
        <v>0.12789074960127592</v>
      </c>
    </row>
    <row r="92" spans="1:47" ht="20" x14ac:dyDescent="0.25">
      <c r="A92" s="5" t="s">
        <v>77</v>
      </c>
      <c r="B92" s="1" t="s">
        <v>92</v>
      </c>
      <c r="C92" s="1" t="s">
        <v>92</v>
      </c>
      <c r="D92" s="1" t="s">
        <v>92</v>
      </c>
      <c r="E92" s="1" t="s">
        <v>92</v>
      </c>
      <c r="F92" s="1">
        <v>75500000</v>
      </c>
      <c r="G92" s="1">
        <v>225000000</v>
      </c>
      <c r="H92" s="1">
        <v>122000000</v>
      </c>
      <c r="I92" s="1" t="s">
        <v>92</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35" t="s">
        <v>133</v>
      </c>
      <c r="AU92" s="36">
        <f>AU88*(1-AU91)</f>
        <v>2.0556380612988982E-2</v>
      </c>
    </row>
    <row r="93" spans="1:47" ht="19" x14ac:dyDescent="0.25">
      <c r="A93" s="5" t="s">
        <v>78</v>
      </c>
      <c r="B93" s="1" t="s">
        <v>92</v>
      </c>
      <c r="C93" s="1" t="s">
        <v>92</v>
      </c>
      <c r="D93" s="1" t="s">
        <v>92</v>
      </c>
      <c r="E93" s="1" t="s">
        <v>92</v>
      </c>
      <c r="F93" s="1" t="s">
        <v>92</v>
      </c>
      <c r="G93" s="1" t="s">
        <v>92</v>
      </c>
      <c r="H93" s="1" t="s">
        <v>92</v>
      </c>
      <c r="I93" s="1">
        <v>48000000</v>
      </c>
      <c r="J93" s="1" t="s">
        <v>92</v>
      </c>
      <c r="K93" s="1" t="s">
        <v>92</v>
      </c>
      <c r="L93" s="1" t="s">
        <v>92</v>
      </c>
      <c r="M93" s="1">
        <v>70000000</v>
      </c>
      <c r="N93" s="1">
        <v>1995000000</v>
      </c>
      <c r="O93" s="1">
        <v>-580000000</v>
      </c>
      <c r="P93" s="1" t="s">
        <v>92</v>
      </c>
      <c r="Q93" s="1">
        <v>107000000</v>
      </c>
      <c r="R93" s="1" t="s">
        <v>92</v>
      </c>
      <c r="S93" s="1" t="s">
        <v>92</v>
      </c>
      <c r="T93" s="1">
        <v>-22000000</v>
      </c>
      <c r="U93" s="1" t="s">
        <v>92</v>
      </c>
      <c r="V93" s="1">
        <v>47000000</v>
      </c>
      <c r="W93" s="1">
        <v>2984000000</v>
      </c>
      <c r="X93" s="1">
        <v>61000000</v>
      </c>
      <c r="Y93" s="1" t="s">
        <v>92</v>
      </c>
      <c r="Z93" s="1" t="s">
        <v>92</v>
      </c>
      <c r="AA93" s="1">
        <v>148000000</v>
      </c>
      <c r="AB93" s="1">
        <v>16000000</v>
      </c>
      <c r="AC93" s="1" t="s">
        <v>92</v>
      </c>
      <c r="AD93" s="1">
        <v>-345000000</v>
      </c>
      <c r="AE93" s="1">
        <v>-236000000</v>
      </c>
      <c r="AF93" s="1">
        <v>-427000000</v>
      </c>
      <c r="AG93" s="1">
        <v>-537000000</v>
      </c>
      <c r="AH93" s="1">
        <v>-667000000</v>
      </c>
      <c r="AI93" s="1">
        <v>-1145000000</v>
      </c>
      <c r="AJ93" s="1">
        <v>-785000000</v>
      </c>
      <c r="AK93" s="1">
        <v>-681000000</v>
      </c>
      <c r="AL93" s="1">
        <v>-2449000000</v>
      </c>
      <c r="AM93" s="1">
        <v>-2757000000</v>
      </c>
      <c r="AT93" s="64" t="s">
        <v>134</v>
      </c>
      <c r="AU93" s="65"/>
    </row>
    <row r="94" spans="1:47" ht="20" x14ac:dyDescent="0.25">
      <c r="A94" s="6" t="s">
        <v>79</v>
      </c>
      <c r="B94" s="10" t="s">
        <v>92</v>
      </c>
      <c r="C94" s="10" t="s">
        <v>92</v>
      </c>
      <c r="D94" s="10" t="s">
        <v>92</v>
      </c>
      <c r="E94" s="10" t="s">
        <v>92</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23" t="s">
        <v>135</v>
      </c>
      <c r="AU94" s="37">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t="s">
        <v>92</v>
      </c>
      <c r="Z95" s="1" t="s">
        <v>92</v>
      </c>
      <c r="AA95" s="1" t="s">
        <v>92</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38" t="s">
        <v>136</v>
      </c>
      <c r="AU95" s="39" cm="1">
        <f t="array" ref="AU95">_FV(A1,"Beta")</f>
        <v>1.0161</v>
      </c>
    </row>
    <row r="96" spans="1:47" ht="20" x14ac:dyDescent="0.25">
      <c r="A96" s="5" t="s">
        <v>81</v>
      </c>
      <c r="B96" s="1" t="s">
        <v>92</v>
      </c>
      <c r="C96" s="1" t="s">
        <v>92</v>
      </c>
      <c r="D96" s="1" t="s">
        <v>92</v>
      </c>
      <c r="E96" s="1" t="s">
        <v>92</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23" t="s">
        <v>137</v>
      </c>
      <c r="AU96" s="37">
        <v>8.4000000000000005E-2</v>
      </c>
    </row>
    <row r="97" spans="1:47" ht="20" x14ac:dyDescent="0.25">
      <c r="A97" s="5" t="s">
        <v>82</v>
      </c>
      <c r="B97" s="1" t="s">
        <v>92</v>
      </c>
      <c r="C97" s="1" t="s">
        <v>92</v>
      </c>
      <c r="D97" s="1" t="s">
        <v>92</v>
      </c>
      <c r="E97" s="1" t="s">
        <v>92</v>
      </c>
      <c r="F97" s="1" t="s">
        <v>92</v>
      </c>
      <c r="G97" s="1" t="s">
        <v>92</v>
      </c>
      <c r="H97" s="1">
        <v>-225000000</v>
      </c>
      <c r="I97" s="1">
        <v>-146000000</v>
      </c>
      <c r="J97" s="1">
        <v>-150000000</v>
      </c>
      <c r="K97" s="1" t="s">
        <v>92</v>
      </c>
      <c r="L97" s="1" t="s">
        <v>92</v>
      </c>
      <c r="M97" s="1" t="s">
        <v>92</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5" t="s">
        <v>138</v>
      </c>
      <c r="AU97" s="36">
        <f>(AU94)+((AU95)*(AU96-AU94))</f>
        <v>8.4693105000000005E-2</v>
      </c>
    </row>
    <row r="98" spans="1:47" ht="19" x14ac:dyDescent="0.25">
      <c r="A98" s="5" t="s">
        <v>83</v>
      </c>
      <c r="B98" s="1" t="s">
        <v>92</v>
      </c>
      <c r="C98" s="1" t="s">
        <v>92</v>
      </c>
      <c r="D98" s="1" t="s">
        <v>92</v>
      </c>
      <c r="E98" s="1" t="s">
        <v>92</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64" t="s">
        <v>139</v>
      </c>
      <c r="AU98" s="65"/>
    </row>
    <row r="99" spans="1:47" ht="20" x14ac:dyDescent="0.25">
      <c r="A99" s="5" t="s">
        <v>84</v>
      </c>
      <c r="B99" s="1" t="s">
        <v>92</v>
      </c>
      <c r="C99" s="1" t="s">
        <v>92</v>
      </c>
      <c r="D99" s="1" t="s">
        <v>92</v>
      </c>
      <c r="E99" s="1" t="s">
        <v>92</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23" t="s">
        <v>140</v>
      </c>
      <c r="AU99" s="24">
        <f>AU86+AU87</f>
        <v>9079000000</v>
      </c>
    </row>
    <row r="100" spans="1:47" ht="20" x14ac:dyDescent="0.25">
      <c r="A100" s="6" t="s">
        <v>85</v>
      </c>
      <c r="B100" s="10" t="s">
        <v>92</v>
      </c>
      <c r="C100" s="10" t="s">
        <v>92</v>
      </c>
      <c r="D100" s="10" t="s">
        <v>92</v>
      </c>
      <c r="E100" s="10" t="s">
        <v>92</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3" t="s">
        <v>141</v>
      </c>
      <c r="AU100" s="34">
        <f>AU99/AU103</f>
        <v>5.5650164108399396E-2</v>
      </c>
    </row>
    <row r="101" spans="1:47" ht="20" x14ac:dyDescent="0.25">
      <c r="A101" s="5" t="s">
        <v>86</v>
      </c>
      <c r="B101" s="1" t="s">
        <v>92</v>
      </c>
      <c r="C101" s="1" t="s">
        <v>92</v>
      </c>
      <c r="D101" s="1" t="s">
        <v>92</v>
      </c>
      <c r="E101" s="1" t="s">
        <v>92</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M101" s="1" t="s">
        <v>92</v>
      </c>
      <c r="AT101" s="38" t="s">
        <v>142</v>
      </c>
      <c r="AU101" s="40" cm="1">
        <f t="array" ref="AU101">_FV(A1,"Market cap",TRUE)</f>
        <v>154065172986</v>
      </c>
    </row>
    <row r="102" spans="1:47" ht="20" x14ac:dyDescent="0.25">
      <c r="A102" s="6" t="s">
        <v>87</v>
      </c>
      <c r="B102" s="10" t="s">
        <v>92</v>
      </c>
      <c r="C102" s="10" t="s">
        <v>92</v>
      </c>
      <c r="D102" s="10" t="s">
        <v>92</v>
      </c>
      <c r="E102" s="10" t="s">
        <v>92</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33" t="s">
        <v>143</v>
      </c>
      <c r="AU102" s="34">
        <f>AU101/AU103</f>
        <v>0.9443498358916006</v>
      </c>
    </row>
    <row r="103" spans="1:47" ht="20" x14ac:dyDescent="0.25">
      <c r="A103" s="5" t="s">
        <v>88</v>
      </c>
      <c r="B103" s="1" t="s">
        <v>92</v>
      </c>
      <c r="C103" s="1" t="s">
        <v>92</v>
      </c>
      <c r="D103" s="1" t="s">
        <v>92</v>
      </c>
      <c r="E103" s="1" t="s">
        <v>92</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35" t="s">
        <v>144</v>
      </c>
      <c r="AU103" s="41">
        <f>AU99+AU101</f>
        <v>163144172986</v>
      </c>
    </row>
    <row r="104" spans="1:47" ht="20" thickBot="1" x14ac:dyDescent="0.3">
      <c r="A104" s="7" t="s">
        <v>89</v>
      </c>
      <c r="B104" s="11" t="s">
        <v>92</v>
      </c>
      <c r="C104" s="11" t="s">
        <v>92</v>
      </c>
      <c r="D104" s="11" t="s">
        <v>92</v>
      </c>
      <c r="E104" s="11" t="s">
        <v>92</v>
      </c>
      <c r="F104" s="11" t="s">
        <v>92</v>
      </c>
      <c r="G104" s="11" t="s">
        <v>92</v>
      </c>
      <c r="H104" s="11" t="s">
        <v>92</v>
      </c>
      <c r="I104" s="11" t="s">
        <v>92</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T104" s="64" t="s">
        <v>145</v>
      </c>
      <c r="AU104" s="65"/>
    </row>
    <row r="105" spans="1:47" ht="21" thickTop="1" x14ac:dyDescent="0.25">
      <c r="A105" s="14" t="s">
        <v>107</v>
      </c>
      <c r="B105" s="1"/>
      <c r="C105" s="15" t="e">
        <f>(C106/B106)-1</f>
        <v>#VALUE!</v>
      </c>
      <c r="D105" s="15" t="e">
        <f>(D106/C106)-1</f>
        <v>#VALUE!</v>
      </c>
      <c r="E105" s="15" t="e">
        <f>(E106/D106)-1</f>
        <v>#VALUE!</v>
      </c>
      <c r="F105" s="15" t="e">
        <f>(F106/E106)-1</f>
        <v>#VALUE!</v>
      </c>
      <c r="G105" s="15">
        <f>(G106/F106)-1</f>
        <v>2.359375</v>
      </c>
      <c r="H105" s="15">
        <f t="shared" ref="H105:AM105" si="8">(H106/G106)-1</f>
        <v>-0.59534883720930232</v>
      </c>
      <c r="I105" s="15">
        <f t="shared" si="8"/>
        <v>-5.2758620689655169</v>
      </c>
      <c r="J105" s="15">
        <f t="shared" si="8"/>
        <v>-0.45161290322580649</v>
      </c>
      <c r="K105" s="15">
        <f t="shared" si="8"/>
        <v>1.2352941176470589</v>
      </c>
      <c r="L105" s="15">
        <f t="shared" si="8"/>
        <v>-0.5</v>
      </c>
      <c r="M105" s="15">
        <f t="shared" si="8"/>
        <v>-6.1710526315789478</v>
      </c>
      <c r="N105" s="15">
        <f t="shared" si="8"/>
        <v>-1.5750636132315523</v>
      </c>
      <c r="O105" s="15">
        <f t="shared" si="8"/>
        <v>-0.67551622418879054</v>
      </c>
      <c r="P105" s="15">
        <f t="shared" si="8"/>
        <v>1.9818181818181819</v>
      </c>
      <c r="Q105" s="15">
        <f t="shared" si="8"/>
        <v>-1.8795731707317072</v>
      </c>
      <c r="R105" s="15">
        <f t="shared" si="8"/>
        <v>-1.050259965337955</v>
      </c>
      <c r="S105" s="15">
        <f t="shared" si="8"/>
        <v>40.03448275862069</v>
      </c>
      <c r="T105" s="15">
        <f t="shared" si="8"/>
        <v>0.13529411764705879</v>
      </c>
      <c r="U105" s="15">
        <f t="shared" si="8"/>
        <v>0.36787564766839376</v>
      </c>
      <c r="V105" s="15">
        <f t="shared" si="8"/>
        <v>0.3214285714285714</v>
      </c>
      <c r="W105" s="15">
        <f t="shared" si="8"/>
        <v>-0.51351351351351349</v>
      </c>
      <c r="X105" s="15">
        <f t="shared" si="8"/>
        <v>2.1313131313131315</v>
      </c>
      <c r="Y105" s="15">
        <f t="shared" si="8"/>
        <v>-0.30994623655913978</v>
      </c>
      <c r="Z105" s="15">
        <f t="shared" si="8"/>
        <v>-0.26373198285936894</v>
      </c>
      <c r="AA105" s="15">
        <f t="shared" si="8"/>
        <v>0.38677248677248688</v>
      </c>
      <c r="AB105" s="15">
        <f t="shared" si="8"/>
        <v>-6.9057611598626445E-2</v>
      </c>
      <c r="AC105" s="15">
        <f t="shared" si="8"/>
        <v>0.19631147540983607</v>
      </c>
      <c r="AD105" s="15">
        <f t="shared" si="8"/>
        <v>1.8156903048989426E-2</v>
      </c>
      <c r="AE105" s="15">
        <f t="shared" si="8"/>
        <v>0.18001345895020182</v>
      </c>
      <c r="AF105" s="15">
        <f t="shared" si="8"/>
        <v>5.9880239520958112E-2</v>
      </c>
      <c r="AG105" s="15">
        <f t="shared" si="8"/>
        <v>9.846650524616618E-2</v>
      </c>
      <c r="AH105" s="15">
        <f t="shared" si="8"/>
        <v>0.14327700220426154</v>
      </c>
      <c r="AI105" s="15">
        <f t="shared" si="8"/>
        <v>0.29777206512425014</v>
      </c>
      <c r="AJ105" s="15">
        <f t="shared" si="8"/>
        <v>-4.2258171013535795E-2</v>
      </c>
      <c r="AK105" s="15">
        <f t="shared" si="8"/>
        <v>-5.3774560496380519E-2</v>
      </c>
      <c r="AL105" s="15">
        <f t="shared" si="8"/>
        <v>0.14644808743169402</v>
      </c>
      <c r="AM105" s="15">
        <f t="shared" si="8"/>
        <v>-5.8945027009850604E-2</v>
      </c>
      <c r="AN105" s="15"/>
      <c r="AO105" s="15"/>
      <c r="AP105" s="15"/>
      <c r="AQ105" s="15"/>
      <c r="AR105" s="15"/>
      <c r="AS105" s="15"/>
      <c r="AT105" s="25" t="s">
        <v>108</v>
      </c>
      <c r="AU105" s="26">
        <f>(AU100*AU92)+(AU102*AU97)</f>
        <v>8.1123885762487663E-2</v>
      </c>
    </row>
    <row r="106" spans="1:47" ht="19" x14ac:dyDescent="0.25">
      <c r="A106" s="5" t="s">
        <v>90</v>
      </c>
      <c r="B106" s="1" t="s">
        <v>92</v>
      </c>
      <c r="C106" s="1" t="s">
        <v>92</v>
      </c>
      <c r="D106" s="1" t="s">
        <v>92</v>
      </c>
      <c r="E106" s="1" t="s">
        <v>92</v>
      </c>
      <c r="F106" s="1">
        <v>-64000000</v>
      </c>
      <c r="G106" s="1">
        <v>-215000000</v>
      </c>
      <c r="H106" s="1">
        <v>-87000000</v>
      </c>
      <c r="I106" s="1">
        <v>372000000</v>
      </c>
      <c r="J106" s="1">
        <v>204000000</v>
      </c>
      <c r="K106" s="1">
        <v>456000000</v>
      </c>
      <c r="L106" s="1">
        <v>228000000</v>
      </c>
      <c r="M106" s="1">
        <v>-1179000000</v>
      </c>
      <c r="N106" s="1">
        <v>678000000</v>
      </c>
      <c r="O106" s="1">
        <v>220000000</v>
      </c>
      <c r="P106" s="1">
        <v>656000000</v>
      </c>
      <c r="Q106" s="1">
        <v>-577000000</v>
      </c>
      <c r="R106" s="1">
        <v>29000000</v>
      </c>
      <c r="S106" s="1">
        <v>1190000000</v>
      </c>
      <c r="T106" s="1">
        <v>1351000000</v>
      </c>
      <c r="U106" s="1">
        <v>1848000000</v>
      </c>
      <c r="V106" s="1">
        <v>2442000000</v>
      </c>
      <c r="W106" s="1">
        <v>1188000000</v>
      </c>
      <c r="X106" s="1">
        <v>3720000000</v>
      </c>
      <c r="Y106" s="1">
        <v>2567000000</v>
      </c>
      <c r="Z106" s="1">
        <v>1890000000</v>
      </c>
      <c r="AA106" s="1">
        <v>2621000000</v>
      </c>
      <c r="AB106" s="1">
        <v>2440000000</v>
      </c>
      <c r="AC106" s="1">
        <v>2919000000</v>
      </c>
      <c r="AD106" s="1">
        <v>2972000000</v>
      </c>
      <c r="AE106" s="1">
        <v>3507000000</v>
      </c>
      <c r="AF106" s="1">
        <v>3717000000</v>
      </c>
      <c r="AG106" s="1">
        <v>4083000000</v>
      </c>
      <c r="AH106" s="1">
        <v>4668000000</v>
      </c>
      <c r="AI106" s="1">
        <v>6058000000</v>
      </c>
      <c r="AJ106" s="1">
        <v>5802000000</v>
      </c>
      <c r="AK106" s="1">
        <v>5490000000</v>
      </c>
      <c r="AL106" s="1">
        <v>6294000000</v>
      </c>
      <c r="AM106" s="1">
        <v>5923000000</v>
      </c>
      <c r="AN106" s="42">
        <f>AM106*(1+$AU$106)</f>
        <v>6246969265.1885939</v>
      </c>
      <c r="AO106" s="42">
        <f t="shared" ref="AO106:AR106" si="9">AN106*(1+$AU$106)</f>
        <v>6588658618.978714</v>
      </c>
      <c r="AP106" s="42">
        <f t="shared" si="9"/>
        <v>6949037293.8679647</v>
      </c>
      <c r="AQ106" s="42">
        <f t="shared" si="9"/>
        <v>7329127536.289464</v>
      </c>
      <c r="AR106" s="42">
        <f t="shared" si="9"/>
        <v>7730007506.3055344</v>
      </c>
      <c r="AS106" s="43" t="s">
        <v>146</v>
      </c>
      <c r="AT106" s="44" t="s">
        <v>147</v>
      </c>
      <c r="AU106" s="45">
        <f>(SUM(AN4:AR4)/5)</f>
        <v>5.4696820055477671E-2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3"/>
      <c r="AO107" s="43"/>
      <c r="AP107" s="43"/>
      <c r="AQ107" s="43"/>
      <c r="AR107" s="46">
        <f>AR106*(1+AU107)/(AU108-AU107)</f>
        <v>141174431996.63403</v>
      </c>
      <c r="AS107" s="47" t="s">
        <v>148</v>
      </c>
      <c r="AT107" s="48" t="s">
        <v>149</v>
      </c>
      <c r="AU107" s="49">
        <v>2.5000000000000001E-2</v>
      </c>
    </row>
    <row r="108" spans="1:47" ht="19" x14ac:dyDescent="0.25">
      <c r="AN108" s="46">
        <f t="shared" ref="AN108:AP108" si="10">AN107+AN106</f>
        <v>6246969265.1885939</v>
      </c>
      <c r="AO108" s="46">
        <f t="shared" si="10"/>
        <v>6588658618.978714</v>
      </c>
      <c r="AP108" s="46">
        <f t="shared" si="10"/>
        <v>6949037293.8679647</v>
      </c>
      <c r="AQ108" s="46">
        <f>AQ107+AQ106</f>
        <v>7329127536.289464</v>
      </c>
      <c r="AR108" s="46">
        <f>AR107+AR106</f>
        <v>148904439502.93958</v>
      </c>
      <c r="AS108" s="47" t="s">
        <v>144</v>
      </c>
      <c r="AT108" s="50" t="s">
        <v>150</v>
      </c>
      <c r="AU108" s="51">
        <f>AU105</f>
        <v>8.1123885762487663E-2</v>
      </c>
    </row>
    <row r="109" spans="1:47" ht="19" x14ac:dyDescent="0.25">
      <c r="AN109" s="60" t="s">
        <v>151</v>
      </c>
      <c r="AO109" s="61"/>
    </row>
    <row r="110" spans="1:47" ht="20" x14ac:dyDescent="0.25">
      <c r="AN110" s="52" t="s">
        <v>152</v>
      </c>
      <c r="AO110" s="40">
        <f>NPV(AU108,AN108,AO108,AP108,AQ108,AR108)</f>
        <v>123095340354.98009</v>
      </c>
    </row>
    <row r="111" spans="1:47" ht="20" x14ac:dyDescent="0.25">
      <c r="AN111" s="52" t="s">
        <v>153</v>
      </c>
      <c r="AO111" s="40">
        <f>AM40</f>
        <v>9067000000</v>
      </c>
    </row>
    <row r="112" spans="1:47" ht="20" x14ac:dyDescent="0.25">
      <c r="AN112" s="52" t="s">
        <v>140</v>
      </c>
      <c r="AO112" s="40">
        <f>AU99</f>
        <v>9079000000</v>
      </c>
    </row>
    <row r="113" spans="40:41" ht="20" x14ac:dyDescent="0.25">
      <c r="AN113" s="52" t="s">
        <v>154</v>
      </c>
      <c r="AO113" s="40">
        <f>AO110+AO111-AO112</f>
        <v>123083340354.98009</v>
      </c>
    </row>
    <row r="114" spans="40:41" ht="20" x14ac:dyDescent="0.25">
      <c r="AN114" s="52" t="s">
        <v>155</v>
      </c>
      <c r="AO114" s="53">
        <f>AM34*(1+(5*AS16))</f>
        <v>864053875.21911407</v>
      </c>
    </row>
    <row r="115" spans="40:41" ht="20" x14ac:dyDescent="0.25">
      <c r="AN115" s="54" t="s">
        <v>156</v>
      </c>
      <c r="AO115" s="55">
        <f>AO113/AO114</f>
        <v>142.44868738510962</v>
      </c>
    </row>
    <row r="116" spans="40:41" ht="20" x14ac:dyDescent="0.25">
      <c r="AN116" s="52" t="s">
        <v>157</v>
      </c>
      <c r="AO116" s="56" cm="1">
        <f t="array" ref="AO116">_FV(A1,"Price")</f>
        <v>169.74</v>
      </c>
    </row>
    <row r="117" spans="40:41" ht="20" x14ac:dyDescent="0.25">
      <c r="AN117" s="57" t="s">
        <v>158</v>
      </c>
      <c r="AO117" s="58">
        <f>AO115/AO116-1</f>
        <v>-0.16078303649634962</v>
      </c>
    </row>
    <row r="118" spans="40:41" ht="20" x14ac:dyDescent="0.25">
      <c r="AN118" s="57" t="s">
        <v>159</v>
      </c>
      <c r="AO118" s="59" t="str">
        <f>IF(AO115&gt;AO116,"BUY","SELL")</f>
        <v>SELL</v>
      </c>
    </row>
  </sheetData>
  <mergeCells count="6">
    <mergeCell ref="AN109:AO109"/>
    <mergeCell ref="AT83:AU83"/>
    <mergeCell ref="AT84:AU84"/>
    <mergeCell ref="AT93:AU93"/>
    <mergeCell ref="AT98:AU98"/>
    <mergeCell ref="AT104:AU104"/>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2023-03-14T02:38:34Z</dcterms:created>
  <dcterms:modified xsi:type="dcterms:W3CDTF">2023-05-24T10:09:11Z</dcterms:modified>
</cp:coreProperties>
</file>