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3576EE0-99BB-644D-8371-DE56A0CDEB6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6" i="1" l="1"/>
  <c r="AD116" i="1" a="1"/>
  <c r="AD116" i="1" s="1"/>
  <c r="AJ101" i="1" a="1"/>
  <c r="AJ101" i="1" s="1"/>
  <c r="AJ95" i="1" a="1"/>
  <c r="AJ95" i="1" s="1"/>
  <c r="AJ97" i="1" s="1"/>
  <c r="AD106" i="1"/>
  <c r="AE106" i="1" s="1"/>
  <c r="AF106" i="1" s="1"/>
  <c r="AG106" i="1" s="1"/>
  <c r="AD111" i="1"/>
  <c r="AJ90" i="1"/>
  <c r="AJ89" i="1"/>
  <c r="AJ91" i="1" s="1"/>
  <c r="AJ87" i="1"/>
  <c r="AJ86" i="1"/>
  <c r="AJ99" i="1" s="1"/>
  <c r="AJ85" i="1"/>
  <c r="AH19" i="1"/>
  <c r="AH16" i="1"/>
  <c r="AD114" i="1" s="1"/>
  <c r="AK13" i="1"/>
  <c r="AJ13" i="1"/>
  <c r="AI13" i="1"/>
  <c r="AH13" i="1"/>
  <c r="AK10" i="1"/>
  <c r="AJ10" i="1"/>
  <c r="AI10" i="1"/>
  <c r="AK7" i="1"/>
  <c r="AJ7" i="1"/>
  <c r="AI7" i="1"/>
  <c r="AH7" i="1"/>
  <c r="AK4" i="1"/>
  <c r="AJ4" i="1"/>
  <c r="AI4" i="1"/>
  <c r="AH4" i="1"/>
  <c r="AG4" i="1"/>
  <c r="AF4" i="1"/>
  <c r="AE4" i="1"/>
  <c r="AD4" i="1"/>
  <c r="AC4" i="1"/>
  <c r="AA80" i="1"/>
  <c r="AB80" i="1"/>
  <c r="AA89" i="1"/>
  <c r="AB89" i="1"/>
  <c r="AA105" i="1"/>
  <c r="AB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B9" i="1"/>
  <c r="AH10" i="1" s="1"/>
  <c r="Z9" i="1"/>
  <c r="Y9" i="1"/>
  <c r="X9" i="1"/>
  <c r="W9" i="1"/>
  <c r="V9" i="1"/>
  <c r="U9" i="1"/>
  <c r="T9" i="1"/>
  <c r="S9" i="1"/>
  <c r="R9" i="1"/>
  <c r="Q9" i="1"/>
  <c r="P9" i="1"/>
  <c r="O9" i="1"/>
  <c r="N9" i="1"/>
  <c r="M9" i="1"/>
  <c r="L9" i="1"/>
  <c r="K9" i="1"/>
  <c r="J9" i="1"/>
  <c r="I9" i="1"/>
  <c r="H9" i="1"/>
  <c r="G9" i="1"/>
  <c r="F9" i="1"/>
  <c r="E9" i="1"/>
  <c r="D9" i="1"/>
  <c r="C9" i="1"/>
  <c r="B9" i="1"/>
  <c r="AA20" i="1"/>
  <c r="AB20" i="1"/>
  <c r="AA29" i="1"/>
  <c r="AB29" i="1"/>
  <c r="AA35" i="1"/>
  <c r="AB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AB4" i="1"/>
  <c r="AA4" i="1"/>
  <c r="Z4" i="1"/>
  <c r="Y4" i="1"/>
  <c r="X4" i="1"/>
  <c r="W4" i="1"/>
  <c r="V4" i="1"/>
  <c r="U4" i="1"/>
  <c r="T4" i="1"/>
  <c r="S4" i="1"/>
  <c r="R4" i="1"/>
  <c r="Q4" i="1"/>
  <c r="P4" i="1"/>
  <c r="O4" i="1"/>
  <c r="N4" i="1"/>
  <c r="M4" i="1"/>
  <c r="L4" i="1"/>
  <c r="K4" i="1"/>
  <c r="J4" i="1"/>
  <c r="I4" i="1"/>
  <c r="H4" i="1"/>
  <c r="G4" i="1"/>
  <c r="F4" i="1"/>
  <c r="E4" i="1"/>
  <c r="D4" i="1"/>
  <c r="C4" i="1"/>
  <c r="AC108" i="1" l="1"/>
  <c r="AJ106" i="1"/>
  <c r="AJ88" i="1"/>
  <c r="AJ16" i="1"/>
  <c r="AK16" i="1"/>
  <c r="AI16" i="1"/>
  <c r="AJ92" i="1"/>
  <c r="AJ103" i="1"/>
  <c r="AJ102" i="1" s="1"/>
  <c r="AD112" i="1"/>
  <c r="AD108" i="1"/>
  <c r="AJ100" i="1" l="1"/>
  <c r="AJ105" i="1" s="1"/>
  <c r="AJ108" i="1" s="1"/>
  <c r="AE108" i="1"/>
  <c r="AG107" i="1" l="1"/>
  <c r="AG108" i="1" s="1"/>
  <c r="AD110" i="1" s="1"/>
  <c r="AD113" i="1" s="1"/>
  <c r="AD115" i="1" s="1"/>
  <c r="AF108" i="1"/>
  <c r="AD118" i="1" l="1"/>
  <c r="AD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<sst xmlns="http://schemas.openxmlformats.org/spreadsheetml/2006/main" count="753" uniqueCount="160">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</sst>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AMZN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596026490066208E-2"/>
          <c:y val="0.11636481310444519"/>
          <c:w val="0.84647682119205303"/>
          <c:h val="0.730503898021519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15700000</c:v>
                </c:pt>
                <c:pt idx="1">
                  <c:v>147800000</c:v>
                </c:pt>
                <c:pt idx="2">
                  <c:v>609996000</c:v>
                </c:pt>
                <c:pt idx="3">
                  <c:v>1639839000</c:v>
                </c:pt>
                <c:pt idx="4">
                  <c:v>2761983000</c:v>
                </c:pt>
                <c:pt idx="5">
                  <c:v>3122433000</c:v>
                </c:pt>
                <c:pt idx="6">
                  <c:v>3932936000</c:v>
                </c:pt>
                <c:pt idx="7">
                  <c:v>5263699000</c:v>
                </c:pt>
                <c:pt idx="8">
                  <c:v>6921124000</c:v>
                </c:pt>
                <c:pt idx="9">
                  <c:v>8490000000</c:v>
                </c:pt>
                <c:pt idx="10">
                  <c:v>10711000000</c:v>
                </c:pt>
                <c:pt idx="11">
                  <c:v>14835000000</c:v>
                </c:pt>
                <c:pt idx="12">
                  <c:v>19166000000</c:v>
                </c:pt>
                <c:pt idx="13">
                  <c:v>24509000000</c:v>
                </c:pt>
                <c:pt idx="14">
                  <c:v>34204000000</c:v>
                </c:pt>
                <c:pt idx="15">
                  <c:v>48077000000</c:v>
                </c:pt>
                <c:pt idx="16">
                  <c:v>61093000000</c:v>
                </c:pt>
                <c:pt idx="17">
                  <c:v>74452000000</c:v>
                </c:pt>
                <c:pt idx="18">
                  <c:v>88988000000</c:v>
                </c:pt>
                <c:pt idx="19">
                  <c:v>107006000000</c:v>
                </c:pt>
                <c:pt idx="20">
                  <c:v>135987000000</c:v>
                </c:pt>
                <c:pt idx="21">
                  <c:v>177866000000</c:v>
                </c:pt>
                <c:pt idx="22">
                  <c:v>232887000000</c:v>
                </c:pt>
                <c:pt idx="23">
                  <c:v>280522000000</c:v>
                </c:pt>
                <c:pt idx="24">
                  <c:v>386064000000</c:v>
                </c:pt>
                <c:pt idx="25">
                  <c:v>469822000000</c:v>
                </c:pt>
                <c:pt idx="26">
                  <c:v>513983000000</c:v>
                </c:pt>
              </c:numCache>
            </c:numRef>
          </c:val>
          <c:extLst>
            <c:ext xmlns:c16="http://schemas.microsoft.com/office/drawing/2014/chart" uri="{C3380CC4-5D6E-409C-BE32-E72D297353CC}">
              <c16:uniqueId val="{00000000-5ABD-3A4A-978D-22D0BC25538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-5500000</c:v>
                </c:pt>
                <c:pt idx="1">
                  <c:v>-22900000</c:v>
                </c:pt>
                <c:pt idx="2">
                  <c:v>-112468000</c:v>
                </c:pt>
                <c:pt idx="3">
                  <c:v>-437850000</c:v>
                </c:pt>
                <c:pt idx="4">
                  <c:v>-1088455000</c:v>
                </c:pt>
                <c:pt idx="5">
                  <c:v>-437343000</c:v>
                </c:pt>
                <c:pt idx="6">
                  <c:v>-61380000</c:v>
                </c:pt>
                <c:pt idx="7">
                  <c:v>113592000</c:v>
                </c:pt>
                <c:pt idx="8">
                  <c:v>431594000</c:v>
                </c:pt>
                <c:pt idx="9">
                  <c:v>575000000</c:v>
                </c:pt>
                <c:pt idx="10">
                  <c:v>660000000</c:v>
                </c:pt>
                <c:pt idx="11">
                  <c:v>983000000</c:v>
                </c:pt>
                <c:pt idx="12">
                  <c:v>1250000000</c:v>
                </c:pt>
                <c:pt idx="13">
                  <c:v>1567000000</c:v>
                </c:pt>
                <c:pt idx="14">
                  <c:v>2111000000</c:v>
                </c:pt>
                <c:pt idx="15">
                  <c:v>2070000000</c:v>
                </c:pt>
                <c:pt idx="16">
                  <c:v>2640000000</c:v>
                </c:pt>
                <c:pt idx="17">
                  <c:v>3829000000</c:v>
                </c:pt>
                <c:pt idx="18">
                  <c:v>4882000000</c:v>
                </c:pt>
                <c:pt idx="19">
                  <c:v>8286000000</c:v>
                </c:pt>
                <c:pt idx="20">
                  <c:v>12396000000</c:v>
                </c:pt>
                <c:pt idx="21">
                  <c:v>16128000000</c:v>
                </c:pt>
                <c:pt idx="22">
                  <c:v>28028000000</c:v>
                </c:pt>
                <c:pt idx="23">
                  <c:v>37351000000</c:v>
                </c:pt>
                <c:pt idx="24">
                  <c:v>51092000000</c:v>
                </c:pt>
                <c:pt idx="25">
                  <c:v>74260000000</c:v>
                </c:pt>
                <c:pt idx="26">
                  <c:v>38349000000</c:v>
                </c:pt>
              </c:numCache>
            </c:numRef>
          </c:val>
          <c:extLst>
            <c:ext xmlns:c16="http://schemas.microsoft.com/office/drawing/2014/chart" uri="{C3380CC4-5D6E-409C-BE32-E72D297353CC}">
              <c16:uniqueId val="{00000001-5ABD-3A4A-978D-22D0BC25538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-2900000</c:v>
                </c:pt>
                <c:pt idx="1">
                  <c:v>-3700000</c:v>
                </c:pt>
                <c:pt idx="2">
                  <c:v>2702000</c:v>
                </c:pt>
                <c:pt idx="3">
                  <c:v>-377930000</c:v>
                </c:pt>
                <c:pt idx="4">
                  <c:v>-265200000</c:v>
                </c:pt>
                <c:pt idx="5">
                  <c:v>-170103000</c:v>
                </c:pt>
                <c:pt idx="6">
                  <c:v>135128000</c:v>
                </c:pt>
                <c:pt idx="7">
                  <c:v>346059000</c:v>
                </c:pt>
                <c:pt idx="8">
                  <c:v>477427000</c:v>
                </c:pt>
                <c:pt idx="9">
                  <c:v>529000000</c:v>
                </c:pt>
                <c:pt idx="10">
                  <c:v>486000000</c:v>
                </c:pt>
                <c:pt idx="11">
                  <c:v>1181000000</c:v>
                </c:pt>
                <c:pt idx="12">
                  <c:v>1364000000</c:v>
                </c:pt>
                <c:pt idx="13">
                  <c:v>2920000000</c:v>
                </c:pt>
                <c:pt idx="14">
                  <c:v>2516000000</c:v>
                </c:pt>
                <c:pt idx="15">
                  <c:v>2092000000</c:v>
                </c:pt>
                <c:pt idx="16">
                  <c:v>395000000</c:v>
                </c:pt>
                <c:pt idx="17">
                  <c:v>2031000000</c:v>
                </c:pt>
                <c:pt idx="18">
                  <c:v>1949000000</c:v>
                </c:pt>
                <c:pt idx="19">
                  <c:v>7331000000</c:v>
                </c:pt>
                <c:pt idx="20">
                  <c:v>9706000000</c:v>
                </c:pt>
                <c:pt idx="21">
                  <c:v>6479000000</c:v>
                </c:pt>
                <c:pt idx="22">
                  <c:v>17296000000</c:v>
                </c:pt>
                <c:pt idx="23">
                  <c:v>21653000000</c:v>
                </c:pt>
                <c:pt idx="24">
                  <c:v>25924000000</c:v>
                </c:pt>
                <c:pt idx="25">
                  <c:v>-14726000000</c:v>
                </c:pt>
                <c:pt idx="26">
                  <c:v>-16893000000</c:v>
                </c:pt>
              </c:numCache>
            </c:numRef>
          </c:val>
          <c:extLst>
            <c:ext xmlns:c16="http://schemas.microsoft.com/office/drawing/2014/chart" uri="{C3380CC4-5D6E-409C-BE32-E72D297353CC}">
              <c16:uniqueId val="{00000002-5ABD-3A4A-978D-22D0BC255389}"/>
            </c:ext>
          </c:extLst>
        </c:ser>
        <c:dLbls>
          <c:showLegendKey val="0"/>
          <c:showVal val="0"/>
          <c:showCatName val="0"/>
          <c:showSerName val="0"/>
          <c:showPercent val="0"/>
          <c:showBubbleSize val="0"/>
        </c:dLbls>
        <c:gapWidth val="100"/>
        <c:overlap val="-24"/>
        <c:axId val="2045845935"/>
        <c:axId val="2045847663"/>
      </c:barChart>
      <c:catAx>
        <c:axId val="2045845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5847663"/>
        <c:crosses val="autoZero"/>
        <c:auto val="1"/>
        <c:lblAlgn val="ctr"/>
        <c:lblOffset val="100"/>
        <c:noMultiLvlLbl val="0"/>
      </c:catAx>
      <c:valAx>
        <c:axId val="20458476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5845935"/>
        <c:crosses val="autoZero"/>
        <c:crossBetween val="between"/>
      </c:valAx>
      <c:spPr>
        <a:noFill/>
        <a:ln>
          <a:noFill/>
        </a:ln>
        <a:effectLst/>
      </c:spPr>
    </c:plotArea>
    <c:legend>
      <c:legendPos val="b"/>
      <c:layout>
        <c:manualLayout>
          <c:xMode val="edge"/>
          <c:yMode val="edge"/>
          <c:x val="0.35087125202064973"/>
          <c:y val="0.92092414977815207"/>
          <c:w val="0.30355550920373364"/>
          <c:h val="4.838832892784938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15875</xdr:colOff>
      <xdr:row>108</xdr:row>
      <xdr:rowOff>49212</xdr:rowOff>
    </xdr:from>
    <xdr:to>
      <xdr:col>35</xdr:col>
      <xdr:colOff>1587500</xdr:colOff>
      <xdr:row>132</xdr:row>
      <xdr:rowOff>15874</xdr:rowOff>
    </xdr:to>
    <xdr:graphicFrame macro="">
      <xdr:nvGraphicFramePr>
        <xdr:cNvPr id="2" name="Chart 1">
          <a:extLst>
            <a:ext uri="{FF2B5EF4-FFF2-40B4-BE49-F238E27FC236}">
              <a16:creationId xmlns:a16="http://schemas.microsoft.com/office/drawing/2014/main" id="{3B617399-24AD-28E6-9D2D-1B701F44B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146.57</v>
    <v>81.430000000000007</v>
    <v>1.2601</v>
    <v>-1.9</v>
    <v>-1.6081000000000002E-2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118.31</v>
    <v>Diversified Retail</v>
    <v>Stock</v>
    <v>45065.999922823437</v>
    <v>0</v>
    <v>115.7</v>
    <v>1192766000000</v>
    <v>AMAZON.COM, INC.</v>
    <v>AMAZON.COM, INC.</v>
    <v>118.16</v>
    <v>281.85230000000001</v>
    <v>118.15</v>
    <v>116.25</v>
    <v>10260350000</v>
    <v>AMZN</v>
    <v>AMAZON.COM, INC. (XNAS:AMZN)</v>
    <v>81464</v>
    <v>67955965</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8724/000103221002000059/d10k405.htm" TargetMode="External"/><Relationship Id="rId18" Type="http://schemas.openxmlformats.org/officeDocument/2006/relationships/hyperlink" Target="https://www.sec.gov/Archives/edgar/data/1018724/000119312505047032/0001193125-05-047032-index.html" TargetMode="External"/><Relationship Id="rId26" Type="http://schemas.openxmlformats.org/officeDocument/2006/relationships/hyperlink" Target="https://www.sec.gov/Archives/edgar/data/1018724/000119312509014406/0001193125-09-014406-index.html" TargetMode="External"/><Relationship Id="rId39" Type="http://schemas.openxmlformats.org/officeDocument/2006/relationships/hyperlink" Target="https://www.sec.gov/Archives/edgar/data/1018724/000101872415000006/amzn-20141231x10k.htm" TargetMode="External"/><Relationship Id="rId21" Type="http://schemas.openxmlformats.org/officeDocument/2006/relationships/hyperlink" Target="https://www.sec.gov/Archives/edgar/data/1018724/000119312506034166/d10k.htm" TargetMode="External"/><Relationship Id="rId34" Type="http://schemas.openxmlformats.org/officeDocument/2006/relationships/hyperlink" Target="https://www.sec.gov/Archives/edgar/data/1018724/000119312513028520/0001193125-13-028520-index.html" TargetMode="External"/><Relationship Id="rId42" Type="http://schemas.openxmlformats.org/officeDocument/2006/relationships/hyperlink" Target="https://www.sec.gov/Archives/edgar/data/1018724/000101872417000011/0001018724-17-000011-index.html" TargetMode="External"/><Relationship Id="rId47" Type="http://schemas.openxmlformats.org/officeDocument/2006/relationships/hyperlink" Target="https://www.sec.gov/Archives/edgar/data/1018724/000101872419000004/0001018724-19-000004-index.html" TargetMode="External"/><Relationship Id="rId50" Type="http://schemas.openxmlformats.org/officeDocument/2006/relationships/hyperlink" Target="https://www.sec.gov/Archives/edgar/data/1018724/000101872421000004/0001018724-21-000004-index.htm" TargetMode="External"/><Relationship Id="rId55" Type="http://schemas.openxmlformats.org/officeDocument/2006/relationships/hyperlink" Target="https://www.sec.gov/Archives/edgar/data/1018724/000101872423000004/0001018724-23-000004-index.htm" TargetMode="External"/><Relationship Id="rId7" Type="http://schemas.openxmlformats.org/officeDocument/2006/relationships/hyperlink" Target="https://www.sec.gov/Archives/edgar/data/1018724/000089102099000375/0000891020-99-00037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8724/000119312504029488/0001193125-04-029488-index.html" TargetMode="External"/><Relationship Id="rId29" Type="http://schemas.openxmlformats.org/officeDocument/2006/relationships/hyperlink" Target="https://www.sec.gov/Archives/edgar/data/1018724/000119312510016098/0001193125-10-016098-index.html" TargetMode="External"/><Relationship Id="rId11" Type="http://schemas.openxmlformats.org/officeDocument/2006/relationships/hyperlink" Target="https://www.sec.gov/Archives/edgar/data/1018724/000103221001500087/0001032210-01-500087-index.htm" TargetMode="External"/><Relationship Id="rId24" Type="http://schemas.openxmlformats.org/officeDocument/2006/relationships/hyperlink" Target="https://www.sec.gov/Archives/edgar/data/1018724/000119312508024707/d10k.htm" TargetMode="External"/><Relationship Id="rId32" Type="http://schemas.openxmlformats.org/officeDocument/2006/relationships/hyperlink" Target="https://www.sec.gov/Archives/edgar/data/1018724/000119312512032846/0001193125-12-032846-index.html" TargetMode="External"/><Relationship Id="rId37" Type="http://schemas.openxmlformats.org/officeDocument/2006/relationships/hyperlink" Target="https://www.sec.gov/Archives/edgar/data/1018724/000101872414000006/amzn-20131231x10k.htm" TargetMode="External"/><Relationship Id="rId40" Type="http://schemas.openxmlformats.org/officeDocument/2006/relationships/hyperlink" Target="https://www.sec.gov/Archives/edgar/data/1018724/000101872416000172/0001018724-16-000172-index.html" TargetMode="External"/><Relationship Id="rId45" Type="http://schemas.openxmlformats.org/officeDocument/2006/relationships/hyperlink" Target="https://www.sec.gov/Archives/edgar/data/1018724/000101872418000005/0001018724-18-000005-index.html" TargetMode="External"/><Relationship Id="rId53" Type="http://schemas.openxmlformats.org/officeDocument/2006/relationships/hyperlink" Target="https://www.sec.gov/Archives/edgar/data/1018724/000101872422000005/0001018724-22-000005-index.htm" TargetMode="External"/><Relationship Id="rId5" Type="http://schemas.openxmlformats.org/officeDocument/2006/relationships/hyperlink" Target="https://sec.gov/" TargetMode="External"/><Relationship Id="rId19" Type="http://schemas.openxmlformats.org/officeDocument/2006/relationships/hyperlink" Target="https://www.sec.gov/Archives/edgar/data/1018724/000119312505047032/0001193125-05-047032-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8724/000089102000000622/0000891020-00-000622-index.html" TargetMode="External"/><Relationship Id="rId14" Type="http://schemas.openxmlformats.org/officeDocument/2006/relationships/hyperlink" Target="https://www.sec.gov/Archives/edgar/data/1018724/000095014903000355/0000950149-03-000355-index.html" TargetMode="External"/><Relationship Id="rId22" Type="http://schemas.openxmlformats.org/officeDocument/2006/relationships/hyperlink" Target="https://www.sec.gov/Archives/edgar/data/1018724/000119312507034081/d10k.htm" TargetMode="External"/><Relationship Id="rId27" Type="http://schemas.openxmlformats.org/officeDocument/2006/relationships/hyperlink" Target="https://www.sec.gov/Archives/edgar/data/1018724/000119312509014406/0001193125-09-014406-index.html" TargetMode="External"/><Relationship Id="rId30" Type="http://schemas.openxmlformats.org/officeDocument/2006/relationships/hyperlink" Target="https://www.sec.gov/Archives/edgar/data/1018724/000119312511016253/d10k.htm" TargetMode="External"/><Relationship Id="rId35" Type="http://schemas.openxmlformats.org/officeDocument/2006/relationships/hyperlink" Target="https://www.sec.gov/Archives/edgar/data/1018724/000119312513028520/0001193125-13-028520-index.html" TargetMode="External"/><Relationship Id="rId43" Type="http://schemas.openxmlformats.org/officeDocument/2006/relationships/hyperlink" Target="https://www.sec.gov/Archives/edgar/data/1018724/000101872417000011/0001018724-17-000011-index.html" TargetMode="External"/><Relationship Id="rId48" Type="http://schemas.openxmlformats.org/officeDocument/2006/relationships/hyperlink" Target="https://www.sec.gov/Archives/edgar/data/1018724/000101872420000004/0001018724-20-000004-index.html" TargetMode="External"/><Relationship Id="rId56" Type="http://schemas.openxmlformats.org/officeDocument/2006/relationships/hyperlink" Target="https://finbox.com/NYSE:UPS/explorer/revenue_proj" TargetMode="External"/><Relationship Id="rId8" Type="http://schemas.openxmlformats.org/officeDocument/2006/relationships/hyperlink" Target="https://www.sec.gov/Archives/edgar/data/1018724/000089102000000622/0000891020-00-000622-index.html" TargetMode="External"/><Relationship Id="rId51" Type="http://schemas.openxmlformats.org/officeDocument/2006/relationships/hyperlink" Target="https://www.sec.gov/Archives/edgar/data/1018724/000101872421000004/0001018724-21-000004-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8724/000103221002000059/d10k405.htm" TargetMode="External"/><Relationship Id="rId17" Type="http://schemas.openxmlformats.org/officeDocument/2006/relationships/hyperlink" Target="https://www.sec.gov/Archives/edgar/data/1018724/000119312504029488/0001193125-04-029488-index.html" TargetMode="External"/><Relationship Id="rId25" Type="http://schemas.openxmlformats.org/officeDocument/2006/relationships/hyperlink" Target="https://www.sec.gov/Archives/edgar/data/1018724/000119312508024707/d10k.htm" TargetMode="External"/><Relationship Id="rId33" Type="http://schemas.openxmlformats.org/officeDocument/2006/relationships/hyperlink" Target="https://www.sec.gov/Archives/edgar/data/1018724/000119312512032846/0001193125-12-032846-index.html" TargetMode="External"/><Relationship Id="rId38" Type="http://schemas.openxmlformats.org/officeDocument/2006/relationships/hyperlink" Target="https://www.sec.gov/Archives/edgar/data/1018724/000101872415000006/amzn-20141231x10k.htm" TargetMode="External"/><Relationship Id="rId46" Type="http://schemas.openxmlformats.org/officeDocument/2006/relationships/hyperlink" Target="https://www.sec.gov/Archives/edgar/data/1018724/000101872419000004/0001018724-19-000004-index.html" TargetMode="External"/><Relationship Id="rId20" Type="http://schemas.openxmlformats.org/officeDocument/2006/relationships/hyperlink" Target="https://www.sec.gov/Archives/edgar/data/1018724/000119312506034166/d10k.htm" TargetMode="External"/><Relationship Id="rId41" Type="http://schemas.openxmlformats.org/officeDocument/2006/relationships/hyperlink" Target="https://www.sec.gov/Archives/edgar/data/1018724/000101872416000172/0001018724-16-000172-index.html" TargetMode="External"/><Relationship Id="rId54" Type="http://schemas.openxmlformats.org/officeDocument/2006/relationships/hyperlink" Target="https://www.sec.gov/Archives/edgar/data/1018724/000101872423000004/0001018724-23-000004-index.htm" TargetMode="External"/><Relationship Id="rId1" Type="http://schemas.openxmlformats.org/officeDocument/2006/relationships/hyperlink" Target="https://roic.ai/company/AMZN" TargetMode="External"/><Relationship Id="rId6" Type="http://schemas.openxmlformats.org/officeDocument/2006/relationships/hyperlink" Target="https://www.sec.gov/Archives/edgar/data/1018724/000089102099000375/0000891020-99-000375-index.html" TargetMode="External"/><Relationship Id="rId15" Type="http://schemas.openxmlformats.org/officeDocument/2006/relationships/hyperlink" Target="https://www.sec.gov/Archives/edgar/data/1018724/000095014903000355/0000950149-03-000355-index.html" TargetMode="External"/><Relationship Id="rId23" Type="http://schemas.openxmlformats.org/officeDocument/2006/relationships/hyperlink" Target="https://www.sec.gov/Archives/edgar/data/1018724/000119312507034081/d10k.htm" TargetMode="External"/><Relationship Id="rId28" Type="http://schemas.openxmlformats.org/officeDocument/2006/relationships/hyperlink" Target="https://www.sec.gov/Archives/edgar/data/1018724/000119312510016098/0001193125-10-016098-index.html" TargetMode="External"/><Relationship Id="rId36" Type="http://schemas.openxmlformats.org/officeDocument/2006/relationships/hyperlink" Target="https://www.sec.gov/Archives/edgar/data/1018724/000101872414000006/amzn-20131231x10k.htm" TargetMode="External"/><Relationship Id="rId49" Type="http://schemas.openxmlformats.org/officeDocument/2006/relationships/hyperlink" Target="https://www.sec.gov/Archives/edgar/data/1018724/000101872420000004/0001018724-20-000004-index.html" TargetMode="External"/><Relationship Id="rId57" Type="http://schemas.openxmlformats.org/officeDocument/2006/relationships/drawing" Target="../drawings/drawing1.xml"/><Relationship Id="rId10" Type="http://schemas.openxmlformats.org/officeDocument/2006/relationships/hyperlink" Target="https://www.sec.gov/Archives/edgar/data/1018724/000103221001500087/0001032210-01-500087-index.htm" TargetMode="External"/><Relationship Id="rId31" Type="http://schemas.openxmlformats.org/officeDocument/2006/relationships/hyperlink" Target="https://www.sec.gov/Archives/edgar/data/1018724/000119312511016253/d10k.htm" TargetMode="External"/><Relationship Id="rId44" Type="http://schemas.openxmlformats.org/officeDocument/2006/relationships/hyperlink" Target="https://www.sec.gov/Archives/edgar/data/1018724/000101872418000005/0001018724-18-000005-index.html" TargetMode="External"/><Relationship Id="rId52" Type="http://schemas.openxmlformats.org/officeDocument/2006/relationships/hyperlink" Target="https://www.sec.gov/Archives/edgar/data/1018724/000101872422000005/0001018724-22-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AA85" activePane="bottomRight" state="frozen"/>
      <selection pane="topRight"/>
      <selection pane="bottomLeft"/>
      <selection pane="bottomRight" activeCell="AF94" sqref="AF94"/>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v>15700000</v>
      </c>
      <c r="C3" s="1">
        <v>147800000</v>
      </c>
      <c r="D3" s="1">
        <v>609996000</v>
      </c>
      <c r="E3" s="1">
        <v>1639839000</v>
      </c>
      <c r="F3" s="1">
        <v>2761983000</v>
      </c>
      <c r="G3" s="1">
        <v>3122433000</v>
      </c>
      <c r="H3" s="1">
        <v>3932936000</v>
      </c>
      <c r="I3" s="1">
        <v>5263699000</v>
      </c>
      <c r="J3" s="1">
        <v>6921124000</v>
      </c>
      <c r="K3" s="1">
        <v>8490000000</v>
      </c>
      <c r="L3" s="1">
        <v>10711000000</v>
      </c>
      <c r="M3" s="1">
        <v>14835000000</v>
      </c>
      <c r="N3" s="1">
        <v>19166000000</v>
      </c>
      <c r="O3" s="1">
        <v>24509000000</v>
      </c>
      <c r="P3" s="1">
        <v>34204000000</v>
      </c>
      <c r="Q3" s="1">
        <v>48077000000</v>
      </c>
      <c r="R3" s="1">
        <v>61093000000</v>
      </c>
      <c r="S3" s="1">
        <v>74452000000</v>
      </c>
      <c r="T3" s="1">
        <v>88988000000</v>
      </c>
      <c r="U3" s="1">
        <v>107006000000</v>
      </c>
      <c r="V3" s="1">
        <v>135987000000</v>
      </c>
      <c r="W3" s="1">
        <v>177866000000</v>
      </c>
      <c r="X3" s="1">
        <v>232887000000</v>
      </c>
      <c r="Y3" s="1">
        <v>280522000000</v>
      </c>
      <c r="Z3" s="1">
        <v>386064000000</v>
      </c>
      <c r="AA3" s="1">
        <v>469822000000</v>
      </c>
      <c r="AB3" s="1">
        <v>513983000000</v>
      </c>
      <c r="AC3" s="28">
        <v>560000000000</v>
      </c>
      <c r="AD3" s="28">
        <v>628400000000</v>
      </c>
      <c r="AE3" s="28">
        <v>702400000000</v>
      </c>
      <c r="AF3" s="28">
        <v>786300000000</v>
      </c>
      <c r="AG3" s="28">
        <v>854100000000</v>
      </c>
      <c r="AH3" s="18" t="s">
        <v>109</v>
      </c>
      <c r="AI3" s="19" t="s">
        <v>110</v>
      </c>
      <c r="AJ3" s="19" t="s">
        <v>111</v>
      </c>
      <c r="AK3" s="19" t="s">
        <v>112</v>
      </c>
    </row>
    <row r="4" spans="1:37" ht="19" x14ac:dyDescent="0.25">
      <c r="A4" s="14" t="s">
        <v>94</v>
      </c>
      <c r="B4" s="1"/>
      <c r="C4" s="15">
        <f>(C3/B3)-1</f>
        <v>8.4140127388535024</v>
      </c>
      <c r="D4" s="15">
        <f>(D3/C3)-1</f>
        <v>3.1271718538565629</v>
      </c>
      <c r="E4" s="15">
        <f>(E3/D3)-1</f>
        <v>1.6882782837920249</v>
      </c>
      <c r="F4" s="15">
        <f t="shared" ref="F4:AG4" si="0">(F3/E3)-1</f>
        <v>0.68430132470321792</v>
      </c>
      <c r="G4" s="15">
        <f t="shared" si="0"/>
        <v>0.1305040617556299</v>
      </c>
      <c r="H4" s="16">
        <f t="shared" si="0"/>
        <v>0.25957418461821269</v>
      </c>
      <c r="I4" s="16">
        <f t="shared" si="0"/>
        <v>0.3383637567455966</v>
      </c>
      <c r="J4" s="16">
        <f t="shared" si="0"/>
        <v>0.31487837735402424</v>
      </c>
      <c r="K4" s="16">
        <f t="shared" si="0"/>
        <v>0.22667936595269778</v>
      </c>
      <c r="L4" s="16">
        <f t="shared" si="0"/>
        <v>0.26160188457008249</v>
      </c>
      <c r="M4" s="16">
        <f t="shared" si="0"/>
        <v>0.38502474092054895</v>
      </c>
      <c r="N4" s="16">
        <f t="shared" si="0"/>
        <v>0.29194472531176263</v>
      </c>
      <c r="O4" s="16">
        <f t="shared" si="0"/>
        <v>0.27877491391004905</v>
      </c>
      <c r="P4" s="16">
        <f t="shared" si="0"/>
        <v>0.39556897466236896</v>
      </c>
      <c r="Q4" s="16">
        <f t="shared" si="0"/>
        <v>0.40559583674424049</v>
      </c>
      <c r="R4" s="16">
        <f t="shared" si="0"/>
        <v>0.27073236682821311</v>
      </c>
      <c r="S4" s="16">
        <f t="shared" si="0"/>
        <v>0.21866662301736706</v>
      </c>
      <c r="T4" s="16">
        <f t="shared" si="0"/>
        <v>0.1952398861011122</v>
      </c>
      <c r="U4" s="16">
        <f t="shared" si="0"/>
        <v>0.20247673843664304</v>
      </c>
      <c r="V4" s="16">
        <f t="shared" si="0"/>
        <v>0.27083528026465808</v>
      </c>
      <c r="W4" s="16">
        <f t="shared" si="0"/>
        <v>0.30796326119408479</v>
      </c>
      <c r="X4" s="16">
        <f t="shared" si="0"/>
        <v>0.3093396152159491</v>
      </c>
      <c r="Y4" s="16">
        <f t="shared" si="0"/>
        <v>0.20454125820676983</v>
      </c>
      <c r="Z4" s="16">
        <f t="shared" si="0"/>
        <v>0.37623430604373276</v>
      </c>
      <c r="AA4" s="16">
        <f t="shared" si="0"/>
        <v>0.21695366571345676</v>
      </c>
      <c r="AB4" s="16">
        <f t="shared" si="0"/>
        <v>9.399517263985091E-2</v>
      </c>
      <c r="AC4" s="16">
        <f t="shared" si="0"/>
        <v>8.9530198469599087E-2</v>
      </c>
      <c r="AD4" s="16">
        <f t="shared" si="0"/>
        <v>0.12214285714285711</v>
      </c>
      <c r="AE4" s="16">
        <f t="shared" si="0"/>
        <v>0.11775938892425208</v>
      </c>
      <c r="AF4" s="16">
        <f t="shared" si="0"/>
        <v>0.11944760820045563</v>
      </c>
      <c r="AG4" s="16">
        <f t="shared" si="0"/>
        <v>8.6226631056848468E-2</v>
      </c>
      <c r="AH4" s="17">
        <f>(AB4+AA4+Z4)/3</f>
        <v>0.22906104813234682</v>
      </c>
      <c r="AI4" s="17">
        <f>(AB20+AA20+Z20)/3</f>
        <v>0.11258673912576433</v>
      </c>
      <c r="AJ4" s="17">
        <f>(AB29+AA29+Z29)/3</f>
        <v>0.10776906724378484</v>
      </c>
      <c r="AK4" s="17">
        <f>(AB105+AA105+Z105)/3</f>
        <v>-0.40788095594039148</v>
      </c>
    </row>
    <row r="5" spans="1:37" ht="19" x14ac:dyDescent="0.25">
      <c r="A5" s="5" t="s">
        <v>2</v>
      </c>
      <c r="B5" s="1">
        <v>12000000</v>
      </c>
      <c r="C5" s="1">
        <v>114200000</v>
      </c>
      <c r="D5" s="1">
        <v>476155000</v>
      </c>
      <c r="E5" s="1">
        <v>1349194000</v>
      </c>
      <c r="F5" s="1">
        <v>2106206000</v>
      </c>
      <c r="G5" s="1">
        <v>2323875000</v>
      </c>
      <c r="H5" s="1">
        <v>2940318000</v>
      </c>
      <c r="I5" s="1">
        <v>4006531000</v>
      </c>
      <c r="J5" s="1">
        <v>5319127000</v>
      </c>
      <c r="K5" s="1">
        <v>6451000000</v>
      </c>
      <c r="L5" s="1">
        <v>8255000000</v>
      </c>
      <c r="M5" s="1">
        <v>11482000000</v>
      </c>
      <c r="N5" s="1">
        <v>14896000000</v>
      </c>
      <c r="O5" s="1">
        <v>18978000000</v>
      </c>
      <c r="P5" s="1">
        <v>26561000000</v>
      </c>
      <c r="Q5" s="1">
        <v>37288000000</v>
      </c>
      <c r="R5" s="1">
        <v>56954000000</v>
      </c>
      <c r="S5" s="1">
        <v>62766000000</v>
      </c>
      <c r="T5" s="1">
        <v>73518000000</v>
      </c>
      <c r="U5" s="1">
        <v>85061000000</v>
      </c>
      <c r="V5" s="1">
        <v>105884000000</v>
      </c>
      <c r="W5" s="1">
        <v>159803000000</v>
      </c>
      <c r="X5" s="1">
        <v>173183000000</v>
      </c>
      <c r="Y5" s="1">
        <v>205768000000</v>
      </c>
      <c r="Z5" s="1">
        <v>291824000000</v>
      </c>
      <c r="AA5" s="1">
        <v>403507000000</v>
      </c>
      <c r="AB5" s="1">
        <v>446343000000</v>
      </c>
    </row>
    <row r="6" spans="1:37" ht="20" x14ac:dyDescent="0.25">
      <c r="A6" s="6" t="s">
        <v>3</v>
      </c>
      <c r="B6" s="10">
        <v>3700000</v>
      </c>
      <c r="C6" s="10">
        <v>33600000</v>
      </c>
      <c r="D6" s="10">
        <v>133841000</v>
      </c>
      <c r="E6" s="10">
        <v>290645000</v>
      </c>
      <c r="F6" s="10">
        <v>655777000</v>
      </c>
      <c r="G6" s="10">
        <v>798558000</v>
      </c>
      <c r="H6" s="10">
        <v>992618000</v>
      </c>
      <c r="I6" s="10">
        <v>1257168000</v>
      </c>
      <c r="J6" s="10">
        <v>1601997000</v>
      </c>
      <c r="K6" s="10">
        <v>2039000000</v>
      </c>
      <c r="L6" s="10">
        <v>2456000000</v>
      </c>
      <c r="M6" s="10">
        <v>3353000000</v>
      </c>
      <c r="N6" s="10">
        <v>4270000000</v>
      </c>
      <c r="O6" s="10">
        <v>5531000000</v>
      </c>
      <c r="P6" s="10">
        <v>7643000000</v>
      </c>
      <c r="Q6" s="10">
        <v>10789000000</v>
      </c>
      <c r="R6" s="10">
        <v>4139000000</v>
      </c>
      <c r="S6" s="10">
        <v>11686000000</v>
      </c>
      <c r="T6" s="10">
        <v>15470000000</v>
      </c>
      <c r="U6" s="10">
        <v>21945000000</v>
      </c>
      <c r="V6" s="10">
        <v>30103000000</v>
      </c>
      <c r="W6" s="10">
        <v>18063000000</v>
      </c>
      <c r="X6" s="10">
        <v>59704000000</v>
      </c>
      <c r="Y6" s="10">
        <v>74754000000</v>
      </c>
      <c r="Z6" s="10">
        <v>94240000000</v>
      </c>
      <c r="AA6" s="10">
        <v>66315000000</v>
      </c>
      <c r="AB6" s="10">
        <v>67640000000</v>
      </c>
      <c r="AH6" s="18" t="s">
        <v>113</v>
      </c>
      <c r="AI6" s="19" t="s">
        <v>114</v>
      </c>
      <c r="AJ6" s="19" t="s">
        <v>115</v>
      </c>
      <c r="AK6" s="19" t="s">
        <v>116</v>
      </c>
    </row>
    <row r="7" spans="1:37" ht="19" x14ac:dyDescent="0.25">
      <c r="A7" s="5" t="s">
        <v>4</v>
      </c>
      <c r="B7" s="2">
        <v>0.23569999999999999</v>
      </c>
      <c r="C7" s="2">
        <v>0.2273</v>
      </c>
      <c r="D7" s="2">
        <v>0.21940000000000001</v>
      </c>
      <c r="E7" s="2">
        <v>0.1772</v>
      </c>
      <c r="F7" s="2">
        <v>0.2374</v>
      </c>
      <c r="G7" s="2">
        <v>0.25569999999999998</v>
      </c>
      <c r="H7" s="2">
        <v>0.25240000000000001</v>
      </c>
      <c r="I7" s="2">
        <v>0.23880000000000001</v>
      </c>
      <c r="J7" s="2">
        <v>0.23150000000000001</v>
      </c>
      <c r="K7" s="2">
        <v>0.2402</v>
      </c>
      <c r="L7" s="2">
        <v>0.2293</v>
      </c>
      <c r="M7" s="2">
        <v>0.22600000000000001</v>
      </c>
      <c r="N7" s="2">
        <v>0.2228</v>
      </c>
      <c r="O7" s="2">
        <v>0.22570000000000001</v>
      </c>
      <c r="P7" s="2">
        <v>0.2235</v>
      </c>
      <c r="Q7" s="2">
        <v>0.22439999999999999</v>
      </c>
      <c r="R7" s="2">
        <v>6.7699999999999996E-2</v>
      </c>
      <c r="S7" s="2">
        <v>0.157</v>
      </c>
      <c r="T7" s="2">
        <v>0.17380000000000001</v>
      </c>
      <c r="U7" s="2">
        <v>0.2051</v>
      </c>
      <c r="V7" s="2">
        <v>0.22140000000000001</v>
      </c>
      <c r="W7" s="2">
        <v>0.1016</v>
      </c>
      <c r="X7" s="2">
        <v>0.25640000000000002</v>
      </c>
      <c r="Y7" s="2">
        <v>0.26650000000000001</v>
      </c>
      <c r="Z7" s="2">
        <v>0.24410000000000001</v>
      </c>
      <c r="AA7" s="2">
        <v>0.1411</v>
      </c>
      <c r="AB7" s="2">
        <v>0.13159999999999999</v>
      </c>
      <c r="AH7" s="17">
        <f>AB7</f>
        <v>0.13159999999999999</v>
      </c>
      <c r="AI7" s="20">
        <f>AB21</f>
        <v>7.46E-2</v>
      </c>
      <c r="AJ7" s="20">
        <f>AB30</f>
        <v>-5.3E-3</v>
      </c>
      <c r="AK7" s="20">
        <f>AB106/AB3</f>
        <v>-3.2866845790619534E-2</v>
      </c>
    </row>
    <row r="8" spans="1:37" ht="19" x14ac:dyDescent="0.25">
      <c r="A8" s="5" t="s">
        <v>5</v>
      </c>
      <c r="B8" s="1" t="s">
        <v>92</v>
      </c>
      <c r="C8" s="1">
        <v>12500000</v>
      </c>
      <c r="D8" s="1">
        <v>46807000</v>
      </c>
      <c r="E8" s="1">
        <v>159722000</v>
      </c>
      <c r="F8" s="1">
        <v>269326000</v>
      </c>
      <c r="G8" s="1">
        <v>241165000</v>
      </c>
      <c r="H8" s="1">
        <v>215617000</v>
      </c>
      <c r="I8" s="1">
        <v>207809000</v>
      </c>
      <c r="J8" s="1">
        <v>251195000</v>
      </c>
      <c r="K8" s="1">
        <v>451000000</v>
      </c>
      <c r="L8" s="1">
        <v>662000000</v>
      </c>
      <c r="M8" s="1">
        <v>818000000</v>
      </c>
      <c r="N8" s="1">
        <v>1033000000</v>
      </c>
      <c r="O8" s="1">
        <v>1240000000</v>
      </c>
      <c r="P8" s="1">
        <v>1734000000</v>
      </c>
      <c r="Q8" s="1">
        <v>2909000000</v>
      </c>
      <c r="R8" s="1">
        <v>4564000000</v>
      </c>
      <c r="S8" s="1">
        <v>6565000000</v>
      </c>
      <c r="T8" s="1">
        <v>9275000000</v>
      </c>
      <c r="U8" s="1">
        <v>12540000000</v>
      </c>
      <c r="V8" s="1">
        <v>16085000000</v>
      </c>
      <c r="W8" s="1">
        <v>22620000000</v>
      </c>
      <c r="X8" s="1">
        <v>28837000000</v>
      </c>
      <c r="Y8" s="1">
        <v>35931000000</v>
      </c>
      <c r="Z8" s="1">
        <v>42740000000</v>
      </c>
      <c r="AA8" s="1">
        <v>56052000000</v>
      </c>
      <c r="AB8" s="1">
        <v>73213000000</v>
      </c>
    </row>
    <row r="9" spans="1:37" ht="19" customHeight="1" x14ac:dyDescent="0.25">
      <c r="A9" s="14" t="s">
        <v>95</v>
      </c>
      <c r="B9" s="15" t="e">
        <f>B8/B3</f>
        <v>#VALUE!</v>
      </c>
      <c r="C9" s="15">
        <f t="shared" ref="C9:AB9" si="1">C8/C3</f>
        <v>8.4573748308525029E-2</v>
      </c>
      <c r="D9" s="15">
        <f t="shared" si="1"/>
        <v>7.6733290054361011E-2</v>
      </c>
      <c r="E9" s="15">
        <f t="shared" si="1"/>
        <v>9.7401025344561271E-2</v>
      </c>
      <c r="F9" s="15">
        <f t="shared" si="1"/>
        <v>9.7511823932297917E-2</v>
      </c>
      <c r="G9" s="15">
        <f t="shared" si="1"/>
        <v>7.7236244941044377E-2</v>
      </c>
      <c r="H9" s="15">
        <f t="shared" si="1"/>
        <v>5.4823419450507206E-2</v>
      </c>
      <c r="I9" s="15">
        <f t="shared" si="1"/>
        <v>3.947965109707071E-2</v>
      </c>
      <c r="J9" s="15">
        <f t="shared" si="1"/>
        <v>3.6293960345169365E-2</v>
      </c>
      <c r="K9" s="15">
        <f t="shared" si="1"/>
        <v>5.3121319199057715E-2</v>
      </c>
      <c r="L9" s="15">
        <f t="shared" si="1"/>
        <v>6.1805620390253009E-2</v>
      </c>
      <c r="M9" s="15">
        <f t="shared" si="1"/>
        <v>5.5139871924502863E-2</v>
      </c>
      <c r="N9" s="15">
        <f t="shared" si="1"/>
        <v>5.389752687049984E-2</v>
      </c>
      <c r="O9" s="15">
        <f t="shared" si="1"/>
        <v>5.0593659472030685E-2</v>
      </c>
      <c r="P9" s="15">
        <f t="shared" si="1"/>
        <v>5.0695825049701791E-2</v>
      </c>
      <c r="Q9" s="15">
        <f t="shared" si="1"/>
        <v>6.0507103188634899E-2</v>
      </c>
      <c r="R9" s="15">
        <f t="shared" si="1"/>
        <v>7.4705776439199248E-2</v>
      </c>
      <c r="S9" s="15">
        <f t="shared" si="1"/>
        <v>8.8177617794014937E-2</v>
      </c>
      <c r="T9" s="15">
        <f t="shared" si="1"/>
        <v>0.10422753629702881</v>
      </c>
      <c r="U9" s="15">
        <f t="shared" si="1"/>
        <v>0.11718969029774032</v>
      </c>
      <c r="V9" s="15">
        <f t="shared" si="1"/>
        <v>0.11828336532168517</v>
      </c>
      <c r="W9" s="15">
        <f t="shared" si="1"/>
        <v>0.12717438970910686</v>
      </c>
      <c r="X9" s="15">
        <f t="shared" si="1"/>
        <v>0.12382400048091993</v>
      </c>
      <c r="Y9" s="15">
        <f t="shared" si="1"/>
        <v>0.12808621070718162</v>
      </c>
      <c r="Z9" s="15">
        <f t="shared" si="1"/>
        <v>0.11070703303079282</v>
      </c>
      <c r="AA9" s="15">
        <f t="shared" si="1"/>
        <v>0.11930475797216818</v>
      </c>
      <c r="AB9" s="15">
        <f t="shared" si="1"/>
        <v>0.14244245432241923</v>
      </c>
      <c r="AH9" s="18" t="s">
        <v>96</v>
      </c>
      <c r="AI9" s="19" t="s">
        <v>97</v>
      </c>
      <c r="AJ9" s="19" t="s">
        <v>98</v>
      </c>
      <c r="AK9" s="19" t="s">
        <v>99</v>
      </c>
    </row>
    <row r="10" spans="1:37" ht="19" x14ac:dyDescent="0.25">
      <c r="A10" s="5" t="s">
        <v>6</v>
      </c>
      <c r="B10" s="1">
        <v>9400000</v>
      </c>
      <c r="C10" s="1">
        <v>45500000</v>
      </c>
      <c r="D10" s="1">
        <v>15799000</v>
      </c>
      <c r="E10" s="1">
        <v>100762000</v>
      </c>
      <c r="F10" s="1">
        <v>133759000</v>
      </c>
      <c r="G10" s="1">
        <v>94499000</v>
      </c>
      <c r="H10" s="1">
        <v>540443000</v>
      </c>
      <c r="I10" s="1">
        <v>653085000</v>
      </c>
      <c r="J10" s="1" t="s">
        <v>92</v>
      </c>
      <c r="K10" s="1" t="s">
        <v>92</v>
      </c>
      <c r="L10" s="1">
        <v>1132000000</v>
      </c>
      <c r="M10" s="1">
        <v>1527000000</v>
      </c>
      <c r="N10" s="1">
        <v>1937000000</v>
      </c>
      <c r="O10" s="1">
        <v>2380000000</v>
      </c>
      <c r="P10" s="1">
        <v>3368000000</v>
      </c>
      <c r="Q10" s="1">
        <v>5234000000</v>
      </c>
      <c r="R10" s="1">
        <v>896000000</v>
      </c>
      <c r="S10" s="1">
        <v>1129000000</v>
      </c>
      <c r="T10" s="1">
        <v>1552000000</v>
      </c>
      <c r="U10" s="1">
        <v>1747000000</v>
      </c>
      <c r="V10" s="1">
        <v>2432000000</v>
      </c>
      <c r="W10" s="1">
        <v>3674000000</v>
      </c>
      <c r="X10" s="1">
        <v>4336000000</v>
      </c>
      <c r="Y10" s="1">
        <v>5203000000</v>
      </c>
      <c r="Z10" s="1">
        <v>6668000000</v>
      </c>
      <c r="AA10" s="1">
        <v>8823000000</v>
      </c>
      <c r="AB10" s="1">
        <v>11891000000</v>
      </c>
      <c r="AH10" s="17">
        <f>AB9</f>
        <v>0.14244245432241923</v>
      </c>
      <c r="AI10" s="20">
        <f>AB13</f>
        <v>0</v>
      </c>
      <c r="AJ10" s="20">
        <f>AB80</f>
        <v>3.8174414328878581E-2</v>
      </c>
      <c r="AK10" s="20">
        <f>AB89</f>
        <v>0.12382705264571008</v>
      </c>
    </row>
    <row r="11" spans="1:37" ht="19" x14ac:dyDescent="0.25">
      <c r="A11" s="5" t="s">
        <v>7</v>
      </c>
      <c r="B11" s="1" t="s">
        <v>92</v>
      </c>
      <c r="C11" s="1" t="s">
        <v>92</v>
      </c>
      <c r="D11" s="1">
        <v>133023000</v>
      </c>
      <c r="E11" s="1">
        <v>413150000</v>
      </c>
      <c r="F11" s="1">
        <v>594489000</v>
      </c>
      <c r="G11" s="1">
        <v>512533000</v>
      </c>
      <c r="H11" s="1">
        <v>125383000</v>
      </c>
      <c r="I11" s="1">
        <v>122787000</v>
      </c>
      <c r="J11" s="1" t="s">
        <v>92</v>
      </c>
      <c r="K11" s="1" t="s">
        <v>92</v>
      </c>
      <c r="L11" s="1">
        <v>263000000</v>
      </c>
      <c r="M11" s="1">
        <v>344000000</v>
      </c>
      <c r="N11" s="1">
        <v>482000000</v>
      </c>
      <c r="O11" s="1">
        <v>680000000</v>
      </c>
      <c r="P11" s="1">
        <v>1029000000</v>
      </c>
      <c r="Q11" s="1">
        <v>1630000000</v>
      </c>
      <c r="R11" s="1">
        <v>2408000000</v>
      </c>
      <c r="S11" s="1">
        <v>3133000000</v>
      </c>
      <c r="T11" s="1">
        <v>4332000000</v>
      </c>
      <c r="U11" s="1">
        <v>5254000000</v>
      </c>
      <c r="V11" s="1">
        <v>7233000000</v>
      </c>
      <c r="W11" s="1">
        <v>10069000000</v>
      </c>
      <c r="X11" s="1">
        <v>13814000000</v>
      </c>
      <c r="Y11" s="1">
        <v>18878000000</v>
      </c>
      <c r="Z11" s="1">
        <v>22008000000</v>
      </c>
      <c r="AA11" s="1">
        <v>32551000000</v>
      </c>
      <c r="AB11" s="1">
        <v>42238000000</v>
      </c>
    </row>
    <row r="12" spans="1:37" ht="20" x14ac:dyDescent="0.25">
      <c r="A12" s="5" t="s">
        <v>8</v>
      </c>
      <c r="B12" s="1">
        <v>9400000</v>
      </c>
      <c r="C12" s="1">
        <v>45500000</v>
      </c>
      <c r="D12" s="1">
        <v>148822000</v>
      </c>
      <c r="E12" s="1">
        <v>513912000</v>
      </c>
      <c r="F12" s="1">
        <v>728248000</v>
      </c>
      <c r="G12" s="1">
        <v>607032000</v>
      </c>
      <c r="H12" s="1">
        <v>665826000</v>
      </c>
      <c r="I12" s="1">
        <v>775872000</v>
      </c>
      <c r="J12" s="1">
        <v>918341000</v>
      </c>
      <c r="K12" s="1">
        <v>1156000000</v>
      </c>
      <c r="L12" s="1">
        <v>1395000000</v>
      </c>
      <c r="M12" s="1">
        <v>1871000000</v>
      </c>
      <c r="N12" s="1">
        <v>2419000000</v>
      </c>
      <c r="O12" s="1">
        <v>3060000000</v>
      </c>
      <c r="P12" s="1">
        <v>4397000000</v>
      </c>
      <c r="Q12" s="1">
        <v>6864000000</v>
      </c>
      <c r="R12" s="1">
        <v>3304000000</v>
      </c>
      <c r="S12" s="1">
        <v>4262000000</v>
      </c>
      <c r="T12" s="1">
        <v>5884000000</v>
      </c>
      <c r="U12" s="1">
        <v>7001000000</v>
      </c>
      <c r="V12" s="1">
        <v>9665000000</v>
      </c>
      <c r="W12" s="1">
        <v>13743000000</v>
      </c>
      <c r="X12" s="1">
        <v>18150000000</v>
      </c>
      <c r="Y12" s="1">
        <v>24081000000</v>
      </c>
      <c r="Z12" s="1">
        <v>28676000000</v>
      </c>
      <c r="AA12" s="1">
        <v>41374000000</v>
      </c>
      <c r="AB12" s="1">
        <v>54129000000</v>
      </c>
      <c r="AH12" s="18" t="s">
        <v>117</v>
      </c>
      <c r="AI12" s="19" t="s">
        <v>118</v>
      </c>
      <c r="AJ12" s="19" t="s">
        <v>119</v>
      </c>
      <c r="AK12" s="19" t="s">
        <v>120</v>
      </c>
    </row>
    <row r="13" spans="1:37" ht="19" x14ac:dyDescent="0.25">
      <c r="A13" s="14" t="s">
        <v>100</v>
      </c>
      <c r="B13" s="15">
        <f>B12/B3</f>
        <v>0.59872611464968151</v>
      </c>
      <c r="C13" s="15">
        <f>C12/C3</f>
        <v>0.30784844384303112</v>
      </c>
      <c r="D13" s="15">
        <f>D12/D3</f>
        <v>0.24397209162027292</v>
      </c>
      <c r="E13" s="15">
        <f>E12/E3</f>
        <v>0.31339174150633081</v>
      </c>
      <c r="F13" s="15">
        <f>F12/F3</f>
        <v>0.26366853090696069</v>
      </c>
      <c r="G13" s="15">
        <f>G12/G3</f>
        <v>0.19440993609790827</v>
      </c>
      <c r="H13" s="15">
        <f>H12/H3</f>
        <v>0.16929489826429925</v>
      </c>
      <c r="I13" s="15">
        <f>I12/I3</f>
        <v>0.14740052575194745</v>
      </c>
      <c r="J13" s="15">
        <f>J12/J3</f>
        <v>0.13268668499509617</v>
      </c>
      <c r="K13" s="15">
        <f>K12/K3</f>
        <v>0.13616018845700825</v>
      </c>
      <c r="L13" s="15">
        <f>L12/L3</f>
        <v>0.13023994024834282</v>
      </c>
      <c r="M13" s="15">
        <f>M12/M3</f>
        <v>0.1261206605999326</v>
      </c>
      <c r="N13" s="15">
        <f>N12/N3</f>
        <v>0.12621308567254513</v>
      </c>
      <c r="O13" s="15">
        <f>O12/O3</f>
        <v>0.12485209514872088</v>
      </c>
      <c r="P13" s="15">
        <f>P12/P3</f>
        <v>0.12855221611507425</v>
      </c>
      <c r="Q13" s="15">
        <f>Q12/Q3</f>
        <v>0.1427709715664455</v>
      </c>
      <c r="R13" s="15">
        <f>R12/R3</f>
        <v>5.4081482330217867E-2</v>
      </c>
      <c r="S13" s="15">
        <f>S12/S3</f>
        <v>5.7244936334819752E-2</v>
      </c>
      <c r="T13" s="15">
        <f>T12/T3</f>
        <v>6.6121274778621841E-2</v>
      </c>
      <c r="U13" s="15">
        <f>U12/U3</f>
        <v>6.5426237781059007E-2</v>
      </c>
      <c r="V13" s="15">
        <f>V12/V3</f>
        <v>7.1072970210387762E-2</v>
      </c>
      <c r="W13" s="15">
        <f>W12/W3</f>
        <v>7.7266031731753115E-2</v>
      </c>
      <c r="X13" s="15">
        <f>X12/X3</f>
        <v>7.7934792410052939E-2</v>
      </c>
      <c r="Y13" s="15">
        <f>Y12/Y3</f>
        <v>8.5843534553439654E-2</v>
      </c>
      <c r="Z13" s="15">
        <f>Z12/Z3</f>
        <v>7.4277839943636292E-2</v>
      </c>
      <c r="AH13" s="17">
        <f>AB28/AB72</f>
        <v>-1.8638346240490815E-2</v>
      </c>
      <c r="AI13" s="20">
        <f>AB28/AB54</f>
        <v>-5.8831793375479545E-3</v>
      </c>
      <c r="AJ13" s="20">
        <f>AB22/(AB72+AB56+AB61)</f>
        <v>4.280108051062164E-2</v>
      </c>
      <c r="AK13" s="21">
        <f>AB67/AB72</f>
        <v>2.1680737864875415</v>
      </c>
    </row>
    <row r="14" spans="1:37" ht="19" x14ac:dyDescent="0.25">
      <c r="A14" s="5" t="s">
        <v>9</v>
      </c>
      <c r="B14" s="1">
        <v>300000</v>
      </c>
      <c r="C14" s="1">
        <v>4700000</v>
      </c>
      <c r="D14" s="1">
        <v>50172000</v>
      </c>
      <c r="E14" s="1">
        <v>214694000</v>
      </c>
      <c r="F14" s="1">
        <v>522083000</v>
      </c>
      <c r="G14" s="1">
        <v>181033000</v>
      </c>
      <c r="H14" s="1">
        <v>5478000</v>
      </c>
      <c r="I14" s="1">
        <v>2752000</v>
      </c>
      <c r="J14" s="1">
        <v>-7964000</v>
      </c>
      <c r="K14" s="1" t="s">
        <v>92</v>
      </c>
      <c r="L14" s="1" t="s">
        <v>92</v>
      </c>
      <c r="M14" s="1" t="s">
        <v>92</v>
      </c>
      <c r="N14" s="1" t="s">
        <v>92</v>
      </c>
      <c r="O14" s="1" t="s">
        <v>92</v>
      </c>
      <c r="P14" s="1" t="s">
        <v>92</v>
      </c>
      <c r="Q14" s="1" t="s">
        <v>92</v>
      </c>
      <c r="R14" s="1">
        <v>-4405000000</v>
      </c>
      <c r="S14" s="1">
        <v>114000000</v>
      </c>
      <c r="T14" s="1">
        <v>133000000</v>
      </c>
      <c r="U14" s="1">
        <v>171000000</v>
      </c>
      <c r="V14" s="1">
        <v>167000000</v>
      </c>
      <c r="W14" s="1">
        <v>-22406000000</v>
      </c>
      <c r="X14" s="1">
        <v>296000000</v>
      </c>
      <c r="Y14" s="1">
        <v>201000000</v>
      </c>
      <c r="Z14" s="1">
        <v>-75000000</v>
      </c>
      <c r="AA14" s="1">
        <v>-55990000000</v>
      </c>
      <c r="AB14" s="1">
        <v>1263000000</v>
      </c>
    </row>
    <row r="15" spans="1:37" ht="20" x14ac:dyDescent="0.25">
      <c r="A15" s="5" t="s">
        <v>10</v>
      </c>
      <c r="B15" s="1">
        <v>9700000</v>
      </c>
      <c r="C15" s="1">
        <v>62700000</v>
      </c>
      <c r="D15" s="1">
        <v>245801000</v>
      </c>
      <c r="E15" s="1">
        <v>888328000</v>
      </c>
      <c r="F15" s="1">
        <v>1519657000</v>
      </c>
      <c r="G15" s="1">
        <v>1029230000</v>
      </c>
      <c r="H15" s="1">
        <v>886921000</v>
      </c>
      <c r="I15" s="1">
        <v>986433000</v>
      </c>
      <c r="J15" s="1">
        <v>1161572000</v>
      </c>
      <c r="K15" s="1">
        <v>1607000000</v>
      </c>
      <c r="L15" s="1">
        <v>2057000000</v>
      </c>
      <c r="M15" s="1">
        <v>2689000000</v>
      </c>
      <c r="N15" s="1">
        <v>3452000000</v>
      </c>
      <c r="O15" s="1">
        <v>4300000000</v>
      </c>
      <c r="P15" s="1">
        <v>6131000000</v>
      </c>
      <c r="Q15" s="1">
        <v>9773000000</v>
      </c>
      <c r="R15" s="1">
        <v>3463000000</v>
      </c>
      <c r="S15" s="1">
        <v>10941000000</v>
      </c>
      <c r="T15" s="1">
        <v>15292000000</v>
      </c>
      <c r="U15" s="1">
        <v>19712000000</v>
      </c>
      <c r="V15" s="1">
        <v>25917000000</v>
      </c>
      <c r="W15" s="1">
        <v>13957000000</v>
      </c>
      <c r="X15" s="1">
        <v>47283000000</v>
      </c>
      <c r="Y15" s="1">
        <v>60213000000</v>
      </c>
      <c r="Z15" s="1">
        <v>71341000000</v>
      </c>
      <c r="AA15" s="1">
        <v>41436000000</v>
      </c>
      <c r="AB15" s="1">
        <v>55392000000</v>
      </c>
      <c r="AH15" s="18" t="s">
        <v>121</v>
      </c>
      <c r="AI15" s="19" t="s">
        <v>122</v>
      </c>
      <c r="AJ15" s="19" t="s">
        <v>123</v>
      </c>
      <c r="AK15" s="19" t="s">
        <v>124</v>
      </c>
    </row>
    <row r="16" spans="1:37" ht="19" x14ac:dyDescent="0.25">
      <c r="A16" s="5" t="s">
        <v>11</v>
      </c>
      <c r="B16" s="1">
        <v>21700000</v>
      </c>
      <c r="C16" s="1">
        <v>176900000</v>
      </c>
      <c r="D16" s="1">
        <v>721956000</v>
      </c>
      <c r="E16" s="1">
        <v>2237522000</v>
      </c>
      <c r="F16" s="1">
        <v>3625863000</v>
      </c>
      <c r="G16" s="1">
        <v>3353105000</v>
      </c>
      <c r="H16" s="1">
        <v>3827239000</v>
      </c>
      <c r="I16" s="1">
        <v>4992964000</v>
      </c>
      <c r="J16" s="1">
        <v>6480699000</v>
      </c>
      <c r="K16" s="1">
        <v>8058000000</v>
      </c>
      <c r="L16" s="1">
        <v>10312000000</v>
      </c>
      <c r="M16" s="1">
        <v>14171000000</v>
      </c>
      <c r="N16" s="1">
        <v>18348000000</v>
      </c>
      <c r="O16" s="1">
        <v>23278000000</v>
      </c>
      <c r="P16" s="1">
        <v>32692000000</v>
      </c>
      <c r="Q16" s="1">
        <v>47061000000</v>
      </c>
      <c r="R16" s="1">
        <v>60417000000</v>
      </c>
      <c r="S16" s="1">
        <v>73707000000</v>
      </c>
      <c r="T16" s="1">
        <v>88810000000</v>
      </c>
      <c r="U16" s="1">
        <v>104773000000</v>
      </c>
      <c r="V16" s="1">
        <v>131801000000</v>
      </c>
      <c r="W16" s="1">
        <v>173760000000</v>
      </c>
      <c r="X16" s="1">
        <v>220466000000</v>
      </c>
      <c r="Y16" s="1">
        <v>265981000000</v>
      </c>
      <c r="Z16" s="1">
        <v>363165000000</v>
      </c>
      <c r="AA16" s="1">
        <v>444943000000</v>
      </c>
      <c r="AB16" s="1">
        <v>501735000000</v>
      </c>
      <c r="AH16" s="29">
        <f>(AB35+AA35+Z35+Y35+X35)/5</f>
        <v>6.626153481144717E-3</v>
      </c>
      <c r="AI16" s="30">
        <f>AJ101/AB3</f>
        <v>2.320633172692482</v>
      </c>
      <c r="AJ16" s="30">
        <f>AJ101/AB28</f>
        <v>-438.1947097722263</v>
      </c>
      <c r="AK16" s="31">
        <f>AJ101/AB106</f>
        <v>-70.607115373231522</v>
      </c>
    </row>
    <row r="17" spans="1:34" ht="19" x14ac:dyDescent="0.25">
      <c r="A17" s="5" t="s">
        <v>12</v>
      </c>
      <c r="B17" s="1" t="s">
        <v>92</v>
      </c>
      <c r="C17" s="1" t="s">
        <v>92</v>
      </c>
      <c r="D17" s="1" t="s">
        <v>92</v>
      </c>
      <c r="E17" s="1" t="s">
        <v>92</v>
      </c>
      <c r="F17" s="1" t="s">
        <v>92</v>
      </c>
      <c r="G17" s="1" t="s">
        <v>92</v>
      </c>
      <c r="H17" s="1" t="s">
        <v>92</v>
      </c>
      <c r="I17" s="1" t="s">
        <v>92</v>
      </c>
      <c r="J17" s="1" t="s">
        <v>92</v>
      </c>
      <c r="K17" s="1" t="s">
        <v>92</v>
      </c>
      <c r="L17" s="1">
        <v>78000000</v>
      </c>
      <c r="M17" s="1">
        <v>77000000</v>
      </c>
      <c r="N17" s="1">
        <v>71000000</v>
      </c>
      <c r="O17" s="1">
        <v>34000000</v>
      </c>
      <c r="P17" s="1">
        <v>39000000</v>
      </c>
      <c r="Q17" s="1">
        <v>65000000</v>
      </c>
      <c r="R17" s="1">
        <v>92000000</v>
      </c>
      <c r="S17" s="1">
        <v>141000000</v>
      </c>
      <c r="T17" s="1">
        <v>210000000</v>
      </c>
      <c r="U17" s="1">
        <v>459000000</v>
      </c>
      <c r="V17" s="1">
        <v>484000000</v>
      </c>
      <c r="W17" s="1">
        <v>848000000</v>
      </c>
      <c r="X17" s="1">
        <v>1417000000</v>
      </c>
      <c r="Y17" s="1">
        <v>1600000000</v>
      </c>
      <c r="Z17" s="1">
        <v>1647000000</v>
      </c>
      <c r="AA17" s="1">
        <v>1809000000</v>
      </c>
      <c r="AB17" s="1">
        <v>2367000000</v>
      </c>
    </row>
    <row r="18" spans="1:34" ht="20" x14ac:dyDescent="0.25">
      <c r="A18" s="5" t="s">
        <v>13</v>
      </c>
      <c r="B18" s="1">
        <v>300000</v>
      </c>
      <c r="C18" s="1">
        <v>4700000</v>
      </c>
      <c r="D18" s="1">
        <v>12078000</v>
      </c>
      <c r="E18" s="1">
        <v>282118000</v>
      </c>
      <c r="F18" s="1">
        <v>322818000</v>
      </c>
      <c r="G18" s="1">
        <v>129934000</v>
      </c>
      <c r="H18" s="1">
        <v>87752000</v>
      </c>
      <c r="I18" s="1">
        <v>78310000</v>
      </c>
      <c r="J18" s="1">
        <v>75724000</v>
      </c>
      <c r="K18" s="1">
        <v>121000000</v>
      </c>
      <c r="L18" s="1">
        <v>205000000</v>
      </c>
      <c r="M18" s="1">
        <v>246000000</v>
      </c>
      <c r="N18" s="1">
        <v>287000000</v>
      </c>
      <c r="O18" s="1">
        <v>378000000</v>
      </c>
      <c r="P18" s="1">
        <v>568000000</v>
      </c>
      <c r="Q18" s="1">
        <v>1083000000</v>
      </c>
      <c r="R18" s="1">
        <v>2159000000</v>
      </c>
      <c r="S18" s="1">
        <v>3253000000</v>
      </c>
      <c r="T18" s="1">
        <v>4746000000</v>
      </c>
      <c r="U18" s="1">
        <v>6281000000</v>
      </c>
      <c r="V18" s="1">
        <v>8116000000</v>
      </c>
      <c r="W18" s="1">
        <v>11478000000</v>
      </c>
      <c r="X18" s="1">
        <v>15341000000</v>
      </c>
      <c r="Y18" s="1">
        <v>21789000000</v>
      </c>
      <c r="Z18" s="1">
        <v>25251000000</v>
      </c>
      <c r="AA18" s="1">
        <v>34296000000</v>
      </c>
      <c r="AB18" s="1">
        <v>41921000000</v>
      </c>
      <c r="AH18" s="18" t="s">
        <v>125</v>
      </c>
    </row>
    <row r="19" spans="1:34" ht="19" x14ac:dyDescent="0.25">
      <c r="A19" s="6" t="s">
        <v>14</v>
      </c>
      <c r="B19" s="10">
        <v>-5500000</v>
      </c>
      <c r="C19" s="10">
        <v>-22900000</v>
      </c>
      <c r="D19" s="10">
        <v>-112468000</v>
      </c>
      <c r="E19" s="10">
        <v>-437850000</v>
      </c>
      <c r="F19" s="10">
        <v>-1088455000</v>
      </c>
      <c r="G19" s="10">
        <v>-437343000</v>
      </c>
      <c r="H19" s="10">
        <v>-61380000</v>
      </c>
      <c r="I19" s="10">
        <v>113592000</v>
      </c>
      <c r="J19" s="10">
        <v>431594000</v>
      </c>
      <c r="K19" s="10">
        <v>575000000</v>
      </c>
      <c r="L19" s="10">
        <v>660000000</v>
      </c>
      <c r="M19" s="10">
        <v>983000000</v>
      </c>
      <c r="N19" s="10">
        <v>1250000000</v>
      </c>
      <c r="O19" s="10">
        <v>1567000000</v>
      </c>
      <c r="P19" s="10">
        <v>2111000000</v>
      </c>
      <c r="Q19" s="10">
        <v>2070000000</v>
      </c>
      <c r="R19" s="10">
        <v>2640000000</v>
      </c>
      <c r="S19" s="10">
        <v>3829000000</v>
      </c>
      <c r="T19" s="10">
        <v>4882000000</v>
      </c>
      <c r="U19" s="10">
        <v>8286000000</v>
      </c>
      <c r="V19" s="10">
        <v>12396000000</v>
      </c>
      <c r="W19" s="10">
        <v>16128000000</v>
      </c>
      <c r="X19" s="10">
        <v>28028000000</v>
      </c>
      <c r="Y19" s="10">
        <v>37351000000</v>
      </c>
      <c r="Z19" s="10">
        <v>51092000000</v>
      </c>
      <c r="AA19" s="10">
        <v>74260000000</v>
      </c>
      <c r="AB19" s="10">
        <v>38349000000</v>
      </c>
      <c r="AH19" s="32">
        <f>AB40-AB56-AB61</f>
        <v>-70092000000</v>
      </c>
    </row>
    <row r="20" spans="1:34" ht="19" customHeight="1" x14ac:dyDescent="0.25">
      <c r="A20" s="14" t="s">
        <v>101</v>
      </c>
      <c r="B20" s="1"/>
      <c r="C20" s="15">
        <f>(C19/B19)-1</f>
        <v>3.163636363636364</v>
      </c>
      <c r="D20" s="15">
        <f>(D19/C19)-1</f>
        <v>3.9112663755458517</v>
      </c>
      <c r="E20" s="15">
        <f>(E19/D19)-1</f>
        <v>2.8931073727638084</v>
      </c>
      <c r="F20" s="15">
        <f t="shared" ref="F20:Z20" si="2">(F19/E19)-1</f>
        <v>1.4859084161242433</v>
      </c>
      <c r="G20" s="15">
        <f t="shared" si="2"/>
        <v>-0.59819836373575397</v>
      </c>
      <c r="H20" s="15">
        <f t="shared" si="2"/>
        <v>-0.85965249243728603</v>
      </c>
      <c r="I20" s="15">
        <f t="shared" si="2"/>
        <v>-2.850635386119257</v>
      </c>
      <c r="J20" s="15">
        <f t="shared" si="2"/>
        <v>2.7995105289104867</v>
      </c>
      <c r="K20" s="15">
        <f t="shared" si="2"/>
        <v>0.33227060617154081</v>
      </c>
      <c r="L20" s="15">
        <f t="shared" si="2"/>
        <v>0.14782608695652177</v>
      </c>
      <c r="M20" s="15">
        <f t="shared" si="2"/>
        <v>0.48939393939393949</v>
      </c>
      <c r="N20" s="15">
        <f t="shared" si="2"/>
        <v>0.27161749745676511</v>
      </c>
      <c r="O20" s="15">
        <f t="shared" si="2"/>
        <v>0.25360000000000005</v>
      </c>
      <c r="P20" s="15">
        <f t="shared" si="2"/>
        <v>0.34716017868538618</v>
      </c>
      <c r="Q20" s="15">
        <f t="shared" si="2"/>
        <v>-1.9422074846044524E-2</v>
      </c>
      <c r="R20" s="15">
        <f t="shared" si="2"/>
        <v>0.2753623188405796</v>
      </c>
      <c r="S20" s="15">
        <f t="shared" si="2"/>
        <v>0.45037878787878793</v>
      </c>
      <c r="T20" s="15">
        <f t="shared" si="2"/>
        <v>0.27500652911987467</v>
      </c>
      <c r="U20" s="15">
        <f t="shared" si="2"/>
        <v>0.69725522326915201</v>
      </c>
      <c r="V20" s="15">
        <f t="shared" si="2"/>
        <v>0.49601737871107887</v>
      </c>
      <c r="W20" s="15">
        <f t="shared" si="2"/>
        <v>0.30106485963213947</v>
      </c>
      <c r="X20" s="15">
        <f t="shared" si="2"/>
        <v>0.73784722222222232</v>
      </c>
      <c r="Y20" s="15">
        <f t="shared" si="2"/>
        <v>0.33263165406022543</v>
      </c>
      <c r="Z20" s="15">
        <f t="shared" si="2"/>
        <v>0.36788840994886352</v>
      </c>
      <c r="AA20" s="15">
        <f t="shared" ref="AA20" si="3">(AA19/Z19)-1</f>
        <v>0.45345650982541308</v>
      </c>
      <c r="AB20" s="15">
        <f t="shared" ref="AB20" si="4">(AB19/AA19)-1</f>
        <v>-0.48358470239698359</v>
      </c>
    </row>
    <row r="21" spans="1:34" ht="19" x14ac:dyDescent="0.25">
      <c r="A21" s="5" t="s">
        <v>15</v>
      </c>
      <c r="B21" s="2">
        <v>-0.3503</v>
      </c>
      <c r="C21" s="2">
        <v>-0.15490000000000001</v>
      </c>
      <c r="D21" s="2">
        <v>-0.18440000000000001</v>
      </c>
      <c r="E21" s="2">
        <v>-0.26700000000000002</v>
      </c>
      <c r="F21" s="2">
        <v>-0.39410000000000001</v>
      </c>
      <c r="G21" s="2">
        <v>-0.1401</v>
      </c>
      <c r="H21" s="2">
        <v>-1.5599999999999999E-2</v>
      </c>
      <c r="I21" s="2">
        <v>2.1600000000000001E-2</v>
      </c>
      <c r="J21" s="2">
        <v>6.2399999999999997E-2</v>
      </c>
      <c r="K21" s="2">
        <v>6.7699999999999996E-2</v>
      </c>
      <c r="L21" s="2">
        <v>6.1600000000000002E-2</v>
      </c>
      <c r="M21" s="2">
        <v>6.6299999999999998E-2</v>
      </c>
      <c r="N21" s="2">
        <v>6.5199999999999994E-2</v>
      </c>
      <c r="O21" s="2">
        <v>6.3899999999999998E-2</v>
      </c>
      <c r="P21" s="2">
        <v>6.1699999999999998E-2</v>
      </c>
      <c r="Q21" s="2">
        <v>4.3099999999999999E-2</v>
      </c>
      <c r="R21" s="2">
        <v>4.3200000000000002E-2</v>
      </c>
      <c r="S21" s="2">
        <v>5.1400000000000001E-2</v>
      </c>
      <c r="T21" s="2">
        <v>5.4899999999999997E-2</v>
      </c>
      <c r="U21" s="2">
        <v>7.7399999999999997E-2</v>
      </c>
      <c r="V21" s="2">
        <v>9.1200000000000003E-2</v>
      </c>
      <c r="W21" s="2">
        <v>9.0700000000000003E-2</v>
      </c>
      <c r="X21" s="2">
        <v>0.12039999999999999</v>
      </c>
      <c r="Y21" s="2">
        <v>0.1331</v>
      </c>
      <c r="Z21" s="2">
        <v>0.1323</v>
      </c>
      <c r="AA21" s="2">
        <v>0.15809999999999999</v>
      </c>
      <c r="AB21" s="2">
        <v>7.46E-2</v>
      </c>
    </row>
    <row r="22" spans="1:34" ht="19" x14ac:dyDescent="0.25">
      <c r="A22" s="6" t="s">
        <v>16</v>
      </c>
      <c r="B22" s="10">
        <v>-6000000</v>
      </c>
      <c r="C22" s="10">
        <v>-29100000</v>
      </c>
      <c r="D22" s="10">
        <v>-111960000</v>
      </c>
      <c r="E22" s="10">
        <v>-605755000</v>
      </c>
      <c r="F22" s="10">
        <v>-863880000</v>
      </c>
      <c r="G22" s="10">
        <v>-412257000</v>
      </c>
      <c r="H22" s="10">
        <v>64124000</v>
      </c>
      <c r="I22" s="10">
        <v>270595000</v>
      </c>
      <c r="J22" s="10">
        <v>440425000</v>
      </c>
      <c r="K22" s="10">
        <v>432000000</v>
      </c>
      <c r="L22" s="10">
        <v>389000000</v>
      </c>
      <c r="M22" s="10">
        <v>655000000</v>
      </c>
      <c r="N22" s="10">
        <v>842000000</v>
      </c>
      <c r="O22" s="10">
        <v>1129000000</v>
      </c>
      <c r="P22" s="10">
        <v>1406000000</v>
      </c>
      <c r="Q22" s="10">
        <v>862000000</v>
      </c>
      <c r="R22" s="10">
        <v>676000000</v>
      </c>
      <c r="S22" s="10">
        <v>745000000</v>
      </c>
      <c r="T22" s="10">
        <v>178000000</v>
      </c>
      <c r="U22" s="10">
        <v>2233000000</v>
      </c>
      <c r="V22" s="10">
        <v>4186000000</v>
      </c>
      <c r="W22" s="10">
        <v>4106000000</v>
      </c>
      <c r="X22" s="10">
        <v>12421000000</v>
      </c>
      <c r="Y22" s="10">
        <v>14541000000</v>
      </c>
      <c r="Z22" s="10">
        <v>22899000000</v>
      </c>
      <c r="AA22" s="10">
        <v>24879000000</v>
      </c>
      <c r="AB22" s="10">
        <v>12248000000</v>
      </c>
    </row>
    <row r="23" spans="1:34" ht="19" x14ac:dyDescent="0.25">
      <c r="A23" s="5" t="s">
        <v>17</v>
      </c>
      <c r="B23" s="2">
        <v>-0.38219999999999998</v>
      </c>
      <c r="C23" s="2">
        <v>-0.19689999999999999</v>
      </c>
      <c r="D23" s="2">
        <v>-0.1835</v>
      </c>
      <c r="E23" s="2">
        <v>-0.36940000000000001</v>
      </c>
      <c r="F23" s="2">
        <v>-0.31280000000000002</v>
      </c>
      <c r="G23" s="2">
        <v>-0.13200000000000001</v>
      </c>
      <c r="H23" s="2">
        <v>1.6299999999999999E-2</v>
      </c>
      <c r="I23" s="2">
        <v>5.1400000000000001E-2</v>
      </c>
      <c r="J23" s="2">
        <v>6.3600000000000004E-2</v>
      </c>
      <c r="K23" s="2">
        <v>5.0900000000000001E-2</v>
      </c>
      <c r="L23" s="2">
        <v>3.6299999999999999E-2</v>
      </c>
      <c r="M23" s="2">
        <v>4.4200000000000003E-2</v>
      </c>
      <c r="N23" s="2">
        <v>4.3900000000000002E-2</v>
      </c>
      <c r="O23" s="2">
        <v>4.6100000000000002E-2</v>
      </c>
      <c r="P23" s="2">
        <v>4.1099999999999998E-2</v>
      </c>
      <c r="Q23" s="2">
        <v>1.7899999999999999E-2</v>
      </c>
      <c r="R23" s="2">
        <v>1.11E-2</v>
      </c>
      <c r="S23" s="2">
        <v>0.01</v>
      </c>
      <c r="T23" s="2">
        <v>2E-3</v>
      </c>
      <c r="U23" s="2">
        <v>2.0899999999999998E-2</v>
      </c>
      <c r="V23" s="2">
        <v>3.0800000000000001E-2</v>
      </c>
      <c r="W23" s="2">
        <v>2.3099999999999999E-2</v>
      </c>
      <c r="X23" s="2">
        <v>5.33E-2</v>
      </c>
      <c r="Y23" s="2">
        <v>5.1799999999999999E-2</v>
      </c>
      <c r="Z23" s="2">
        <v>5.9299999999999999E-2</v>
      </c>
      <c r="AA23" s="2">
        <v>5.2999999999999999E-2</v>
      </c>
      <c r="AB23" s="2">
        <v>2.3800000000000002E-2</v>
      </c>
    </row>
    <row r="24" spans="1:34" ht="19" x14ac:dyDescent="0.25">
      <c r="A24" s="5" t="s">
        <v>18</v>
      </c>
      <c r="B24" s="1">
        <v>200000</v>
      </c>
      <c r="C24" s="1">
        <v>1900000</v>
      </c>
      <c r="D24" s="1">
        <v>-50172000</v>
      </c>
      <c r="E24" s="1">
        <v>-83170000</v>
      </c>
      <c r="F24" s="1">
        <v>-657604000</v>
      </c>
      <c r="G24" s="1">
        <v>-215953000</v>
      </c>
      <c r="H24" s="1">
        <v>-136392000</v>
      </c>
      <c r="I24" s="1">
        <v>-127429000</v>
      </c>
      <c r="J24" s="1">
        <v>-84555000</v>
      </c>
      <c r="K24" s="1">
        <v>-4000000</v>
      </c>
      <c r="L24" s="1">
        <v>-12000000</v>
      </c>
      <c r="M24" s="1">
        <v>5000000</v>
      </c>
      <c r="N24" s="1">
        <v>59000000</v>
      </c>
      <c r="O24" s="1">
        <v>32000000</v>
      </c>
      <c r="P24" s="1">
        <v>91000000</v>
      </c>
      <c r="Q24" s="1">
        <v>72000000</v>
      </c>
      <c r="R24" s="1">
        <v>-132000000</v>
      </c>
      <c r="S24" s="1">
        <v>-239000000</v>
      </c>
      <c r="T24" s="1">
        <v>-289000000</v>
      </c>
      <c r="U24" s="1">
        <v>-665000000</v>
      </c>
      <c r="V24" s="1">
        <v>-294000000</v>
      </c>
      <c r="W24" s="1">
        <v>-300000000</v>
      </c>
      <c r="X24" s="1">
        <v>-1160000000</v>
      </c>
      <c r="Y24" s="1">
        <v>-565000000</v>
      </c>
      <c r="Z24" s="1">
        <v>1279000000</v>
      </c>
      <c r="AA24" s="1">
        <v>13272000000</v>
      </c>
      <c r="AB24" s="1">
        <v>-18184000000</v>
      </c>
    </row>
    <row r="25" spans="1:34" ht="19" x14ac:dyDescent="0.25">
      <c r="A25" s="6" t="s">
        <v>19</v>
      </c>
      <c r="B25" s="10" t="s">
        <v>92</v>
      </c>
      <c r="C25" s="10" t="s">
        <v>92</v>
      </c>
      <c r="D25" s="10" t="s">
        <v>92</v>
      </c>
      <c r="E25" s="10" t="s">
        <v>92</v>
      </c>
      <c r="F25" s="10" t="s">
        <v>92</v>
      </c>
      <c r="G25" s="10" t="s">
        <v>92</v>
      </c>
      <c r="H25" s="10" t="s">
        <v>92</v>
      </c>
      <c r="I25" s="10" t="s">
        <v>92</v>
      </c>
      <c r="J25" s="10">
        <v>355870000</v>
      </c>
      <c r="K25" s="10">
        <v>428000000</v>
      </c>
      <c r="L25" s="10">
        <v>377000000</v>
      </c>
      <c r="M25" s="10">
        <v>660000000</v>
      </c>
      <c r="N25" s="10">
        <v>901000000</v>
      </c>
      <c r="O25" s="10">
        <v>1161000000</v>
      </c>
      <c r="P25" s="10">
        <v>1497000000</v>
      </c>
      <c r="Q25" s="10">
        <v>934000000</v>
      </c>
      <c r="R25" s="10">
        <v>544000000</v>
      </c>
      <c r="S25" s="10">
        <v>506000000</v>
      </c>
      <c r="T25" s="10">
        <v>-111000000</v>
      </c>
      <c r="U25" s="10">
        <v>1568000000</v>
      </c>
      <c r="V25" s="10">
        <v>3892000000</v>
      </c>
      <c r="W25" s="10">
        <v>3806000000</v>
      </c>
      <c r="X25" s="10">
        <v>11261000000</v>
      </c>
      <c r="Y25" s="10">
        <v>13976000000</v>
      </c>
      <c r="Z25" s="10">
        <v>24178000000</v>
      </c>
      <c r="AA25" s="10">
        <v>38151000000</v>
      </c>
      <c r="AB25" s="10">
        <v>-5936000000</v>
      </c>
    </row>
    <row r="26" spans="1:34" ht="19" x14ac:dyDescent="0.25">
      <c r="A26" s="5" t="s">
        <v>20</v>
      </c>
      <c r="B26" s="2" t="s">
        <v>92</v>
      </c>
      <c r="C26" s="2" t="s">
        <v>92</v>
      </c>
      <c r="D26" s="2" t="s">
        <v>92</v>
      </c>
      <c r="E26" s="2" t="s">
        <v>92</v>
      </c>
      <c r="F26" s="2" t="s">
        <v>92</v>
      </c>
      <c r="G26" s="2" t="s">
        <v>92</v>
      </c>
      <c r="H26" s="2" t="s">
        <v>92</v>
      </c>
      <c r="I26" s="2" t="s">
        <v>92</v>
      </c>
      <c r="J26" s="2">
        <v>5.1400000000000001E-2</v>
      </c>
      <c r="K26" s="2">
        <v>5.04E-2</v>
      </c>
      <c r="L26" s="2">
        <v>3.5200000000000002E-2</v>
      </c>
      <c r="M26" s="2">
        <v>4.4499999999999998E-2</v>
      </c>
      <c r="N26" s="2">
        <v>4.7E-2</v>
      </c>
      <c r="O26" s="2">
        <v>4.7399999999999998E-2</v>
      </c>
      <c r="P26" s="2">
        <v>4.3799999999999999E-2</v>
      </c>
      <c r="Q26" s="2">
        <v>1.9400000000000001E-2</v>
      </c>
      <c r="R26" s="2">
        <v>8.8999999999999999E-3</v>
      </c>
      <c r="S26" s="2">
        <v>6.7999999999999996E-3</v>
      </c>
      <c r="T26" s="2">
        <v>-1.1999999999999999E-3</v>
      </c>
      <c r="U26" s="2">
        <v>1.47E-2</v>
      </c>
      <c r="V26" s="2">
        <v>2.86E-2</v>
      </c>
      <c r="W26" s="2">
        <v>2.1399999999999999E-2</v>
      </c>
      <c r="X26" s="2">
        <v>4.8399999999999999E-2</v>
      </c>
      <c r="Y26" s="2">
        <v>4.9799999999999997E-2</v>
      </c>
      <c r="Z26" s="2">
        <v>6.2600000000000003E-2</v>
      </c>
      <c r="AA26" s="2">
        <v>8.1199999999999994E-2</v>
      </c>
      <c r="AB26" s="2">
        <v>-1.15E-2</v>
      </c>
    </row>
    <row r="27" spans="1:34" ht="19" x14ac:dyDescent="0.25">
      <c r="A27" s="5" t="s">
        <v>21</v>
      </c>
      <c r="B27" s="1" t="s">
        <v>92</v>
      </c>
      <c r="C27" s="1" t="s">
        <v>92</v>
      </c>
      <c r="D27" s="1" t="s">
        <v>92</v>
      </c>
      <c r="E27" s="1" t="s">
        <v>92</v>
      </c>
      <c r="F27" s="1" t="s">
        <v>92</v>
      </c>
      <c r="G27" s="1" t="s">
        <v>92</v>
      </c>
      <c r="H27" s="1" t="s">
        <v>92</v>
      </c>
      <c r="I27" s="1" t="s">
        <v>92</v>
      </c>
      <c r="J27" s="1">
        <v>-232581000</v>
      </c>
      <c r="K27" s="1">
        <v>95000000</v>
      </c>
      <c r="L27" s="1">
        <v>187000000</v>
      </c>
      <c r="M27" s="1">
        <v>184000000</v>
      </c>
      <c r="N27" s="1">
        <v>247000000</v>
      </c>
      <c r="O27" s="1">
        <v>253000000</v>
      </c>
      <c r="P27" s="1">
        <v>352000000</v>
      </c>
      <c r="Q27" s="1">
        <v>291000000</v>
      </c>
      <c r="R27" s="1">
        <v>428000000</v>
      </c>
      <c r="S27" s="1">
        <v>161000000</v>
      </c>
      <c r="T27" s="1">
        <v>167000000</v>
      </c>
      <c r="U27" s="1">
        <v>950000000</v>
      </c>
      <c r="V27" s="1">
        <v>1425000000</v>
      </c>
      <c r="W27" s="1">
        <v>769000000</v>
      </c>
      <c r="X27" s="1">
        <v>1197000000</v>
      </c>
      <c r="Y27" s="1">
        <v>2374000000</v>
      </c>
      <c r="Z27" s="1">
        <v>2863000000</v>
      </c>
      <c r="AA27" s="1">
        <v>4791000000</v>
      </c>
      <c r="AB27" s="1">
        <v>-3217000000</v>
      </c>
    </row>
    <row r="28" spans="1:34" ht="20" thickBot="1" x14ac:dyDescent="0.3">
      <c r="A28" s="7" t="s">
        <v>22</v>
      </c>
      <c r="B28" s="11">
        <v>-5800000</v>
      </c>
      <c r="C28" s="11">
        <v>-27600000</v>
      </c>
      <c r="D28" s="11">
        <v>-124546000</v>
      </c>
      <c r="E28" s="11">
        <v>-719968000</v>
      </c>
      <c r="F28" s="11">
        <v>-1411273000</v>
      </c>
      <c r="G28" s="11">
        <v>-567277000</v>
      </c>
      <c r="H28" s="11">
        <v>-149132000</v>
      </c>
      <c r="I28" s="11">
        <v>35282000</v>
      </c>
      <c r="J28" s="11">
        <v>588451000</v>
      </c>
      <c r="K28" s="11">
        <v>359000000</v>
      </c>
      <c r="L28" s="11">
        <v>190000000</v>
      </c>
      <c r="M28" s="11">
        <v>476000000</v>
      </c>
      <c r="N28" s="11">
        <v>645000000</v>
      </c>
      <c r="O28" s="11">
        <v>902000000</v>
      </c>
      <c r="P28" s="11">
        <v>1152000000</v>
      </c>
      <c r="Q28" s="11">
        <v>631000000</v>
      </c>
      <c r="R28" s="11">
        <v>-39000000</v>
      </c>
      <c r="S28" s="11">
        <v>274000000</v>
      </c>
      <c r="T28" s="11">
        <v>-241000000</v>
      </c>
      <c r="U28" s="11">
        <v>596000000</v>
      </c>
      <c r="V28" s="11">
        <v>2371000000</v>
      </c>
      <c r="W28" s="11">
        <v>3033000000</v>
      </c>
      <c r="X28" s="11">
        <v>10073000000</v>
      </c>
      <c r="Y28" s="11">
        <v>11588000000</v>
      </c>
      <c r="Z28" s="11">
        <v>21331000000</v>
      </c>
      <c r="AA28" s="11">
        <v>33364000000</v>
      </c>
      <c r="AB28" s="11">
        <v>-2722000000</v>
      </c>
    </row>
    <row r="29" spans="1:34" ht="20" customHeight="1" thickTop="1" x14ac:dyDescent="0.25">
      <c r="A29" s="14" t="s">
        <v>102</v>
      </c>
      <c r="B29" s="1"/>
      <c r="C29" s="15">
        <f>(C28/B28)-1</f>
        <v>3.7586206896551726</v>
      </c>
      <c r="D29" s="15">
        <f>(D28/C28)-1</f>
        <v>3.5125362318840576</v>
      </c>
      <c r="E29" s="15">
        <f>(E28/D28)-1</f>
        <v>4.780739646395709</v>
      </c>
      <c r="F29" s="15">
        <f t="shared" ref="F29:Z29" si="5">(F28/E28)-1</f>
        <v>0.96018850837815006</v>
      </c>
      <c r="G29" s="15">
        <f t="shared" si="5"/>
        <v>-0.59803879192757181</v>
      </c>
      <c r="H29" s="15">
        <f t="shared" si="5"/>
        <v>-0.73710903139030837</v>
      </c>
      <c r="I29" s="15">
        <f t="shared" si="5"/>
        <v>-1.2365823565700185</v>
      </c>
      <c r="J29" s="15">
        <f t="shared" si="5"/>
        <v>15.678504619919504</v>
      </c>
      <c r="K29" s="15">
        <f t="shared" si="5"/>
        <v>-0.38992371497371914</v>
      </c>
      <c r="L29" s="15">
        <f t="shared" si="5"/>
        <v>-0.47075208913649025</v>
      </c>
      <c r="M29" s="15">
        <f t="shared" si="5"/>
        <v>1.5052631578947366</v>
      </c>
      <c r="N29" s="15">
        <f t="shared" si="5"/>
        <v>0.35504201680672276</v>
      </c>
      <c r="O29" s="15">
        <f t="shared" si="5"/>
        <v>0.39844961240310073</v>
      </c>
      <c r="P29" s="15">
        <f t="shared" si="5"/>
        <v>0.27716186252771613</v>
      </c>
      <c r="Q29" s="15">
        <f t="shared" si="5"/>
        <v>-0.45225694444444442</v>
      </c>
      <c r="R29" s="15">
        <f t="shared" si="5"/>
        <v>-1.0618066561014263</v>
      </c>
      <c r="S29" s="15">
        <f t="shared" si="5"/>
        <v>-8.0256410256410255</v>
      </c>
      <c r="T29" s="15">
        <f t="shared" si="5"/>
        <v>-1.8795620437956204</v>
      </c>
      <c r="U29" s="15">
        <f t="shared" si="5"/>
        <v>-3.4730290456431536</v>
      </c>
      <c r="V29" s="15">
        <f t="shared" si="5"/>
        <v>2.9781879194630871</v>
      </c>
      <c r="W29" s="15">
        <f t="shared" si="5"/>
        <v>0.27920708561788277</v>
      </c>
      <c r="X29" s="15">
        <f t="shared" si="5"/>
        <v>2.3211341905703922</v>
      </c>
      <c r="Y29" s="15">
        <f t="shared" si="5"/>
        <v>0.1504020649260398</v>
      </c>
      <c r="Z29" s="15">
        <f t="shared" si="5"/>
        <v>0.84078356920952713</v>
      </c>
      <c r="AA29" s="15">
        <f t="shared" ref="AA29" si="6">(AA28/Z28)-1</f>
        <v>0.56410857437532225</v>
      </c>
      <c r="AB29" s="15">
        <f t="shared" ref="AB29" si="7">(AB28/AA28)-1</f>
        <v>-1.0815849418534949</v>
      </c>
    </row>
    <row r="30" spans="1:34" ht="19" x14ac:dyDescent="0.25">
      <c r="A30" s="5" t="s">
        <v>23</v>
      </c>
      <c r="B30" s="2">
        <v>-0.36940000000000001</v>
      </c>
      <c r="C30" s="2">
        <v>-0.1867</v>
      </c>
      <c r="D30" s="2">
        <v>-0.20419999999999999</v>
      </c>
      <c r="E30" s="2">
        <v>-0.439</v>
      </c>
      <c r="F30" s="2">
        <v>-0.51100000000000001</v>
      </c>
      <c r="G30" s="2">
        <v>-0.1817</v>
      </c>
      <c r="H30" s="2">
        <v>-3.7900000000000003E-2</v>
      </c>
      <c r="I30" s="2">
        <v>6.7000000000000002E-3</v>
      </c>
      <c r="J30" s="2">
        <v>8.5000000000000006E-2</v>
      </c>
      <c r="K30" s="2">
        <v>4.2299999999999997E-2</v>
      </c>
      <c r="L30" s="2">
        <v>1.77E-2</v>
      </c>
      <c r="M30" s="2">
        <v>3.2099999999999997E-2</v>
      </c>
      <c r="N30" s="2">
        <v>3.3700000000000001E-2</v>
      </c>
      <c r="O30" s="2">
        <v>3.6799999999999999E-2</v>
      </c>
      <c r="P30" s="2">
        <v>3.3700000000000001E-2</v>
      </c>
      <c r="Q30" s="2">
        <v>1.3100000000000001E-2</v>
      </c>
      <c r="R30" s="2">
        <v>-5.9999999999999995E-4</v>
      </c>
      <c r="S30" s="2">
        <v>3.7000000000000002E-3</v>
      </c>
      <c r="T30" s="2">
        <v>-2.7000000000000001E-3</v>
      </c>
      <c r="U30" s="2">
        <v>5.5999999999999999E-3</v>
      </c>
      <c r="V30" s="2">
        <v>1.7399999999999999E-2</v>
      </c>
      <c r="W30" s="2">
        <v>1.7100000000000001E-2</v>
      </c>
      <c r="X30" s="2">
        <v>4.3299999999999998E-2</v>
      </c>
      <c r="Y30" s="2">
        <v>4.1300000000000003E-2</v>
      </c>
      <c r="Z30" s="2">
        <v>5.5300000000000002E-2</v>
      </c>
      <c r="AA30" s="2">
        <v>7.0999999999999994E-2</v>
      </c>
      <c r="AB30" s="2">
        <v>-5.3E-3</v>
      </c>
    </row>
    <row r="31" spans="1:34" ht="19" x14ac:dyDescent="0.25">
      <c r="A31" s="5" t="s">
        <v>24</v>
      </c>
      <c r="B31" s="12" t="s">
        <v>91</v>
      </c>
      <c r="C31" s="12">
        <v>-0.01</v>
      </c>
      <c r="D31" s="12">
        <v>-0.02</v>
      </c>
      <c r="E31" s="12">
        <v>-0.11</v>
      </c>
      <c r="F31" s="12">
        <v>-0.2</v>
      </c>
      <c r="G31" s="12">
        <v>-0.08</v>
      </c>
      <c r="H31" s="12">
        <v>-0.02</v>
      </c>
      <c r="I31" s="12" t="s">
        <v>91</v>
      </c>
      <c r="J31" s="12">
        <v>7.0000000000000007E-2</v>
      </c>
      <c r="K31" s="12">
        <v>0.04</v>
      </c>
      <c r="L31" s="12">
        <v>0.02</v>
      </c>
      <c r="M31" s="12">
        <v>0.06</v>
      </c>
      <c r="N31" s="12">
        <v>7.0000000000000007E-2</v>
      </c>
      <c r="O31" s="12">
        <v>0.1</v>
      </c>
      <c r="P31" s="12">
        <v>0.13</v>
      </c>
      <c r="Q31" s="12">
        <v>7.0000000000000007E-2</v>
      </c>
      <c r="R31" s="12" t="s">
        <v>91</v>
      </c>
      <c r="S31" s="12">
        <v>0.03</v>
      </c>
      <c r="T31" s="12">
        <v>-0.03</v>
      </c>
      <c r="U31" s="12">
        <v>0.06</v>
      </c>
      <c r="V31" s="12">
        <v>0.24</v>
      </c>
      <c r="W31" s="12">
        <v>0.32</v>
      </c>
      <c r="X31" s="12">
        <v>1.01</v>
      </c>
      <c r="Y31" s="12">
        <v>1.1499999999999999</v>
      </c>
      <c r="Z31" s="12">
        <v>2.09</v>
      </c>
      <c r="AA31" s="12">
        <v>3.3</v>
      </c>
      <c r="AB31" s="12">
        <v>-0.9</v>
      </c>
    </row>
    <row r="32" spans="1:34" ht="19" x14ac:dyDescent="0.25">
      <c r="A32" s="5" t="s">
        <v>25</v>
      </c>
      <c r="B32" s="12" t="s">
        <v>91</v>
      </c>
      <c r="C32" s="12">
        <v>-0.01</v>
      </c>
      <c r="D32" s="12">
        <v>-0.02</v>
      </c>
      <c r="E32" s="12">
        <v>-0.11</v>
      </c>
      <c r="F32" s="12">
        <v>-0.2</v>
      </c>
      <c r="G32" s="12">
        <v>-0.08</v>
      </c>
      <c r="H32" s="12">
        <v>-0.02</v>
      </c>
      <c r="I32" s="12" t="s">
        <v>91</v>
      </c>
      <c r="J32" s="12">
        <v>7.0000000000000007E-2</v>
      </c>
      <c r="K32" s="12">
        <v>0.04</v>
      </c>
      <c r="L32" s="12">
        <v>0.02</v>
      </c>
      <c r="M32" s="12">
        <v>0.06</v>
      </c>
      <c r="N32" s="12">
        <v>7.0000000000000007E-2</v>
      </c>
      <c r="O32" s="12">
        <v>0.1</v>
      </c>
      <c r="P32" s="12">
        <v>0.13</v>
      </c>
      <c r="Q32" s="12">
        <v>7.0000000000000007E-2</v>
      </c>
      <c r="R32" s="12" t="s">
        <v>91</v>
      </c>
      <c r="S32" s="12">
        <v>0.03</v>
      </c>
      <c r="T32" s="12">
        <v>-0.03</v>
      </c>
      <c r="U32" s="12">
        <v>0.06</v>
      </c>
      <c r="V32" s="12">
        <v>0.24</v>
      </c>
      <c r="W32" s="12">
        <v>0.31</v>
      </c>
      <c r="X32" s="12">
        <v>1.01</v>
      </c>
      <c r="Y32" s="12">
        <v>1.1499999999999999</v>
      </c>
      <c r="Z32" s="12">
        <v>2.09</v>
      </c>
      <c r="AA32" s="12">
        <v>3.24</v>
      </c>
      <c r="AB32" s="12">
        <v>-0.9</v>
      </c>
    </row>
    <row r="33" spans="1:28" ht="19" x14ac:dyDescent="0.25">
      <c r="A33" s="5" t="s">
        <v>26</v>
      </c>
      <c r="B33" s="1">
        <v>3866666660</v>
      </c>
      <c r="C33" s="1">
        <v>5196240000</v>
      </c>
      <c r="D33" s="1">
        <v>5926880000</v>
      </c>
      <c r="E33" s="1">
        <v>6535060000</v>
      </c>
      <c r="F33" s="1">
        <v>7017460000</v>
      </c>
      <c r="G33" s="1">
        <v>7284220000</v>
      </c>
      <c r="H33" s="1">
        <v>7567260000</v>
      </c>
      <c r="I33" s="1">
        <v>7909580000</v>
      </c>
      <c r="J33" s="1">
        <v>8118520000</v>
      </c>
      <c r="K33" s="1">
        <v>8240000000</v>
      </c>
      <c r="L33" s="1">
        <v>8320000000</v>
      </c>
      <c r="M33" s="1">
        <v>8260000000</v>
      </c>
      <c r="N33" s="1">
        <v>8460000000</v>
      </c>
      <c r="O33" s="1">
        <v>8660000000</v>
      </c>
      <c r="P33" s="1">
        <v>8940000000</v>
      </c>
      <c r="Q33" s="1">
        <v>9060000000</v>
      </c>
      <c r="R33" s="1">
        <v>9060000000</v>
      </c>
      <c r="S33" s="1">
        <v>9140000000</v>
      </c>
      <c r="T33" s="1">
        <v>9240000000</v>
      </c>
      <c r="U33" s="1">
        <v>9340000000</v>
      </c>
      <c r="V33" s="1">
        <v>9480000000</v>
      </c>
      <c r="W33" s="1">
        <v>9600000000</v>
      </c>
      <c r="X33" s="1">
        <v>9740000000</v>
      </c>
      <c r="Y33" s="1">
        <v>9880000000</v>
      </c>
      <c r="Z33" s="1">
        <v>10000000000</v>
      </c>
      <c r="AA33" s="1">
        <v>10120000000</v>
      </c>
      <c r="AB33" s="1">
        <v>10189000000</v>
      </c>
    </row>
    <row r="34" spans="1:28" ht="19" x14ac:dyDescent="0.25">
      <c r="A34" s="5" t="s">
        <v>27</v>
      </c>
      <c r="B34" s="1">
        <v>3866666660</v>
      </c>
      <c r="C34" s="1">
        <v>5228571420</v>
      </c>
      <c r="D34" s="1">
        <v>5926880000</v>
      </c>
      <c r="E34" s="1">
        <v>6535060000</v>
      </c>
      <c r="F34" s="1">
        <v>7017460000</v>
      </c>
      <c r="G34" s="1">
        <v>7284220000</v>
      </c>
      <c r="H34" s="1">
        <v>7567260000</v>
      </c>
      <c r="I34" s="1">
        <v>8387040000</v>
      </c>
      <c r="J34" s="1">
        <v>8495140000</v>
      </c>
      <c r="K34" s="1">
        <v>8520000000</v>
      </c>
      <c r="L34" s="1">
        <v>8480000000</v>
      </c>
      <c r="M34" s="1">
        <v>8480000000</v>
      </c>
      <c r="N34" s="1">
        <v>8640000000</v>
      </c>
      <c r="O34" s="1">
        <v>8840000000</v>
      </c>
      <c r="P34" s="1">
        <v>9120000000</v>
      </c>
      <c r="Q34" s="1">
        <v>9220000000</v>
      </c>
      <c r="R34" s="1">
        <v>9060000000</v>
      </c>
      <c r="S34" s="1">
        <v>9300000000</v>
      </c>
      <c r="T34" s="1">
        <v>9240000000</v>
      </c>
      <c r="U34" s="1">
        <v>9540000000</v>
      </c>
      <c r="V34" s="1">
        <v>9680000000</v>
      </c>
      <c r="W34" s="1">
        <v>9860000000</v>
      </c>
      <c r="X34" s="1">
        <v>10000000000</v>
      </c>
      <c r="Y34" s="1">
        <v>10080000000</v>
      </c>
      <c r="Z34" s="1">
        <v>10200000000</v>
      </c>
      <c r="AA34" s="1">
        <v>10300000000</v>
      </c>
      <c r="AB34" s="1">
        <v>10189000000</v>
      </c>
    </row>
    <row r="35" spans="1:28" ht="20" customHeight="1" x14ac:dyDescent="0.25">
      <c r="A35" s="14" t="s">
        <v>103</v>
      </c>
      <c r="B35" s="1"/>
      <c r="C35" s="22">
        <f>(C34-B34)/B34</f>
        <v>0.35221674888313231</v>
      </c>
      <c r="D35" s="22">
        <f t="shared" ref="D35:Z35" si="8">(D34-C34)/C34</f>
        <v>0.13355628601129446</v>
      </c>
      <c r="E35" s="22">
        <f t="shared" si="8"/>
        <v>0.10261385416947871</v>
      </c>
      <c r="F35" s="22">
        <f t="shared" si="8"/>
        <v>7.3817225855615703E-2</v>
      </c>
      <c r="G35" s="22">
        <f t="shared" si="8"/>
        <v>3.8013754264363459E-2</v>
      </c>
      <c r="H35" s="22">
        <f t="shared" si="8"/>
        <v>3.8856596862807548E-2</v>
      </c>
      <c r="I35" s="22">
        <f t="shared" si="8"/>
        <v>0.10833247436985118</v>
      </c>
      <c r="J35" s="22">
        <f t="shared" si="8"/>
        <v>1.2888933402010722E-2</v>
      </c>
      <c r="K35" s="22">
        <f t="shared" si="8"/>
        <v>2.9263790826284204E-3</v>
      </c>
      <c r="L35" s="22">
        <f t="shared" si="8"/>
        <v>-4.6948356807511738E-3</v>
      </c>
      <c r="M35" s="22">
        <f t="shared" si="8"/>
        <v>0</v>
      </c>
      <c r="N35" s="22">
        <f t="shared" si="8"/>
        <v>1.8867924528301886E-2</v>
      </c>
      <c r="O35" s="22">
        <f t="shared" si="8"/>
        <v>2.3148148148148147E-2</v>
      </c>
      <c r="P35" s="22">
        <f t="shared" si="8"/>
        <v>3.1674208144796379E-2</v>
      </c>
      <c r="Q35" s="22">
        <f t="shared" si="8"/>
        <v>1.0964912280701754E-2</v>
      </c>
      <c r="R35" s="22">
        <f t="shared" si="8"/>
        <v>-1.735357917570499E-2</v>
      </c>
      <c r="S35" s="22">
        <f t="shared" si="8"/>
        <v>2.6490066225165563E-2</v>
      </c>
      <c r="T35" s="22">
        <f t="shared" si="8"/>
        <v>-6.4516129032258064E-3</v>
      </c>
      <c r="U35" s="22">
        <f t="shared" si="8"/>
        <v>3.2467532467532464E-2</v>
      </c>
      <c r="V35" s="22">
        <f t="shared" si="8"/>
        <v>1.4675052410901468E-2</v>
      </c>
      <c r="W35" s="22">
        <f t="shared" si="8"/>
        <v>1.859504132231405E-2</v>
      </c>
      <c r="X35" s="22">
        <f t="shared" si="8"/>
        <v>1.4198782961460446E-2</v>
      </c>
      <c r="Y35" s="22">
        <f t="shared" si="8"/>
        <v>8.0000000000000002E-3</v>
      </c>
      <c r="Z35" s="22">
        <f t="shared" si="8"/>
        <v>1.1904761904761904E-2</v>
      </c>
      <c r="AA35" s="22">
        <f t="shared" ref="AA35" si="9">(AA34-Z34)/Z34</f>
        <v>9.8039215686274508E-3</v>
      </c>
      <c r="AB35" s="22">
        <f t="shared" ref="AB35" si="10">(AB34-AA34)/AA34</f>
        <v>-1.0776699029126214E-2</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6200000</v>
      </c>
      <c r="C38" s="1">
        <v>109800000</v>
      </c>
      <c r="D38" s="1">
        <v>25561000</v>
      </c>
      <c r="E38" s="1">
        <v>116962000</v>
      </c>
      <c r="F38" s="1">
        <v>822435000</v>
      </c>
      <c r="G38" s="1">
        <v>540282000</v>
      </c>
      <c r="H38" s="1">
        <v>738254000</v>
      </c>
      <c r="I38" s="1">
        <v>1102273000</v>
      </c>
      <c r="J38" s="1">
        <v>1302600000</v>
      </c>
      <c r="K38" s="1">
        <v>1013000000</v>
      </c>
      <c r="L38" s="1">
        <v>1022000000</v>
      </c>
      <c r="M38" s="1">
        <v>2539000000</v>
      </c>
      <c r="N38" s="1">
        <v>2769000000</v>
      </c>
      <c r="O38" s="1">
        <v>3444000000</v>
      </c>
      <c r="P38" s="1">
        <v>3777000000</v>
      </c>
      <c r="Q38" s="1">
        <v>5269000000</v>
      </c>
      <c r="R38" s="1">
        <v>8084000000</v>
      </c>
      <c r="S38" s="1">
        <v>8658000000</v>
      </c>
      <c r="T38" s="1">
        <v>14557000000</v>
      </c>
      <c r="U38" s="1">
        <v>15890000000</v>
      </c>
      <c r="V38" s="1">
        <v>19334000000</v>
      </c>
      <c r="W38" s="1">
        <v>20522000000</v>
      </c>
      <c r="X38" s="1">
        <v>31750000000</v>
      </c>
      <c r="Y38" s="1">
        <v>36092000000</v>
      </c>
      <c r="Z38" s="1">
        <v>42122000000</v>
      </c>
      <c r="AA38" s="1">
        <v>36220000000</v>
      </c>
      <c r="AB38" s="1">
        <v>53888000000</v>
      </c>
    </row>
    <row r="39" spans="1:28" ht="19" x14ac:dyDescent="0.25">
      <c r="A39" s="5" t="s">
        <v>31</v>
      </c>
      <c r="B39" s="1" t="s">
        <v>92</v>
      </c>
      <c r="C39" s="1" t="s">
        <v>92</v>
      </c>
      <c r="D39" s="1">
        <v>347884000</v>
      </c>
      <c r="E39" s="1">
        <v>589226000</v>
      </c>
      <c r="F39" s="1">
        <v>278087000</v>
      </c>
      <c r="G39" s="1">
        <v>456303000</v>
      </c>
      <c r="H39" s="1">
        <v>562715000</v>
      </c>
      <c r="I39" s="1">
        <v>292550000</v>
      </c>
      <c r="J39" s="1">
        <v>476599000</v>
      </c>
      <c r="K39" s="1">
        <v>987000000</v>
      </c>
      <c r="L39" s="1">
        <v>997000000</v>
      </c>
      <c r="M39" s="1">
        <v>573000000</v>
      </c>
      <c r="N39" s="1">
        <v>958000000</v>
      </c>
      <c r="O39" s="1">
        <v>2922000000</v>
      </c>
      <c r="P39" s="1">
        <v>4985000000</v>
      </c>
      <c r="Q39" s="1">
        <v>4307000000</v>
      </c>
      <c r="R39" s="1">
        <v>3364000000</v>
      </c>
      <c r="S39" s="1">
        <v>3789000000</v>
      </c>
      <c r="T39" s="1">
        <v>2859000000</v>
      </c>
      <c r="U39" s="1">
        <v>3918000000</v>
      </c>
      <c r="V39" s="1">
        <v>6647000000</v>
      </c>
      <c r="W39" s="1">
        <v>10464000000</v>
      </c>
      <c r="X39" s="1">
        <v>9500000000</v>
      </c>
      <c r="Y39" s="1">
        <v>18929000000</v>
      </c>
      <c r="Z39" s="1">
        <v>42274000000</v>
      </c>
      <c r="AA39" s="1">
        <v>59829000000</v>
      </c>
      <c r="AB39" s="1">
        <v>16138000000</v>
      </c>
    </row>
    <row r="40" spans="1:28" ht="19" x14ac:dyDescent="0.25">
      <c r="A40" s="5" t="s">
        <v>32</v>
      </c>
      <c r="B40" s="1">
        <v>6200000</v>
      </c>
      <c r="C40" s="1">
        <v>109800000</v>
      </c>
      <c r="D40" s="1">
        <v>373445000</v>
      </c>
      <c r="E40" s="1">
        <v>706188000</v>
      </c>
      <c r="F40" s="1">
        <v>1100522000</v>
      </c>
      <c r="G40" s="1">
        <v>996585000</v>
      </c>
      <c r="H40" s="1">
        <v>1300969000</v>
      </c>
      <c r="I40" s="1">
        <v>1394823000</v>
      </c>
      <c r="J40" s="1">
        <v>1779199000</v>
      </c>
      <c r="K40" s="1">
        <v>2000000000</v>
      </c>
      <c r="L40" s="1">
        <v>2019000000</v>
      </c>
      <c r="M40" s="1">
        <v>3112000000</v>
      </c>
      <c r="N40" s="1">
        <v>3727000000</v>
      </c>
      <c r="O40" s="1">
        <v>6366000000</v>
      </c>
      <c r="P40" s="1">
        <v>8762000000</v>
      </c>
      <c r="Q40" s="1">
        <v>9576000000</v>
      </c>
      <c r="R40" s="1">
        <v>11448000000</v>
      </c>
      <c r="S40" s="1">
        <v>12447000000</v>
      </c>
      <c r="T40" s="1">
        <v>17416000000</v>
      </c>
      <c r="U40" s="1">
        <v>19808000000</v>
      </c>
      <c r="V40" s="1">
        <v>25981000000</v>
      </c>
      <c r="W40" s="1">
        <v>30986000000</v>
      </c>
      <c r="X40" s="1">
        <v>41250000000</v>
      </c>
      <c r="Y40" s="1">
        <v>55021000000</v>
      </c>
      <c r="Z40" s="1">
        <v>84396000000</v>
      </c>
      <c r="AA40" s="1">
        <v>96049000000</v>
      </c>
      <c r="AB40" s="1">
        <v>70026000000</v>
      </c>
    </row>
    <row r="41" spans="1:28" ht="19" x14ac:dyDescent="0.25">
      <c r="A41" s="5" t="s">
        <v>33</v>
      </c>
      <c r="B41" s="1" t="s">
        <v>92</v>
      </c>
      <c r="C41" s="1" t="s">
        <v>92</v>
      </c>
      <c r="D41" s="1" t="s">
        <v>92</v>
      </c>
      <c r="E41" s="1" t="s">
        <v>92</v>
      </c>
      <c r="F41" s="1" t="s">
        <v>92</v>
      </c>
      <c r="G41" s="1" t="s">
        <v>92</v>
      </c>
      <c r="H41" s="1">
        <v>112282000</v>
      </c>
      <c r="I41" s="1">
        <v>132069000</v>
      </c>
      <c r="J41" s="1">
        <v>199100000</v>
      </c>
      <c r="K41" s="1">
        <v>274000000</v>
      </c>
      <c r="L41" s="1">
        <v>399000000</v>
      </c>
      <c r="M41" s="1">
        <v>705000000</v>
      </c>
      <c r="N41" s="1">
        <v>827000000</v>
      </c>
      <c r="O41" s="1">
        <v>988000000</v>
      </c>
      <c r="P41" s="1">
        <v>1587000000</v>
      </c>
      <c r="Q41" s="1">
        <v>2571000000</v>
      </c>
      <c r="R41" s="1">
        <v>3364000000</v>
      </c>
      <c r="S41" s="1">
        <v>4767000000</v>
      </c>
      <c r="T41" s="1">
        <v>5612000000</v>
      </c>
      <c r="U41" s="1">
        <v>6423000000</v>
      </c>
      <c r="V41" s="1">
        <v>8339000000</v>
      </c>
      <c r="W41" s="1">
        <v>13164000000</v>
      </c>
      <c r="X41" s="1">
        <v>16677000000</v>
      </c>
      <c r="Y41" s="1">
        <v>20816000000</v>
      </c>
      <c r="Z41" s="1">
        <v>24542000000</v>
      </c>
      <c r="AA41" s="1">
        <v>32891000000</v>
      </c>
      <c r="AB41" s="1">
        <v>42360000000</v>
      </c>
    </row>
    <row r="42" spans="1:28" ht="19" x14ac:dyDescent="0.25">
      <c r="A42" s="5" t="s">
        <v>34</v>
      </c>
      <c r="B42" s="1">
        <v>600000</v>
      </c>
      <c r="C42" s="1">
        <v>9000000</v>
      </c>
      <c r="D42" s="1">
        <v>29501000</v>
      </c>
      <c r="E42" s="1">
        <v>220646000</v>
      </c>
      <c r="F42" s="1">
        <v>174563000</v>
      </c>
      <c r="G42" s="1">
        <v>143722000</v>
      </c>
      <c r="H42" s="1">
        <v>202425000</v>
      </c>
      <c r="I42" s="1">
        <v>293917000</v>
      </c>
      <c r="J42" s="1">
        <v>479709000</v>
      </c>
      <c r="K42" s="1">
        <v>566000000</v>
      </c>
      <c r="L42" s="1">
        <v>877000000</v>
      </c>
      <c r="M42" s="1">
        <v>1200000000</v>
      </c>
      <c r="N42" s="1">
        <v>1399000000</v>
      </c>
      <c r="O42" s="1">
        <v>2171000000</v>
      </c>
      <c r="P42" s="1">
        <v>3202000000</v>
      </c>
      <c r="Q42" s="1">
        <v>4992000000</v>
      </c>
      <c r="R42" s="1">
        <v>6031000000</v>
      </c>
      <c r="S42" s="1">
        <v>7411000000</v>
      </c>
      <c r="T42" s="1">
        <v>8299000000</v>
      </c>
      <c r="U42" s="1">
        <v>10243000000</v>
      </c>
      <c r="V42" s="1">
        <v>11461000000</v>
      </c>
      <c r="W42" s="1">
        <v>16047000000</v>
      </c>
      <c r="X42" s="1">
        <v>17174000000</v>
      </c>
      <c r="Y42" s="1">
        <v>20497000000</v>
      </c>
      <c r="Z42" s="1">
        <v>23795000000</v>
      </c>
      <c r="AA42" s="1">
        <v>32640000000</v>
      </c>
      <c r="AB42" s="1">
        <v>34405000000</v>
      </c>
    </row>
    <row r="43" spans="1:28" ht="19" x14ac:dyDescent="0.25">
      <c r="A43" s="5" t="s">
        <v>35</v>
      </c>
      <c r="B43" s="1">
        <v>300000</v>
      </c>
      <c r="C43" s="1">
        <v>18500000</v>
      </c>
      <c r="D43" s="1">
        <v>21308000</v>
      </c>
      <c r="E43" s="1">
        <v>85344000</v>
      </c>
      <c r="F43" s="1">
        <v>86044000</v>
      </c>
      <c r="G43" s="1">
        <v>67613000</v>
      </c>
      <c r="H43" s="1" t="s">
        <v>92</v>
      </c>
      <c r="I43" s="1" t="s">
        <v>92</v>
      </c>
      <c r="J43" s="1">
        <v>81388000</v>
      </c>
      <c r="K43" s="1">
        <v>89000000</v>
      </c>
      <c r="L43" s="1">
        <v>78000000</v>
      </c>
      <c r="M43" s="1">
        <v>147000000</v>
      </c>
      <c r="N43" s="1">
        <v>204000000</v>
      </c>
      <c r="O43" s="1">
        <v>272000000</v>
      </c>
      <c r="P43" s="1">
        <v>196000000</v>
      </c>
      <c r="Q43" s="1">
        <v>351000000</v>
      </c>
      <c r="R43" s="1">
        <v>453000000</v>
      </c>
      <c r="S43" s="1" t="s">
        <v>92</v>
      </c>
      <c r="T43" s="1" t="s">
        <v>92</v>
      </c>
      <c r="U43" s="1" t="s">
        <v>92</v>
      </c>
      <c r="V43" s="1" t="s">
        <v>92</v>
      </c>
      <c r="W43" s="1" t="s">
        <v>92</v>
      </c>
      <c r="X43" s="1" t="s">
        <v>92</v>
      </c>
      <c r="Y43" s="1" t="s">
        <v>92</v>
      </c>
      <c r="Z43" s="1" t="s">
        <v>92</v>
      </c>
      <c r="AA43" s="1" t="s">
        <v>92</v>
      </c>
      <c r="AB43" s="1" t="s">
        <v>92</v>
      </c>
    </row>
    <row r="44" spans="1:28" ht="19" x14ac:dyDescent="0.25">
      <c r="A44" s="6" t="s">
        <v>36</v>
      </c>
      <c r="B44" s="10">
        <v>7100000</v>
      </c>
      <c r="C44" s="10">
        <v>137300000</v>
      </c>
      <c r="D44" s="10">
        <v>424254000</v>
      </c>
      <c r="E44" s="10">
        <v>1012178000</v>
      </c>
      <c r="F44" s="10">
        <v>1361129000</v>
      </c>
      <c r="G44" s="10">
        <v>1207920000</v>
      </c>
      <c r="H44" s="10">
        <v>1615676000</v>
      </c>
      <c r="I44" s="10">
        <v>1820809000</v>
      </c>
      <c r="J44" s="10">
        <v>2539396000</v>
      </c>
      <c r="K44" s="10">
        <v>2929000000</v>
      </c>
      <c r="L44" s="10">
        <v>3373000000</v>
      </c>
      <c r="M44" s="10">
        <v>5164000000</v>
      </c>
      <c r="N44" s="10">
        <v>6157000000</v>
      </c>
      <c r="O44" s="10">
        <v>9797000000</v>
      </c>
      <c r="P44" s="10">
        <v>13747000000</v>
      </c>
      <c r="Q44" s="10">
        <v>17490000000</v>
      </c>
      <c r="R44" s="10">
        <v>21296000000</v>
      </c>
      <c r="S44" s="10">
        <v>24625000000</v>
      </c>
      <c r="T44" s="10">
        <v>31327000000</v>
      </c>
      <c r="U44" s="10">
        <v>36474000000</v>
      </c>
      <c r="V44" s="10">
        <v>45781000000</v>
      </c>
      <c r="W44" s="10">
        <v>60197000000</v>
      </c>
      <c r="X44" s="10">
        <v>75101000000</v>
      </c>
      <c r="Y44" s="10">
        <v>96334000000</v>
      </c>
      <c r="Z44" s="10">
        <v>132733000000</v>
      </c>
      <c r="AA44" s="10">
        <v>161580000000</v>
      </c>
      <c r="AB44" s="10">
        <v>146791000000</v>
      </c>
    </row>
    <row r="45" spans="1:28" ht="19" x14ac:dyDescent="0.25">
      <c r="A45" s="5" t="s">
        <v>37</v>
      </c>
      <c r="B45" s="1">
        <v>1000000</v>
      </c>
      <c r="C45" s="1">
        <v>9300000</v>
      </c>
      <c r="D45" s="1">
        <v>29791000</v>
      </c>
      <c r="E45" s="1">
        <v>317613000</v>
      </c>
      <c r="F45" s="1">
        <v>366416000</v>
      </c>
      <c r="G45" s="1">
        <v>271751000</v>
      </c>
      <c r="H45" s="1">
        <v>239398000</v>
      </c>
      <c r="I45" s="1">
        <v>224285000</v>
      </c>
      <c r="J45" s="1">
        <v>246156000</v>
      </c>
      <c r="K45" s="1">
        <v>348000000</v>
      </c>
      <c r="L45" s="1">
        <v>457000000</v>
      </c>
      <c r="M45" s="1">
        <v>543000000</v>
      </c>
      <c r="N45" s="1">
        <v>854000000</v>
      </c>
      <c r="O45" s="1">
        <v>1290000000</v>
      </c>
      <c r="P45" s="1">
        <v>2414000000</v>
      </c>
      <c r="Q45" s="1">
        <v>4417000000</v>
      </c>
      <c r="R45" s="1">
        <v>7060000000</v>
      </c>
      <c r="S45" s="1">
        <v>10949000000</v>
      </c>
      <c r="T45" s="1">
        <v>16967000000</v>
      </c>
      <c r="U45" s="1">
        <v>21838000000</v>
      </c>
      <c r="V45" s="1">
        <v>29114000000</v>
      </c>
      <c r="W45" s="1">
        <v>48866000000</v>
      </c>
      <c r="X45" s="1">
        <v>61797000000</v>
      </c>
      <c r="Y45" s="1">
        <v>72705000</v>
      </c>
      <c r="Z45" s="1">
        <v>150667000000</v>
      </c>
      <c r="AA45" s="1">
        <v>216363000000</v>
      </c>
      <c r="AB45" s="1">
        <v>252838000000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195000000</v>
      </c>
      <c r="M46" s="1">
        <v>222000000</v>
      </c>
      <c r="N46" s="1">
        <v>438000000</v>
      </c>
      <c r="O46" s="1">
        <v>1234000000</v>
      </c>
      <c r="P46" s="1">
        <v>1349000000</v>
      </c>
      <c r="Q46" s="1">
        <v>1955000000</v>
      </c>
      <c r="R46" s="1">
        <v>2552000000</v>
      </c>
      <c r="S46" s="1">
        <v>2655000000</v>
      </c>
      <c r="T46" s="1">
        <v>3319000000</v>
      </c>
      <c r="U46" s="1">
        <v>3759000000</v>
      </c>
      <c r="V46" s="1">
        <v>3784000000</v>
      </c>
      <c r="W46" s="1">
        <v>13350000000</v>
      </c>
      <c r="X46" s="1">
        <v>14548000000</v>
      </c>
      <c r="Y46" s="1">
        <v>14754000000</v>
      </c>
      <c r="Z46" s="1">
        <v>15017000000</v>
      </c>
      <c r="AA46" s="1">
        <v>15371000000</v>
      </c>
      <c r="AB46" s="1">
        <v>20288000000</v>
      </c>
    </row>
    <row r="47" spans="1:28" ht="19" x14ac:dyDescent="0.25">
      <c r="A47" s="5" t="s">
        <v>39</v>
      </c>
      <c r="B47" s="1" t="s">
        <v>92</v>
      </c>
      <c r="C47" s="1" t="s">
        <v>92</v>
      </c>
      <c r="D47" s="1">
        <v>186377000</v>
      </c>
      <c r="E47" s="1">
        <v>730144000</v>
      </c>
      <c r="F47" s="1">
        <v>255325000</v>
      </c>
      <c r="G47" s="1">
        <v>79749000</v>
      </c>
      <c r="H47" s="1">
        <v>74271000</v>
      </c>
      <c r="I47" s="1">
        <v>69639000</v>
      </c>
      <c r="J47" s="1">
        <v>138999000</v>
      </c>
      <c r="K47" s="1">
        <v>159000000</v>
      </c>
      <c r="L47" s="1">
        <v>21000000</v>
      </c>
      <c r="M47" s="1">
        <v>26000000</v>
      </c>
      <c r="N47" s="1">
        <v>160000000</v>
      </c>
      <c r="O47" s="1">
        <v>567000000</v>
      </c>
      <c r="P47" s="1">
        <v>563000000</v>
      </c>
      <c r="Q47" s="1">
        <v>647000000</v>
      </c>
      <c r="R47" s="1">
        <v>725000000</v>
      </c>
      <c r="S47" s="1">
        <v>645000000</v>
      </c>
      <c r="T47" s="1">
        <v>764000000</v>
      </c>
      <c r="U47" s="1">
        <v>762000000</v>
      </c>
      <c r="V47" s="1">
        <v>854000000</v>
      </c>
      <c r="W47" s="1">
        <v>3371000000</v>
      </c>
      <c r="X47" s="1">
        <v>4110000000</v>
      </c>
      <c r="Y47" s="1">
        <v>4049000000</v>
      </c>
      <c r="Z47" s="1">
        <v>4981000000</v>
      </c>
      <c r="AA47" s="1">
        <v>5107000000</v>
      </c>
      <c r="AB47" s="1" t="s">
        <v>92</v>
      </c>
    </row>
    <row r="48" spans="1:28" ht="19" x14ac:dyDescent="0.25">
      <c r="A48" s="5" t="s">
        <v>40</v>
      </c>
      <c r="B48" s="1" t="s">
        <v>92</v>
      </c>
      <c r="C48" s="1" t="s">
        <v>92</v>
      </c>
      <c r="D48" s="1">
        <v>186377000</v>
      </c>
      <c r="E48" s="1">
        <v>730144000</v>
      </c>
      <c r="F48" s="1">
        <v>255325000</v>
      </c>
      <c r="G48" s="1">
        <v>79749000</v>
      </c>
      <c r="H48" s="1">
        <v>74271000</v>
      </c>
      <c r="I48" s="1">
        <v>69639000</v>
      </c>
      <c r="J48" s="1">
        <v>138999000</v>
      </c>
      <c r="K48" s="1">
        <v>159000000</v>
      </c>
      <c r="L48" s="1">
        <v>216000000</v>
      </c>
      <c r="M48" s="1">
        <v>248000000</v>
      </c>
      <c r="N48" s="1">
        <v>598000000</v>
      </c>
      <c r="O48" s="1">
        <v>1801000000</v>
      </c>
      <c r="P48" s="1">
        <v>1912000000</v>
      </c>
      <c r="Q48" s="1">
        <v>2602000000</v>
      </c>
      <c r="R48" s="1">
        <v>3277000000</v>
      </c>
      <c r="S48" s="1">
        <v>3300000000</v>
      </c>
      <c r="T48" s="1">
        <v>4083000000</v>
      </c>
      <c r="U48" s="1">
        <v>4521000000</v>
      </c>
      <c r="V48" s="1">
        <v>4638000000</v>
      </c>
      <c r="W48" s="1">
        <v>16721000000</v>
      </c>
      <c r="X48" s="1">
        <v>18658000000</v>
      </c>
      <c r="Y48" s="1">
        <v>18803000000</v>
      </c>
      <c r="Z48" s="1">
        <v>19998000000</v>
      </c>
      <c r="AA48" s="1">
        <v>20478000000</v>
      </c>
      <c r="AB48" s="1">
        <v>20288000000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t="s">
        <v>92</v>
      </c>
      <c r="H50" s="1" t="s">
        <v>92</v>
      </c>
      <c r="I50" s="1" t="s">
        <v>92</v>
      </c>
      <c r="J50" s="1">
        <v>281757000</v>
      </c>
      <c r="K50" s="1">
        <v>223000000</v>
      </c>
      <c r="L50" s="1">
        <v>199000000</v>
      </c>
      <c r="M50" s="1">
        <v>260000000</v>
      </c>
      <c r="N50" s="1">
        <v>145000000</v>
      </c>
      <c r="O50" s="1">
        <v>18000000</v>
      </c>
      <c r="P50" s="1">
        <v>22000000</v>
      </c>
      <c r="Q50" s="1">
        <v>28000000</v>
      </c>
      <c r="R50" s="1">
        <v>123000000</v>
      </c>
      <c r="S50" s="1" t="s">
        <v>92</v>
      </c>
      <c r="T50" s="1" t="s">
        <v>92</v>
      </c>
      <c r="U50" s="1" t="s">
        <v>92</v>
      </c>
      <c r="V50" s="1" t="s">
        <v>92</v>
      </c>
      <c r="W50" s="1" t="s">
        <v>92</v>
      </c>
      <c r="X50" s="1" t="s">
        <v>92</v>
      </c>
      <c r="Y50" s="1" t="s">
        <v>92</v>
      </c>
      <c r="Z50" s="1" t="s">
        <v>92</v>
      </c>
      <c r="AA50" s="1" t="s">
        <v>92</v>
      </c>
      <c r="AB50" s="1" t="s">
        <v>92</v>
      </c>
    </row>
    <row r="51" spans="1:28" ht="19" x14ac:dyDescent="0.25">
      <c r="A51" s="5" t="s">
        <v>43</v>
      </c>
      <c r="B51" s="1">
        <v>200000</v>
      </c>
      <c r="C51" s="1">
        <v>2400000</v>
      </c>
      <c r="D51" s="1">
        <v>8038000</v>
      </c>
      <c r="E51" s="1">
        <v>411616000</v>
      </c>
      <c r="F51" s="1">
        <v>152299000</v>
      </c>
      <c r="G51" s="1">
        <v>78127000</v>
      </c>
      <c r="H51" s="1">
        <v>61104000</v>
      </c>
      <c r="I51" s="1">
        <v>47300000</v>
      </c>
      <c r="J51" s="1">
        <v>42200000</v>
      </c>
      <c r="K51" s="1">
        <v>37000000</v>
      </c>
      <c r="L51" s="1">
        <v>118000000</v>
      </c>
      <c r="M51" s="1">
        <v>270000000</v>
      </c>
      <c r="N51" s="1">
        <v>560000000</v>
      </c>
      <c r="O51" s="1">
        <v>907000000</v>
      </c>
      <c r="P51" s="1">
        <v>702000000</v>
      </c>
      <c r="Q51" s="1">
        <v>741000000</v>
      </c>
      <c r="R51" s="1">
        <v>799000000</v>
      </c>
      <c r="S51" s="1">
        <v>1285000000</v>
      </c>
      <c r="T51" s="1">
        <v>2128000000</v>
      </c>
      <c r="U51" s="1">
        <v>2611000000</v>
      </c>
      <c r="V51" s="1">
        <v>3869000000</v>
      </c>
      <c r="W51" s="1">
        <v>5526000000</v>
      </c>
      <c r="X51" s="1">
        <v>7092000000</v>
      </c>
      <c r="Y51" s="1">
        <v>110038295000</v>
      </c>
      <c r="Z51" s="1">
        <v>17797000000</v>
      </c>
      <c r="AA51" s="1">
        <v>22128000000</v>
      </c>
      <c r="AB51" s="1">
        <v>42758000000</v>
      </c>
    </row>
    <row r="52" spans="1:28" ht="19" x14ac:dyDescent="0.25">
      <c r="A52" s="5" t="s">
        <v>44</v>
      </c>
      <c r="B52" s="1">
        <v>1200000</v>
      </c>
      <c r="C52" s="1">
        <v>11700000</v>
      </c>
      <c r="D52" s="1">
        <v>224206000</v>
      </c>
      <c r="E52" s="1">
        <v>1459373000</v>
      </c>
      <c r="F52" s="1">
        <v>774040000</v>
      </c>
      <c r="G52" s="1">
        <v>429627000</v>
      </c>
      <c r="H52" s="1">
        <v>374773000</v>
      </c>
      <c r="I52" s="1">
        <v>341224000</v>
      </c>
      <c r="J52" s="1">
        <v>709112000</v>
      </c>
      <c r="K52" s="1">
        <v>767000000</v>
      </c>
      <c r="L52" s="1">
        <v>990000000</v>
      </c>
      <c r="M52" s="1">
        <v>1321000000</v>
      </c>
      <c r="N52" s="1">
        <v>2157000000</v>
      </c>
      <c r="O52" s="1">
        <v>4016000000</v>
      </c>
      <c r="P52" s="1">
        <v>5050000000</v>
      </c>
      <c r="Q52" s="1">
        <v>7788000000</v>
      </c>
      <c r="R52" s="1">
        <v>11259000000</v>
      </c>
      <c r="S52" s="1">
        <v>15534000000</v>
      </c>
      <c r="T52" s="1">
        <v>23178000000</v>
      </c>
      <c r="U52" s="1">
        <v>28970000000</v>
      </c>
      <c r="V52" s="1">
        <v>37621000000</v>
      </c>
      <c r="W52" s="1">
        <v>71113000000</v>
      </c>
      <c r="X52" s="1">
        <v>87547000000</v>
      </c>
      <c r="Y52" s="1">
        <v>128914000000</v>
      </c>
      <c r="Z52" s="1">
        <v>188462000000</v>
      </c>
      <c r="AA52" s="1">
        <v>258969000000</v>
      </c>
      <c r="AB52" s="1">
        <v>315884000000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8300000</v>
      </c>
      <c r="C54" s="11">
        <v>149000000</v>
      </c>
      <c r="D54" s="11">
        <v>648460000</v>
      </c>
      <c r="E54" s="11">
        <v>2471551000</v>
      </c>
      <c r="F54" s="11">
        <v>2135169000</v>
      </c>
      <c r="G54" s="11">
        <v>1637547000</v>
      </c>
      <c r="H54" s="11">
        <v>1990449000</v>
      </c>
      <c r="I54" s="11">
        <v>2162033000</v>
      </c>
      <c r="J54" s="11">
        <v>3248508000</v>
      </c>
      <c r="K54" s="11">
        <v>3696000000</v>
      </c>
      <c r="L54" s="11">
        <v>4363000000</v>
      </c>
      <c r="M54" s="11">
        <v>6485000000</v>
      </c>
      <c r="N54" s="11">
        <v>8314000000</v>
      </c>
      <c r="O54" s="11">
        <v>13813000000</v>
      </c>
      <c r="P54" s="11">
        <v>18797000000</v>
      </c>
      <c r="Q54" s="11">
        <v>25278000000</v>
      </c>
      <c r="R54" s="11">
        <v>32555000000</v>
      </c>
      <c r="S54" s="11">
        <v>40159000000</v>
      </c>
      <c r="T54" s="11">
        <v>54505000000</v>
      </c>
      <c r="U54" s="11">
        <v>65444000000</v>
      </c>
      <c r="V54" s="11">
        <v>83402000000</v>
      </c>
      <c r="W54" s="11">
        <v>131310000000</v>
      </c>
      <c r="X54" s="11">
        <v>162648000000</v>
      </c>
      <c r="Y54" s="11">
        <v>225248000000</v>
      </c>
      <c r="Z54" s="11">
        <v>321195000000</v>
      </c>
      <c r="AA54" s="11">
        <v>420549000000</v>
      </c>
      <c r="AB54" s="11">
        <v>462675000000</v>
      </c>
    </row>
    <row r="55" spans="1:28" ht="20" thickTop="1" x14ac:dyDescent="0.25">
      <c r="A55" s="5" t="s">
        <v>47</v>
      </c>
      <c r="B55" s="1">
        <v>2900000</v>
      </c>
      <c r="C55" s="1">
        <v>32700000</v>
      </c>
      <c r="D55" s="1">
        <v>113273000</v>
      </c>
      <c r="E55" s="1">
        <v>463026000</v>
      </c>
      <c r="F55" s="1">
        <v>485383000</v>
      </c>
      <c r="G55" s="1">
        <v>444748000</v>
      </c>
      <c r="H55" s="1">
        <v>618128000</v>
      </c>
      <c r="I55" s="1">
        <v>819811000</v>
      </c>
      <c r="J55" s="1">
        <v>1141733000</v>
      </c>
      <c r="K55" s="1">
        <v>1366000000</v>
      </c>
      <c r="L55" s="1">
        <v>1816000000</v>
      </c>
      <c r="M55" s="1">
        <v>2795000000</v>
      </c>
      <c r="N55" s="1">
        <v>3594000000</v>
      </c>
      <c r="O55" s="1">
        <v>5605000000</v>
      </c>
      <c r="P55" s="1">
        <v>8051000000</v>
      </c>
      <c r="Q55" s="1">
        <v>11145000000</v>
      </c>
      <c r="R55" s="1">
        <v>13318000000</v>
      </c>
      <c r="S55" s="1">
        <v>15133000000</v>
      </c>
      <c r="T55" s="1">
        <v>16459000000</v>
      </c>
      <c r="U55" s="1">
        <v>20397000000</v>
      </c>
      <c r="V55" s="1">
        <v>25309000000</v>
      </c>
      <c r="W55" s="1">
        <v>34616000000</v>
      </c>
      <c r="X55" s="1">
        <v>38192000000</v>
      </c>
      <c r="Y55" s="1">
        <v>47183000000</v>
      </c>
      <c r="Z55" s="1">
        <v>72539000000</v>
      </c>
      <c r="AA55" s="1">
        <v>78664000000</v>
      </c>
      <c r="AB55" s="1">
        <v>79600000000</v>
      </c>
    </row>
    <row r="56" spans="1:28" ht="19" x14ac:dyDescent="0.25">
      <c r="A56" s="5" t="s">
        <v>48</v>
      </c>
      <c r="B56" s="1" t="s">
        <v>92</v>
      </c>
      <c r="C56" s="1">
        <v>1500000</v>
      </c>
      <c r="D56" s="1">
        <v>684000</v>
      </c>
      <c r="E56" s="1">
        <v>14322000</v>
      </c>
      <c r="F56" s="1">
        <v>16577000</v>
      </c>
      <c r="G56" s="1">
        <v>14992000</v>
      </c>
      <c r="H56" s="1">
        <v>13318000</v>
      </c>
      <c r="I56" s="1">
        <v>4216000</v>
      </c>
      <c r="J56" s="1">
        <v>2381000</v>
      </c>
      <c r="K56" s="1" t="s">
        <v>92</v>
      </c>
      <c r="L56" s="1" t="s">
        <v>92</v>
      </c>
      <c r="M56" s="1" t="s">
        <v>92</v>
      </c>
      <c r="N56" s="1">
        <v>59000000</v>
      </c>
      <c r="O56" s="1" t="s">
        <v>92</v>
      </c>
      <c r="P56" s="1" t="s">
        <v>92</v>
      </c>
      <c r="Q56" s="1" t="s">
        <v>92</v>
      </c>
      <c r="R56" s="1" t="s">
        <v>92</v>
      </c>
      <c r="S56" s="1" t="s">
        <v>92</v>
      </c>
      <c r="T56" s="1" t="s">
        <v>92</v>
      </c>
      <c r="U56" s="1" t="s">
        <v>92</v>
      </c>
      <c r="V56" s="1" t="s">
        <v>92</v>
      </c>
      <c r="W56" s="1" t="s">
        <v>92</v>
      </c>
      <c r="X56" s="1" t="s">
        <v>92</v>
      </c>
      <c r="Y56" s="1" t="s">
        <v>92</v>
      </c>
      <c r="Z56" s="1" t="s">
        <v>92</v>
      </c>
      <c r="AA56" s="1" t="s">
        <v>92</v>
      </c>
      <c r="AB56" s="1">
        <v>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row>
    <row r="58" spans="1:28" ht="19" x14ac:dyDescent="0.25">
      <c r="A58" s="5" t="s">
        <v>50</v>
      </c>
      <c r="B58" s="1" t="s">
        <v>92</v>
      </c>
      <c r="C58" s="1" t="s">
        <v>92</v>
      </c>
      <c r="D58" s="1" t="s">
        <v>92</v>
      </c>
      <c r="E58" s="1">
        <v>54790000</v>
      </c>
      <c r="F58" s="1" t="s">
        <v>92</v>
      </c>
      <c r="G58" s="1">
        <v>87978000</v>
      </c>
      <c r="H58" s="1">
        <v>47916000</v>
      </c>
      <c r="I58" s="1">
        <v>37844000</v>
      </c>
      <c r="J58" s="1">
        <v>41099000</v>
      </c>
      <c r="K58" s="1" t="s">
        <v>92</v>
      </c>
      <c r="L58" s="1" t="s">
        <v>92</v>
      </c>
      <c r="M58" s="1" t="s">
        <v>92</v>
      </c>
      <c r="N58" s="1" t="s">
        <v>92</v>
      </c>
      <c r="O58" s="1" t="s">
        <v>92</v>
      </c>
      <c r="P58" s="1" t="s">
        <v>92</v>
      </c>
      <c r="Q58" s="1" t="s">
        <v>92</v>
      </c>
      <c r="R58" s="1" t="s">
        <v>92</v>
      </c>
      <c r="S58" s="1">
        <v>1159000000</v>
      </c>
      <c r="T58" s="1">
        <v>1823000000</v>
      </c>
      <c r="U58" s="1">
        <v>3118000000</v>
      </c>
      <c r="V58" s="1">
        <v>4768000000</v>
      </c>
      <c r="W58" s="1">
        <v>5097000000</v>
      </c>
      <c r="X58" s="1">
        <v>6536000000</v>
      </c>
      <c r="Y58" s="1">
        <v>8190000000</v>
      </c>
      <c r="Z58" s="1">
        <v>9708000000</v>
      </c>
      <c r="AA58" s="1">
        <v>11827000000</v>
      </c>
      <c r="AB58" s="1">
        <v>13227000000</v>
      </c>
    </row>
    <row r="59" spans="1:28" ht="19" x14ac:dyDescent="0.25">
      <c r="A59" s="5" t="s">
        <v>51</v>
      </c>
      <c r="B59" s="1">
        <v>2000000</v>
      </c>
      <c r="C59" s="1">
        <v>9600000</v>
      </c>
      <c r="D59" s="1">
        <v>47618000</v>
      </c>
      <c r="E59" s="1">
        <v>206797000</v>
      </c>
      <c r="F59" s="1">
        <v>472996000</v>
      </c>
      <c r="G59" s="1">
        <v>373696000</v>
      </c>
      <c r="H59" s="1">
        <v>386596000</v>
      </c>
      <c r="I59" s="1">
        <v>390830000</v>
      </c>
      <c r="J59" s="1">
        <v>435187000</v>
      </c>
      <c r="K59" s="1">
        <v>563000000</v>
      </c>
      <c r="L59" s="1">
        <v>716000000</v>
      </c>
      <c r="M59" s="1">
        <v>919000000</v>
      </c>
      <c r="N59" s="1">
        <v>1093000000</v>
      </c>
      <c r="O59" s="1">
        <v>1759000000</v>
      </c>
      <c r="P59" s="1">
        <v>2321000000</v>
      </c>
      <c r="Q59" s="1">
        <v>3751000000</v>
      </c>
      <c r="R59" s="1">
        <v>5684000000</v>
      </c>
      <c r="S59" s="1">
        <v>6688000000</v>
      </c>
      <c r="T59" s="1">
        <v>9807000000</v>
      </c>
      <c r="U59" s="1">
        <v>10384000000</v>
      </c>
      <c r="V59" s="1">
        <v>13739000000</v>
      </c>
      <c r="W59" s="1">
        <v>18170000000</v>
      </c>
      <c r="X59" s="1">
        <v>23663000000</v>
      </c>
      <c r="Y59" s="1">
        <v>32439000000</v>
      </c>
      <c r="Z59" s="1">
        <v>44138000000</v>
      </c>
      <c r="AA59" s="1">
        <v>51775000000</v>
      </c>
      <c r="AB59" s="1">
        <v>62566000000</v>
      </c>
    </row>
    <row r="60" spans="1:28" ht="19" x14ac:dyDescent="0.25">
      <c r="A60" s="6" t="s">
        <v>52</v>
      </c>
      <c r="B60" s="10">
        <v>4900000</v>
      </c>
      <c r="C60" s="10">
        <v>43800000</v>
      </c>
      <c r="D60" s="10">
        <v>161575000</v>
      </c>
      <c r="E60" s="10">
        <v>738935000</v>
      </c>
      <c r="F60" s="10">
        <v>974956000</v>
      </c>
      <c r="G60" s="10">
        <v>921414000</v>
      </c>
      <c r="H60" s="10">
        <v>1065958000</v>
      </c>
      <c r="I60" s="10">
        <v>1252701000</v>
      </c>
      <c r="J60" s="10">
        <v>1620400000</v>
      </c>
      <c r="K60" s="10">
        <v>1929000000</v>
      </c>
      <c r="L60" s="10">
        <v>2532000000</v>
      </c>
      <c r="M60" s="10">
        <v>3714000000</v>
      </c>
      <c r="N60" s="10">
        <v>4746000000</v>
      </c>
      <c r="O60" s="10">
        <v>7364000000</v>
      </c>
      <c r="P60" s="10">
        <v>10372000000</v>
      </c>
      <c r="Q60" s="10">
        <v>14896000000</v>
      </c>
      <c r="R60" s="10">
        <v>19002000000</v>
      </c>
      <c r="S60" s="10">
        <v>22980000000</v>
      </c>
      <c r="T60" s="10">
        <v>28089000000</v>
      </c>
      <c r="U60" s="10">
        <v>33899000000</v>
      </c>
      <c r="V60" s="10">
        <v>43816000000</v>
      </c>
      <c r="W60" s="10">
        <v>57883000000</v>
      </c>
      <c r="X60" s="10">
        <v>68391000000</v>
      </c>
      <c r="Y60" s="10">
        <v>87812000000</v>
      </c>
      <c r="Z60" s="10">
        <v>126385000000</v>
      </c>
      <c r="AA60" s="10">
        <v>142266000000</v>
      </c>
      <c r="AB60" s="10">
        <v>155393000000</v>
      </c>
    </row>
    <row r="61" spans="1:28" ht="19" x14ac:dyDescent="0.25">
      <c r="A61" s="5" t="s">
        <v>53</v>
      </c>
      <c r="B61" s="1" t="s">
        <v>92</v>
      </c>
      <c r="C61" s="1">
        <v>76700000</v>
      </c>
      <c r="D61" s="1">
        <v>348140000</v>
      </c>
      <c r="E61" s="1">
        <v>1466338000</v>
      </c>
      <c r="F61" s="1">
        <v>2127464000</v>
      </c>
      <c r="G61" s="1">
        <v>2156133000</v>
      </c>
      <c r="H61" s="1">
        <v>2277305000</v>
      </c>
      <c r="I61" s="1">
        <v>1945439000</v>
      </c>
      <c r="J61" s="1">
        <v>1855319000</v>
      </c>
      <c r="K61" s="1">
        <v>1521000000</v>
      </c>
      <c r="L61" s="1">
        <v>1247000000</v>
      </c>
      <c r="M61" s="1">
        <v>1282000000</v>
      </c>
      <c r="N61" s="1">
        <v>409000000</v>
      </c>
      <c r="O61" s="1">
        <v>109000000</v>
      </c>
      <c r="P61" s="1">
        <v>184000000</v>
      </c>
      <c r="Q61" s="1">
        <v>255000000</v>
      </c>
      <c r="R61" s="1">
        <v>3830000000</v>
      </c>
      <c r="S61" s="1">
        <v>3191000000</v>
      </c>
      <c r="T61" s="1">
        <v>8265000000</v>
      </c>
      <c r="U61" s="1">
        <v>8235000000</v>
      </c>
      <c r="V61" s="1">
        <v>7694000000</v>
      </c>
      <c r="W61" s="1">
        <v>37926000000</v>
      </c>
      <c r="X61" s="1">
        <v>23495000000</v>
      </c>
      <c r="Y61" s="1">
        <v>23414000000</v>
      </c>
      <c r="Z61" s="1">
        <v>84389000000</v>
      </c>
      <c r="AA61" s="1">
        <v>116395000000</v>
      </c>
      <c r="AB61" s="1">
        <v>140118000000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row>
    <row r="63" spans="1:2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v>336000000</v>
      </c>
      <c r="S63" s="1">
        <v>1028000000</v>
      </c>
      <c r="T63" s="1">
        <v>1531000000</v>
      </c>
      <c r="U63" s="1">
        <v>2016000000</v>
      </c>
      <c r="V63" s="1">
        <v>1787000000</v>
      </c>
      <c r="W63" s="1">
        <v>1994000000</v>
      </c>
      <c r="X63" s="1">
        <v>2386000000</v>
      </c>
      <c r="Y63" s="1" t="s">
        <v>92</v>
      </c>
      <c r="Z63" s="1" t="s">
        <v>92</v>
      </c>
      <c r="AA63" s="1" t="s">
        <v>92</v>
      </c>
      <c r="AB63" s="1" t="s">
        <v>92</v>
      </c>
    </row>
    <row r="64" spans="1:28" ht="19" x14ac:dyDescent="0.25">
      <c r="A64" s="5" t="s">
        <v>55</v>
      </c>
      <c r="B64" s="1" t="s">
        <v>92</v>
      </c>
      <c r="C64" s="1" t="s">
        <v>92</v>
      </c>
      <c r="D64" s="1" t="s">
        <v>92</v>
      </c>
      <c r="E64" s="1" t="s">
        <v>92</v>
      </c>
      <c r="F64" s="1" t="s">
        <v>92</v>
      </c>
      <c r="G64" s="1" t="s">
        <v>92</v>
      </c>
      <c r="H64" s="1" t="s">
        <v>92</v>
      </c>
      <c r="I64" s="1" t="s">
        <v>92</v>
      </c>
      <c r="J64" s="1" t="s">
        <v>92</v>
      </c>
      <c r="K64" s="1" t="s">
        <v>92</v>
      </c>
      <c r="L64" s="1">
        <v>153000000</v>
      </c>
      <c r="M64" s="1">
        <v>292000000</v>
      </c>
      <c r="N64" s="1">
        <v>487000000</v>
      </c>
      <c r="O64" s="1">
        <v>1083000000</v>
      </c>
      <c r="P64" s="1">
        <v>1377000000</v>
      </c>
      <c r="Q64" s="1">
        <v>2370000000</v>
      </c>
      <c r="R64" s="1">
        <v>1195000000</v>
      </c>
      <c r="S64" s="1">
        <v>3214000000</v>
      </c>
      <c r="T64" s="1">
        <v>5879000000</v>
      </c>
      <c r="U64" s="1">
        <v>7910000000</v>
      </c>
      <c r="V64" s="1">
        <v>10820000000</v>
      </c>
      <c r="W64" s="1">
        <v>5798000000</v>
      </c>
      <c r="X64" s="1">
        <v>24827000000</v>
      </c>
      <c r="Y64" s="1">
        <v>51962000000</v>
      </c>
      <c r="Z64" s="1">
        <v>17017000000</v>
      </c>
      <c r="AA64" s="1">
        <v>23643000000</v>
      </c>
      <c r="AB64" s="1">
        <v>21121000000</v>
      </c>
    </row>
    <row r="65" spans="1:28" ht="19" x14ac:dyDescent="0.25">
      <c r="A65" s="5" t="s">
        <v>56</v>
      </c>
      <c r="B65" s="1" t="s">
        <v>92</v>
      </c>
      <c r="C65" s="1">
        <v>76700000</v>
      </c>
      <c r="D65" s="1">
        <v>348140000</v>
      </c>
      <c r="E65" s="1">
        <v>1466338000</v>
      </c>
      <c r="F65" s="1">
        <v>2127464000</v>
      </c>
      <c r="G65" s="1">
        <v>2156133000</v>
      </c>
      <c r="H65" s="1">
        <v>2277305000</v>
      </c>
      <c r="I65" s="1">
        <v>1945439000</v>
      </c>
      <c r="J65" s="1">
        <v>1855319000</v>
      </c>
      <c r="K65" s="1">
        <v>1521000000</v>
      </c>
      <c r="L65" s="1">
        <v>1400000000</v>
      </c>
      <c r="M65" s="1">
        <v>1574000000</v>
      </c>
      <c r="N65" s="1">
        <v>896000000</v>
      </c>
      <c r="O65" s="1">
        <v>1192000000</v>
      </c>
      <c r="P65" s="1">
        <v>1561000000</v>
      </c>
      <c r="Q65" s="1">
        <v>2625000000</v>
      </c>
      <c r="R65" s="1">
        <v>5361000000</v>
      </c>
      <c r="S65" s="1">
        <v>7433000000</v>
      </c>
      <c r="T65" s="1">
        <v>15675000000</v>
      </c>
      <c r="U65" s="1">
        <v>18161000000</v>
      </c>
      <c r="V65" s="1">
        <v>20301000000</v>
      </c>
      <c r="W65" s="1">
        <v>45718000000</v>
      </c>
      <c r="X65" s="1">
        <v>50708000000</v>
      </c>
      <c r="Y65" s="1">
        <v>75376000000</v>
      </c>
      <c r="Z65" s="1">
        <v>101406000000</v>
      </c>
      <c r="AA65" s="1">
        <v>140038000000</v>
      </c>
      <c r="AB65" s="1">
        <v>161239000000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4900000</v>
      </c>
      <c r="C67" s="10">
        <v>120500000</v>
      </c>
      <c r="D67" s="10">
        <v>509715000</v>
      </c>
      <c r="E67" s="10">
        <v>2205273000</v>
      </c>
      <c r="F67" s="10">
        <v>3102420000</v>
      </c>
      <c r="G67" s="10">
        <v>3077547000</v>
      </c>
      <c r="H67" s="10">
        <v>3343263000</v>
      </c>
      <c r="I67" s="10">
        <v>3198140000</v>
      </c>
      <c r="J67" s="10">
        <v>3475719000</v>
      </c>
      <c r="K67" s="10">
        <v>3450000000</v>
      </c>
      <c r="L67" s="10">
        <v>3932000000</v>
      </c>
      <c r="M67" s="10">
        <v>5288000000</v>
      </c>
      <c r="N67" s="10">
        <v>5642000000</v>
      </c>
      <c r="O67" s="10">
        <v>8556000000</v>
      </c>
      <c r="P67" s="10">
        <v>11933000000</v>
      </c>
      <c r="Q67" s="10">
        <v>17521000000</v>
      </c>
      <c r="R67" s="10">
        <v>24363000000</v>
      </c>
      <c r="S67" s="10">
        <v>30413000000</v>
      </c>
      <c r="T67" s="10">
        <v>43764000000</v>
      </c>
      <c r="U67" s="10">
        <v>52060000000</v>
      </c>
      <c r="V67" s="10">
        <v>64117000000</v>
      </c>
      <c r="W67" s="10">
        <v>103601000000</v>
      </c>
      <c r="X67" s="10">
        <v>119099000000</v>
      </c>
      <c r="Y67" s="10">
        <v>163188000000</v>
      </c>
      <c r="Z67" s="10">
        <v>227791000000</v>
      </c>
      <c r="AA67" s="10">
        <v>282304000000</v>
      </c>
      <c r="AB67" s="10">
        <v>316632000000</v>
      </c>
    </row>
    <row r="68" spans="1:28" ht="19" x14ac:dyDescent="0.25">
      <c r="A68" s="5" t="s">
        <v>59</v>
      </c>
      <c r="B68" s="1" t="s">
        <v>92</v>
      </c>
      <c r="C68" s="1" t="s">
        <v>92</v>
      </c>
      <c r="D68" s="1">
        <v>1593000</v>
      </c>
      <c r="E68" s="1">
        <v>3452000</v>
      </c>
      <c r="F68" s="1">
        <v>3571000</v>
      </c>
      <c r="G68" s="1">
        <v>3732000</v>
      </c>
      <c r="H68" s="1">
        <v>3879000</v>
      </c>
      <c r="I68" s="1">
        <v>4034000</v>
      </c>
      <c r="J68" s="1">
        <v>4097000</v>
      </c>
      <c r="K68" s="1">
        <v>4000000</v>
      </c>
      <c r="L68" s="1">
        <v>4000000</v>
      </c>
      <c r="M68" s="1">
        <v>4000000</v>
      </c>
      <c r="N68" s="1">
        <v>4000000</v>
      </c>
      <c r="O68" s="1">
        <v>5000000</v>
      </c>
      <c r="P68" s="1">
        <v>5000000</v>
      </c>
      <c r="Q68" s="1">
        <v>5000000</v>
      </c>
      <c r="R68" s="1">
        <v>5000000</v>
      </c>
      <c r="S68" s="1">
        <v>5000000</v>
      </c>
      <c r="T68" s="1">
        <v>5000000</v>
      </c>
      <c r="U68" s="1">
        <v>5000000</v>
      </c>
      <c r="V68" s="1">
        <v>5000000</v>
      </c>
      <c r="W68" s="1">
        <v>5000000</v>
      </c>
      <c r="X68" s="1">
        <v>5000000</v>
      </c>
      <c r="Y68" s="1">
        <v>5000000</v>
      </c>
      <c r="Z68" s="1">
        <v>5000000</v>
      </c>
      <c r="AA68" s="1">
        <v>5000000</v>
      </c>
      <c r="AB68" s="1">
        <v>108000000</v>
      </c>
    </row>
    <row r="69" spans="1:28" ht="19" x14ac:dyDescent="0.25">
      <c r="A69" s="5" t="s">
        <v>60</v>
      </c>
      <c r="B69" s="1">
        <v>-6000000</v>
      </c>
      <c r="C69" s="1">
        <v>-33600000</v>
      </c>
      <c r="D69" s="1">
        <v>-162060000</v>
      </c>
      <c r="E69" s="1">
        <v>-882028000</v>
      </c>
      <c r="F69" s="1">
        <v>-2293301000</v>
      </c>
      <c r="G69" s="1">
        <v>-2860578000</v>
      </c>
      <c r="H69" s="1">
        <v>-3009710000</v>
      </c>
      <c r="I69" s="1">
        <v>-2974428000</v>
      </c>
      <c r="J69" s="1">
        <v>-2385977000</v>
      </c>
      <c r="K69" s="1">
        <v>-2027000000</v>
      </c>
      <c r="L69" s="1">
        <v>-1837000000</v>
      </c>
      <c r="M69" s="1">
        <v>-1375000000</v>
      </c>
      <c r="N69" s="1">
        <v>-730000000</v>
      </c>
      <c r="O69" s="1">
        <v>172000000</v>
      </c>
      <c r="P69" s="1">
        <v>1324000000</v>
      </c>
      <c r="Q69" s="1">
        <v>1955000000</v>
      </c>
      <c r="R69" s="1">
        <v>1916000000</v>
      </c>
      <c r="S69" s="1">
        <v>2190000000</v>
      </c>
      <c r="T69" s="1">
        <v>1949000000</v>
      </c>
      <c r="U69" s="1">
        <v>2545000000</v>
      </c>
      <c r="V69" s="1">
        <v>4916000000</v>
      </c>
      <c r="W69" s="1">
        <v>8636000000</v>
      </c>
      <c r="X69" s="1">
        <v>19625000000</v>
      </c>
      <c r="Y69" s="1">
        <v>31220000000</v>
      </c>
      <c r="Z69" s="1">
        <v>52551000000</v>
      </c>
      <c r="AA69" s="1">
        <v>85915000000</v>
      </c>
      <c r="AB69" s="1">
        <v>83193000000</v>
      </c>
    </row>
    <row r="70" spans="1:28" ht="19" x14ac:dyDescent="0.25">
      <c r="A70" s="5" t="s">
        <v>61</v>
      </c>
      <c r="B70" s="1">
        <v>-300000</v>
      </c>
      <c r="C70" s="1">
        <v>-3600000</v>
      </c>
      <c r="D70" s="1">
        <v>-13794000</v>
      </c>
      <c r="E70" s="1">
        <v>-49364000</v>
      </c>
      <c r="F70" s="1">
        <v>-114848000</v>
      </c>
      <c r="G70" s="1">
        <v>-166392000</v>
      </c>
      <c r="H70" s="1">
        <v>3071000</v>
      </c>
      <c r="I70" s="1">
        <v>34889000</v>
      </c>
      <c r="J70" s="1">
        <v>30071000</v>
      </c>
      <c r="K70" s="1">
        <v>6000000</v>
      </c>
      <c r="L70" s="1">
        <v>-1000000</v>
      </c>
      <c r="M70" s="1">
        <v>5000000</v>
      </c>
      <c r="N70" s="1">
        <v>-123000000</v>
      </c>
      <c r="O70" s="1">
        <v>-56000000</v>
      </c>
      <c r="P70" s="1">
        <v>-190000000</v>
      </c>
      <c r="Q70" s="1">
        <v>-316000000</v>
      </c>
      <c r="R70" s="1">
        <v>-239000000</v>
      </c>
      <c r="S70" s="1">
        <v>-185000000</v>
      </c>
      <c r="T70" s="1">
        <v>-511000000</v>
      </c>
      <c r="U70" s="1">
        <v>-723000000</v>
      </c>
      <c r="V70" s="1">
        <v>-985000000</v>
      </c>
      <c r="W70" s="1">
        <v>-484000000</v>
      </c>
      <c r="X70" s="1">
        <v>-1035000000</v>
      </c>
      <c r="Y70" s="1">
        <v>-986000000</v>
      </c>
      <c r="Z70" s="1">
        <v>-180000000</v>
      </c>
      <c r="AA70" s="1">
        <v>-1376000000</v>
      </c>
      <c r="AB70" s="1">
        <v>-4487000000</v>
      </c>
    </row>
    <row r="71" spans="1:28" ht="19" x14ac:dyDescent="0.25">
      <c r="A71" s="5" t="s">
        <v>62</v>
      </c>
      <c r="B71" s="1">
        <v>9700000</v>
      </c>
      <c r="C71" s="1">
        <v>65700000</v>
      </c>
      <c r="D71" s="1">
        <v>313006000</v>
      </c>
      <c r="E71" s="1">
        <v>1194218000</v>
      </c>
      <c r="F71" s="1">
        <v>1437327000</v>
      </c>
      <c r="G71" s="1">
        <v>1583238000</v>
      </c>
      <c r="H71" s="1">
        <v>1649946000</v>
      </c>
      <c r="I71" s="1">
        <v>1899398000</v>
      </c>
      <c r="J71" s="1">
        <v>2124598000</v>
      </c>
      <c r="K71" s="1">
        <v>2263000000</v>
      </c>
      <c r="L71" s="1">
        <v>2265000000</v>
      </c>
      <c r="M71" s="1">
        <v>2563000000</v>
      </c>
      <c r="N71" s="1">
        <v>3521000000</v>
      </c>
      <c r="O71" s="1">
        <v>5136000000</v>
      </c>
      <c r="P71" s="1">
        <v>5725000000</v>
      </c>
      <c r="Q71" s="1">
        <v>6113000000</v>
      </c>
      <c r="R71" s="1">
        <v>6510000000</v>
      </c>
      <c r="S71" s="1">
        <v>7736000000</v>
      </c>
      <c r="T71" s="1">
        <v>9298000000</v>
      </c>
      <c r="U71" s="1">
        <v>11557000000</v>
      </c>
      <c r="V71" s="1">
        <v>15349000000</v>
      </c>
      <c r="W71" s="1">
        <v>19552000000</v>
      </c>
      <c r="X71" s="1">
        <v>24954000000</v>
      </c>
      <c r="Y71" s="1">
        <v>31821000000</v>
      </c>
      <c r="Z71" s="1">
        <v>41028000000</v>
      </c>
      <c r="AA71" s="1">
        <v>53701000000</v>
      </c>
      <c r="AB71" s="1">
        <v>67229000000</v>
      </c>
    </row>
    <row r="72" spans="1:28" ht="19" x14ac:dyDescent="0.25">
      <c r="A72" s="6" t="s">
        <v>63</v>
      </c>
      <c r="B72" s="10">
        <v>3400000</v>
      </c>
      <c r="C72" s="10">
        <v>28500000</v>
      </c>
      <c r="D72" s="10">
        <v>138745000</v>
      </c>
      <c r="E72" s="10">
        <v>266278000</v>
      </c>
      <c r="F72" s="10">
        <v>-967251000</v>
      </c>
      <c r="G72" s="10">
        <v>-1440000000</v>
      </c>
      <c r="H72" s="10">
        <v>-1352814000</v>
      </c>
      <c r="I72" s="10">
        <v>-1036107000</v>
      </c>
      <c r="J72" s="10">
        <v>-227211000</v>
      </c>
      <c r="K72" s="10">
        <v>246000000</v>
      </c>
      <c r="L72" s="10">
        <v>431000000</v>
      </c>
      <c r="M72" s="10">
        <v>1197000000</v>
      </c>
      <c r="N72" s="10">
        <v>2672000000</v>
      </c>
      <c r="O72" s="10">
        <v>5257000000</v>
      </c>
      <c r="P72" s="10">
        <v>6864000000</v>
      </c>
      <c r="Q72" s="10">
        <v>7757000000</v>
      </c>
      <c r="R72" s="10">
        <v>8192000000</v>
      </c>
      <c r="S72" s="10">
        <v>9746000000</v>
      </c>
      <c r="T72" s="10">
        <v>10741000000</v>
      </c>
      <c r="U72" s="10">
        <v>13384000000</v>
      </c>
      <c r="V72" s="10">
        <v>19285000000</v>
      </c>
      <c r="W72" s="10">
        <v>27709000000</v>
      </c>
      <c r="X72" s="10">
        <v>43549000000</v>
      </c>
      <c r="Y72" s="10">
        <v>62060000000</v>
      </c>
      <c r="Z72" s="10">
        <v>93404000000</v>
      </c>
      <c r="AA72" s="10">
        <v>138245000000</v>
      </c>
      <c r="AB72" s="10">
        <v>146043000000</v>
      </c>
    </row>
    <row r="73" spans="1:28" ht="20" thickBot="1" x14ac:dyDescent="0.3">
      <c r="A73" s="7" t="s">
        <v>64</v>
      </c>
      <c r="B73" s="11">
        <v>8300000</v>
      </c>
      <c r="C73" s="11">
        <v>149000000</v>
      </c>
      <c r="D73" s="11">
        <v>648460000</v>
      </c>
      <c r="E73" s="11">
        <v>2471551000</v>
      </c>
      <c r="F73" s="11">
        <v>2135169000</v>
      </c>
      <c r="G73" s="11">
        <v>1637547000</v>
      </c>
      <c r="H73" s="11">
        <v>1990449000</v>
      </c>
      <c r="I73" s="11">
        <v>2162033000</v>
      </c>
      <c r="J73" s="11">
        <v>3248508000</v>
      </c>
      <c r="K73" s="11">
        <v>3696000000</v>
      </c>
      <c r="L73" s="11">
        <v>4363000000</v>
      </c>
      <c r="M73" s="11">
        <v>6485000000</v>
      </c>
      <c r="N73" s="11">
        <v>8314000000</v>
      </c>
      <c r="O73" s="11">
        <v>13813000000</v>
      </c>
      <c r="P73" s="11">
        <v>18797000000</v>
      </c>
      <c r="Q73" s="11">
        <v>25278000000</v>
      </c>
      <c r="R73" s="11">
        <v>32555000000</v>
      </c>
      <c r="S73" s="11">
        <v>40159000000</v>
      </c>
      <c r="T73" s="11">
        <v>54505000000</v>
      </c>
      <c r="U73" s="11">
        <v>65444000000</v>
      </c>
      <c r="V73" s="11">
        <v>83402000000</v>
      </c>
      <c r="W73" s="11">
        <v>131310000000</v>
      </c>
      <c r="X73" s="11">
        <v>162648000000</v>
      </c>
      <c r="Y73" s="11">
        <v>225248000000</v>
      </c>
      <c r="Z73" s="11">
        <v>321195000000</v>
      </c>
      <c r="AA73" s="11">
        <v>420549000000</v>
      </c>
      <c r="AB73" s="11">
        <v>462675000000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-5800000</v>
      </c>
      <c r="C76" s="1">
        <v>-27600000</v>
      </c>
      <c r="D76" s="1">
        <v>-124546000</v>
      </c>
      <c r="E76" s="1">
        <v>-719968000</v>
      </c>
      <c r="F76" s="1">
        <v>-1411273000</v>
      </c>
      <c r="G76" s="1">
        <v>-567277000</v>
      </c>
      <c r="H76" s="1">
        <v>-149132000</v>
      </c>
      <c r="I76" s="1">
        <v>35282000</v>
      </c>
      <c r="J76" s="1">
        <v>588451000</v>
      </c>
      <c r="K76" s="1">
        <v>359000000</v>
      </c>
      <c r="L76" s="1">
        <v>190000000</v>
      </c>
      <c r="M76" s="1">
        <v>476000000</v>
      </c>
      <c r="N76" s="1">
        <v>645000000</v>
      </c>
      <c r="O76" s="1">
        <v>902000000</v>
      </c>
      <c r="P76" s="1">
        <v>1152000000</v>
      </c>
      <c r="Q76" s="1">
        <v>631000000</v>
      </c>
      <c r="R76" s="1">
        <v>-39000000</v>
      </c>
      <c r="S76" s="1">
        <v>274000000</v>
      </c>
      <c r="T76" s="1">
        <v>-241000000</v>
      </c>
      <c r="U76" s="1">
        <v>596000000</v>
      </c>
      <c r="V76" s="1">
        <v>2371000000</v>
      </c>
      <c r="W76" s="1">
        <v>3033000000</v>
      </c>
      <c r="X76" s="1">
        <v>10073000000</v>
      </c>
      <c r="Y76" s="1">
        <v>11588000000</v>
      </c>
      <c r="Z76" s="1">
        <v>21331000000</v>
      </c>
      <c r="AA76" s="1">
        <v>33364000000</v>
      </c>
      <c r="AB76" s="1">
        <v>-2722000000</v>
      </c>
    </row>
    <row r="77" spans="1:28" ht="19" x14ac:dyDescent="0.25">
      <c r="A77" s="5" t="s">
        <v>13</v>
      </c>
      <c r="B77" s="1">
        <v>300000</v>
      </c>
      <c r="C77" s="1">
        <v>4700000</v>
      </c>
      <c r="D77" s="1">
        <v>12078000</v>
      </c>
      <c r="E77" s="1">
        <v>282118000</v>
      </c>
      <c r="F77" s="1">
        <v>322818000</v>
      </c>
      <c r="G77" s="1">
        <v>129934000</v>
      </c>
      <c r="H77" s="1">
        <v>87752000</v>
      </c>
      <c r="I77" s="1">
        <v>78310000</v>
      </c>
      <c r="J77" s="1">
        <v>75724000</v>
      </c>
      <c r="K77" s="1">
        <v>121000000</v>
      </c>
      <c r="L77" s="1">
        <v>205000000</v>
      </c>
      <c r="M77" s="1">
        <v>246000000</v>
      </c>
      <c r="N77" s="1">
        <v>287000000</v>
      </c>
      <c r="O77" s="1">
        <v>378000000</v>
      </c>
      <c r="P77" s="1">
        <v>568000000</v>
      </c>
      <c r="Q77" s="1">
        <v>1083000000</v>
      </c>
      <c r="R77" s="1">
        <v>2159000000</v>
      </c>
      <c r="S77" s="1">
        <v>3253000000</v>
      </c>
      <c r="T77" s="1">
        <v>4746000000</v>
      </c>
      <c r="U77" s="1">
        <v>6281000000</v>
      </c>
      <c r="V77" s="1">
        <v>8116000000</v>
      </c>
      <c r="W77" s="1">
        <v>11478000000</v>
      </c>
      <c r="X77" s="1">
        <v>15341000000</v>
      </c>
      <c r="Y77" s="1">
        <v>21789000000</v>
      </c>
      <c r="Z77" s="1">
        <v>25251000000</v>
      </c>
      <c r="AA77" s="1">
        <v>34296000000</v>
      </c>
      <c r="AB77" s="1">
        <v>41921000000</v>
      </c>
    </row>
    <row r="78" spans="1:28" ht="19" x14ac:dyDescent="0.25">
      <c r="A78" s="5" t="s">
        <v>67</v>
      </c>
      <c r="B78" s="1" t="s">
        <v>92</v>
      </c>
      <c r="C78" s="1" t="s">
        <v>92</v>
      </c>
      <c r="D78" s="1" t="s">
        <v>92</v>
      </c>
      <c r="E78" s="1" t="s">
        <v>92</v>
      </c>
      <c r="F78" s="1" t="s">
        <v>92</v>
      </c>
      <c r="G78" s="1" t="s">
        <v>92</v>
      </c>
      <c r="H78" s="1" t="s">
        <v>92</v>
      </c>
      <c r="I78" s="1" t="s">
        <v>92</v>
      </c>
      <c r="J78" s="1">
        <v>-256696000</v>
      </c>
      <c r="K78" s="1">
        <v>70000000</v>
      </c>
      <c r="L78" s="1">
        <v>22000000</v>
      </c>
      <c r="M78" s="1">
        <v>-99000000</v>
      </c>
      <c r="N78" s="1">
        <v>-5000000</v>
      </c>
      <c r="O78" s="1">
        <v>81000000</v>
      </c>
      <c r="P78" s="1">
        <v>4000000</v>
      </c>
      <c r="Q78" s="1">
        <v>136000000</v>
      </c>
      <c r="R78" s="1">
        <v>-265000000</v>
      </c>
      <c r="S78" s="1">
        <v>-156000000</v>
      </c>
      <c r="T78" s="1">
        <v>-316000000</v>
      </c>
      <c r="U78" s="1">
        <v>81000000</v>
      </c>
      <c r="V78" s="1">
        <v>-246000000</v>
      </c>
      <c r="W78" s="1">
        <v>-29000000</v>
      </c>
      <c r="X78" s="1">
        <v>441000000</v>
      </c>
      <c r="Y78" s="1">
        <v>796000000</v>
      </c>
      <c r="Z78" s="1">
        <v>-554000000</v>
      </c>
      <c r="AA78" s="1">
        <v>-310000000</v>
      </c>
      <c r="AB78" s="1">
        <v>-8148000000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v>101000000</v>
      </c>
      <c r="M79" s="1">
        <v>185000000</v>
      </c>
      <c r="N79" s="1">
        <v>275000000</v>
      </c>
      <c r="O79" s="1">
        <v>341000000</v>
      </c>
      <c r="P79" s="1">
        <v>424000000</v>
      </c>
      <c r="Q79" s="1">
        <v>557000000</v>
      </c>
      <c r="R79" s="1">
        <v>833000000</v>
      </c>
      <c r="S79" s="1">
        <v>1134000000</v>
      </c>
      <c r="T79" s="1">
        <v>1497000000</v>
      </c>
      <c r="U79" s="1">
        <v>2119000000</v>
      </c>
      <c r="V79" s="1">
        <v>2975000000</v>
      </c>
      <c r="W79" s="1">
        <v>4215000000</v>
      </c>
      <c r="X79" s="1">
        <v>5418000000</v>
      </c>
      <c r="Y79" s="1">
        <v>6864000000</v>
      </c>
      <c r="Z79" s="1">
        <v>9208000000</v>
      </c>
      <c r="AA79" s="1">
        <v>12757000000</v>
      </c>
      <c r="AB79" s="1">
        <v>19621000000</v>
      </c>
    </row>
    <row r="80" spans="1:28" ht="19" x14ac:dyDescent="0.25">
      <c r="A80" s="14" t="s">
        <v>104</v>
      </c>
      <c r="B80" s="15" t="e">
        <f t="shared" ref="B80:AB80" si="11">B79/B3</f>
        <v>#VALUE!</v>
      </c>
      <c r="C80" s="15" t="e">
        <f t="shared" si="11"/>
        <v>#VALUE!</v>
      </c>
      <c r="D80" s="15" t="e">
        <f t="shared" si="11"/>
        <v>#VALUE!</v>
      </c>
      <c r="E80" s="15" t="e">
        <f t="shared" si="11"/>
        <v>#VALUE!</v>
      </c>
      <c r="F80" s="15" t="e">
        <f t="shared" si="11"/>
        <v>#VALUE!</v>
      </c>
      <c r="G80" s="15" t="e">
        <f t="shared" si="11"/>
        <v>#VALUE!</v>
      </c>
      <c r="H80" s="15" t="e">
        <f t="shared" si="11"/>
        <v>#VALUE!</v>
      </c>
      <c r="I80" s="15" t="e">
        <f t="shared" si="11"/>
        <v>#VALUE!</v>
      </c>
      <c r="J80" s="15" t="e">
        <f t="shared" si="11"/>
        <v>#VALUE!</v>
      </c>
      <c r="K80" s="15" t="e">
        <f t="shared" si="11"/>
        <v>#VALUE!</v>
      </c>
      <c r="L80" s="15">
        <f t="shared" si="11"/>
        <v>9.4295583979086915E-3</v>
      </c>
      <c r="M80" s="15">
        <f t="shared" si="11"/>
        <v>1.247050893158072E-2</v>
      </c>
      <c r="N80" s="15">
        <f t="shared" si="11"/>
        <v>1.434832515913597E-2</v>
      </c>
      <c r="O80" s="15">
        <f t="shared" si="11"/>
        <v>1.3913256354808438E-2</v>
      </c>
      <c r="P80" s="15">
        <f t="shared" si="11"/>
        <v>1.2396210969477255E-2</v>
      </c>
      <c r="Q80" s="15">
        <f t="shared" si="11"/>
        <v>1.1585581463069658E-2</v>
      </c>
      <c r="R80" s="15">
        <f t="shared" si="11"/>
        <v>1.3634949994271029E-2</v>
      </c>
      <c r="S80" s="15">
        <f t="shared" si="11"/>
        <v>1.5231289958631064E-2</v>
      </c>
      <c r="T80" s="15">
        <f t="shared" si="11"/>
        <v>1.6822492920393763E-2</v>
      </c>
      <c r="U80" s="15">
        <f t="shared" si="11"/>
        <v>1.9802627890024859E-2</v>
      </c>
      <c r="V80" s="15">
        <f t="shared" si="11"/>
        <v>2.1877091192540464E-2</v>
      </c>
      <c r="W80" s="15">
        <f t="shared" si="11"/>
        <v>2.3697615058527206E-2</v>
      </c>
      <c r="X80" s="15">
        <f t="shared" si="11"/>
        <v>2.3264501668191009E-2</v>
      </c>
      <c r="Y80" s="15">
        <f t="shared" si="11"/>
        <v>2.4468669123990275E-2</v>
      </c>
      <c r="Z80" s="15">
        <f t="shared" si="11"/>
        <v>2.3850967715197482E-2</v>
      </c>
      <c r="AA80" s="15">
        <f t="shared" si="11"/>
        <v>2.7152836606204052E-2</v>
      </c>
      <c r="AB80" s="15">
        <f t="shared" si="11"/>
        <v>3.8174414328878581E-2</v>
      </c>
    </row>
    <row r="81" spans="1:36" ht="19" x14ac:dyDescent="0.25">
      <c r="A81" s="5" t="s">
        <v>69</v>
      </c>
      <c r="B81" s="1">
        <v>3700000</v>
      </c>
      <c r="C81" s="1">
        <v>26300000</v>
      </c>
      <c r="D81" s="1">
        <v>72468000</v>
      </c>
      <c r="E81" s="1">
        <v>230112000</v>
      </c>
      <c r="F81" s="1">
        <v>285981000</v>
      </c>
      <c r="G81" s="1">
        <v>171346000</v>
      </c>
      <c r="H81" s="1">
        <v>42747000</v>
      </c>
      <c r="I81" s="1">
        <v>57262000</v>
      </c>
      <c r="J81" s="1">
        <v>104349000</v>
      </c>
      <c r="K81" s="1">
        <v>153000000</v>
      </c>
      <c r="L81" s="1">
        <v>284000000</v>
      </c>
      <c r="M81" s="1">
        <v>832000000</v>
      </c>
      <c r="N81" s="1">
        <v>714000000</v>
      </c>
      <c r="O81" s="1">
        <v>1612000000</v>
      </c>
      <c r="P81" s="1">
        <v>1581000000</v>
      </c>
      <c r="Q81" s="1">
        <v>1464000000</v>
      </c>
      <c r="R81" s="1">
        <v>1523000000</v>
      </c>
      <c r="S81" s="1">
        <v>767000000</v>
      </c>
      <c r="T81" s="1">
        <v>974000000</v>
      </c>
      <c r="U81" s="1">
        <v>2557000000</v>
      </c>
      <c r="V81" s="1">
        <v>3916000000</v>
      </c>
      <c r="W81" s="1">
        <v>-173000000</v>
      </c>
      <c r="X81" s="1">
        <v>-1043000000</v>
      </c>
      <c r="Y81" s="1">
        <v>-2438000000</v>
      </c>
      <c r="Z81" s="1">
        <v>13481000000</v>
      </c>
      <c r="AA81" s="1">
        <v>-19611000000</v>
      </c>
      <c r="AB81" s="1">
        <v>-20886000000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v>-103000000</v>
      </c>
      <c r="M82" s="1">
        <v>-255000000</v>
      </c>
      <c r="N82" s="1">
        <v>-218000000</v>
      </c>
      <c r="O82" s="1">
        <v>-481000000</v>
      </c>
      <c r="P82" s="1">
        <v>-295000000</v>
      </c>
      <c r="Q82" s="1">
        <v>-866000000</v>
      </c>
      <c r="R82" s="1">
        <v>-861000000</v>
      </c>
      <c r="S82" s="1">
        <v>-846000000</v>
      </c>
      <c r="T82" s="1">
        <v>-1039000000</v>
      </c>
      <c r="U82" s="1">
        <v>-1755000000</v>
      </c>
      <c r="V82" s="1">
        <v>-3367000000</v>
      </c>
      <c r="W82" s="1">
        <v>-4786000000</v>
      </c>
      <c r="X82" s="1">
        <v>-4615000000</v>
      </c>
      <c r="Y82" s="1">
        <v>-7681000000</v>
      </c>
      <c r="Z82" s="1">
        <v>-8169000000</v>
      </c>
      <c r="AA82" s="1">
        <v>-18163000000</v>
      </c>
      <c r="AB82" s="1" t="s">
        <v>92</v>
      </c>
    </row>
    <row r="83" spans="1:36" ht="21" x14ac:dyDescent="0.25">
      <c r="A83" s="5" t="s">
        <v>34</v>
      </c>
      <c r="B83" s="1">
        <v>-600000</v>
      </c>
      <c r="C83" s="1">
        <v>-8400000</v>
      </c>
      <c r="D83" s="1">
        <v>-20513000</v>
      </c>
      <c r="E83" s="1">
        <v>-172069000</v>
      </c>
      <c r="F83" s="1">
        <v>46083000</v>
      </c>
      <c r="G83" s="1">
        <v>30628000</v>
      </c>
      <c r="H83" s="1">
        <v>-51303000</v>
      </c>
      <c r="I83" s="1">
        <v>-76786000</v>
      </c>
      <c r="J83" s="1">
        <v>-168896000</v>
      </c>
      <c r="K83" s="1">
        <v>-104000000</v>
      </c>
      <c r="L83" s="1">
        <v>-282000000</v>
      </c>
      <c r="M83" s="1">
        <v>-303000000</v>
      </c>
      <c r="N83" s="1">
        <v>-232000000</v>
      </c>
      <c r="O83" s="1">
        <v>-531000000</v>
      </c>
      <c r="P83" s="1">
        <v>-1019000000</v>
      </c>
      <c r="Q83" s="1">
        <v>-1777000000</v>
      </c>
      <c r="R83" s="1">
        <v>-999000000</v>
      </c>
      <c r="S83" s="1">
        <v>-1410000000</v>
      </c>
      <c r="T83" s="1">
        <v>-1193000000</v>
      </c>
      <c r="U83" s="1">
        <v>-2187000000</v>
      </c>
      <c r="V83" s="1">
        <v>-1426000000</v>
      </c>
      <c r="W83" s="1">
        <v>-3583000000</v>
      </c>
      <c r="X83" s="1">
        <v>-1314000000</v>
      </c>
      <c r="Y83" s="1">
        <v>-3278000000</v>
      </c>
      <c r="Z83" s="1">
        <v>-2849000000</v>
      </c>
      <c r="AA83" s="1">
        <v>-9487000000</v>
      </c>
      <c r="AB83" s="1">
        <v>-2592000000</v>
      </c>
      <c r="AI83" s="33" t="s">
        <v>126</v>
      </c>
      <c r="AJ83" s="34"/>
    </row>
    <row r="84" spans="1:36" ht="19" x14ac:dyDescent="0.25">
      <c r="A84" s="5" t="s">
        <v>47</v>
      </c>
      <c r="B84" s="1" t="s">
        <v>92</v>
      </c>
      <c r="C84" s="1" t="s">
        <v>92</v>
      </c>
      <c r="D84" s="1" t="s">
        <v>92</v>
      </c>
      <c r="E84" s="1" t="s">
        <v>92</v>
      </c>
      <c r="F84" s="1" t="s">
        <v>92</v>
      </c>
      <c r="G84" s="1" t="s">
        <v>92</v>
      </c>
      <c r="H84" s="1" t="s">
        <v>92</v>
      </c>
      <c r="I84" s="1" t="s">
        <v>92</v>
      </c>
      <c r="J84" s="1" t="s">
        <v>92</v>
      </c>
      <c r="K84" s="1" t="s">
        <v>92</v>
      </c>
      <c r="L84" s="1">
        <v>402000000</v>
      </c>
      <c r="M84" s="1">
        <v>928000000</v>
      </c>
      <c r="N84" s="1">
        <v>812000000</v>
      </c>
      <c r="O84" s="1">
        <v>1859000000</v>
      </c>
      <c r="P84" s="1">
        <v>2373000000</v>
      </c>
      <c r="Q84" s="1">
        <v>2997000000</v>
      </c>
      <c r="R84" s="1">
        <v>2070000000</v>
      </c>
      <c r="S84" s="1">
        <v>1888000000</v>
      </c>
      <c r="T84" s="1">
        <v>1759000000</v>
      </c>
      <c r="U84" s="1">
        <v>4294000000</v>
      </c>
      <c r="V84" s="1">
        <v>5030000000</v>
      </c>
      <c r="W84" s="1">
        <v>7175000000</v>
      </c>
      <c r="X84" s="1">
        <v>3263000000</v>
      </c>
      <c r="Y84" s="1">
        <v>8193000000</v>
      </c>
      <c r="Z84" s="1">
        <v>17480000000</v>
      </c>
      <c r="AA84" s="1">
        <v>3602000000</v>
      </c>
      <c r="AB84" s="1">
        <v>2945000000</v>
      </c>
      <c r="AI84" s="35" t="s">
        <v>127</v>
      </c>
      <c r="AJ84" s="36"/>
    </row>
    <row r="85" spans="1:36" ht="20" x14ac:dyDescent="0.25">
      <c r="A85" s="5" t="s">
        <v>71</v>
      </c>
      <c r="B85" s="1">
        <v>2200000</v>
      </c>
      <c r="C85" s="1">
        <v>2200000</v>
      </c>
      <c r="D85" s="1">
        <v>93500000</v>
      </c>
      <c r="E85" s="1">
        <v>262679000</v>
      </c>
      <c r="F85" s="1">
        <v>273243000</v>
      </c>
      <c r="G85" s="1">
        <v>386173000</v>
      </c>
      <c r="H85" s="1">
        <v>286506000</v>
      </c>
      <c r="I85" s="1">
        <v>549718000</v>
      </c>
      <c r="J85" s="1">
        <v>568108000</v>
      </c>
      <c r="K85" s="1">
        <v>918996000</v>
      </c>
      <c r="L85" s="1">
        <v>26000000</v>
      </c>
      <c r="M85" s="1">
        <v>33000000</v>
      </c>
      <c r="N85" s="1">
        <v>105000000</v>
      </c>
      <c r="O85" s="1">
        <v>465000000</v>
      </c>
      <c r="P85" s="1">
        <v>-218000000</v>
      </c>
      <c r="Q85" s="1">
        <v>43000000</v>
      </c>
      <c r="R85" s="1">
        <v>275000000</v>
      </c>
      <c r="S85" s="1">
        <v>399000000</v>
      </c>
      <c r="T85" s="1">
        <v>741000000</v>
      </c>
      <c r="U85" s="1">
        <v>1292000000</v>
      </c>
      <c r="V85" s="1">
        <v>1955000000</v>
      </c>
      <c r="W85" s="1">
        <v>738000000</v>
      </c>
      <c r="X85" s="1">
        <v>1151000000</v>
      </c>
      <c r="Y85" s="1">
        <v>1711000000</v>
      </c>
      <c r="Z85" s="1">
        <v>1265000000</v>
      </c>
      <c r="AA85" s="1">
        <v>2314000000</v>
      </c>
      <c r="AB85" s="1">
        <v>2216000000</v>
      </c>
      <c r="AI85" s="23" t="s">
        <v>128</v>
      </c>
      <c r="AJ85" s="24">
        <f>AB17</f>
        <v>2367000000</v>
      </c>
    </row>
    <row r="86" spans="1:36" ht="20" x14ac:dyDescent="0.25">
      <c r="A86" s="5" t="s">
        <v>72</v>
      </c>
      <c r="B86" s="1">
        <v>100000</v>
      </c>
      <c r="C86" s="1">
        <v>100000</v>
      </c>
      <c r="D86" s="1">
        <v>71035000</v>
      </c>
      <c r="E86" s="1">
        <v>116863000</v>
      </c>
      <c r="F86" s="1">
        <v>672032000</v>
      </c>
      <c r="G86" s="1">
        <v>146215000</v>
      </c>
      <c r="H86" s="1">
        <v>192924000</v>
      </c>
      <c r="I86" s="1">
        <v>221168000</v>
      </c>
      <c r="J86" s="1">
        <v>54732000</v>
      </c>
      <c r="K86" s="1">
        <v>30000000</v>
      </c>
      <c r="L86" s="1">
        <v>-100000000</v>
      </c>
      <c r="M86" s="1">
        <v>-235000000</v>
      </c>
      <c r="N86" s="1">
        <v>-219000000</v>
      </c>
      <c r="O86" s="1">
        <v>-21000000</v>
      </c>
      <c r="P86" s="1">
        <v>-234000000</v>
      </c>
      <c r="Q86" s="1">
        <v>32000000</v>
      </c>
      <c r="R86" s="1">
        <v>-31000000</v>
      </c>
      <c r="S86" s="1">
        <v>203000000</v>
      </c>
      <c r="T86" s="1">
        <v>182000000</v>
      </c>
      <c r="U86" s="1">
        <v>286000000</v>
      </c>
      <c r="V86" s="1">
        <v>-689000000</v>
      </c>
      <c r="W86" s="1">
        <v>-90000000</v>
      </c>
      <c r="X86" s="1">
        <v>493000000</v>
      </c>
      <c r="Y86" s="1">
        <v>-85000000</v>
      </c>
      <c r="Z86" s="1">
        <v>-2653000000</v>
      </c>
      <c r="AA86" s="1">
        <v>-14169000000</v>
      </c>
      <c r="AB86" s="1">
        <v>16966000000</v>
      </c>
      <c r="AI86" s="23" t="s">
        <v>129</v>
      </c>
      <c r="AJ86" s="24">
        <f>AB56</f>
        <v>0</v>
      </c>
    </row>
    <row r="87" spans="1:36" ht="20" x14ac:dyDescent="0.25">
      <c r="A87" s="6" t="s">
        <v>73</v>
      </c>
      <c r="B87" s="10">
        <v>-1700000</v>
      </c>
      <c r="C87" s="10">
        <v>3500000</v>
      </c>
      <c r="D87" s="10">
        <v>31035000</v>
      </c>
      <c r="E87" s="10">
        <v>-90875000</v>
      </c>
      <c r="F87" s="10">
        <v>-130442000</v>
      </c>
      <c r="G87" s="10">
        <v>-119782000</v>
      </c>
      <c r="H87" s="10">
        <v>174291000</v>
      </c>
      <c r="I87" s="10">
        <v>392022000</v>
      </c>
      <c r="J87" s="10">
        <v>566560000</v>
      </c>
      <c r="K87" s="10">
        <v>733000000</v>
      </c>
      <c r="L87" s="10">
        <v>702000000</v>
      </c>
      <c r="M87" s="10">
        <v>1405000000</v>
      </c>
      <c r="N87" s="10">
        <v>1697000000</v>
      </c>
      <c r="O87" s="10">
        <v>3293000000</v>
      </c>
      <c r="P87" s="10">
        <v>3495000000</v>
      </c>
      <c r="Q87" s="10">
        <v>3903000000</v>
      </c>
      <c r="R87" s="10">
        <v>4180000000</v>
      </c>
      <c r="S87" s="10">
        <v>5475000000</v>
      </c>
      <c r="T87" s="10">
        <v>6842000000</v>
      </c>
      <c r="U87" s="10">
        <v>11920000000</v>
      </c>
      <c r="V87" s="10">
        <v>16443000000</v>
      </c>
      <c r="W87" s="10">
        <v>18434000000</v>
      </c>
      <c r="X87" s="10">
        <v>30723000000</v>
      </c>
      <c r="Y87" s="10">
        <v>38514000000</v>
      </c>
      <c r="Z87" s="10">
        <v>66064000000</v>
      </c>
      <c r="AA87" s="10">
        <v>46327000000</v>
      </c>
      <c r="AB87" s="10">
        <v>46752000000</v>
      </c>
      <c r="AI87" s="23" t="s">
        <v>130</v>
      </c>
      <c r="AJ87" s="24">
        <f>AB61</f>
        <v>140118000000</v>
      </c>
    </row>
    <row r="88" spans="1:36" ht="20" x14ac:dyDescent="0.25">
      <c r="A88" s="5" t="s">
        <v>74</v>
      </c>
      <c r="B88" s="1">
        <v>-1200000</v>
      </c>
      <c r="C88" s="1">
        <v>-7200000</v>
      </c>
      <c r="D88" s="1">
        <v>-28333000</v>
      </c>
      <c r="E88" s="1">
        <v>-287055000</v>
      </c>
      <c r="F88" s="1">
        <v>-134758000</v>
      </c>
      <c r="G88" s="1">
        <v>-50321000</v>
      </c>
      <c r="H88" s="1">
        <v>-39163000</v>
      </c>
      <c r="I88" s="1">
        <v>-45963000</v>
      </c>
      <c r="J88" s="1">
        <v>-89133000</v>
      </c>
      <c r="K88" s="1">
        <v>-204000000</v>
      </c>
      <c r="L88" s="1">
        <v>-216000000</v>
      </c>
      <c r="M88" s="1">
        <v>-224000000</v>
      </c>
      <c r="N88" s="1">
        <v>-333000000</v>
      </c>
      <c r="O88" s="1">
        <v>-373000000</v>
      </c>
      <c r="P88" s="1">
        <v>-979000000</v>
      </c>
      <c r="Q88" s="1">
        <v>-1811000000</v>
      </c>
      <c r="R88" s="1">
        <v>-3785000000</v>
      </c>
      <c r="S88" s="1">
        <v>-3444000000</v>
      </c>
      <c r="T88" s="1">
        <v>-4893000000</v>
      </c>
      <c r="U88" s="1">
        <v>-4589000000</v>
      </c>
      <c r="V88" s="1">
        <v>-6737000000</v>
      </c>
      <c r="W88" s="1">
        <v>-11955000000</v>
      </c>
      <c r="X88" s="1">
        <v>-13427000000</v>
      </c>
      <c r="Y88" s="1">
        <v>-16861000000</v>
      </c>
      <c r="Z88" s="1">
        <v>-40140000000</v>
      </c>
      <c r="AA88" s="1">
        <v>-61053000000</v>
      </c>
      <c r="AB88" s="1">
        <v>-63645000000</v>
      </c>
      <c r="AI88" s="37" t="s">
        <v>131</v>
      </c>
      <c r="AJ88" s="38">
        <f>AJ85/(AJ86+AJ87)</f>
        <v>1.6892904551877704E-2</v>
      </c>
    </row>
    <row r="89" spans="1:36" ht="20" customHeight="1" x14ac:dyDescent="0.25">
      <c r="A89" s="14" t="s">
        <v>105</v>
      </c>
      <c r="B89" s="15">
        <f t="shared" ref="B89:AB89" si="12">(-1*B88)/B3</f>
        <v>7.6433121019108277E-2</v>
      </c>
      <c r="C89" s="15">
        <f t="shared" si="12"/>
        <v>4.8714479025710418E-2</v>
      </c>
      <c r="D89" s="15">
        <f t="shared" si="12"/>
        <v>4.6447845559643014E-2</v>
      </c>
      <c r="E89" s="15">
        <f t="shared" si="12"/>
        <v>0.17505072144277578</v>
      </c>
      <c r="F89" s="15">
        <f t="shared" si="12"/>
        <v>4.8790307543529414E-2</v>
      </c>
      <c r="G89" s="15">
        <f t="shared" si="12"/>
        <v>1.6115958292780022E-2</v>
      </c>
      <c r="H89" s="15">
        <f t="shared" si="12"/>
        <v>9.9577008118108198E-3</v>
      </c>
      <c r="I89" s="15">
        <f t="shared" si="12"/>
        <v>8.7320722556513963E-3</v>
      </c>
      <c r="J89" s="15">
        <f t="shared" si="12"/>
        <v>1.2878399520077953E-2</v>
      </c>
      <c r="K89" s="15">
        <f t="shared" si="12"/>
        <v>2.4028268551236749E-2</v>
      </c>
      <c r="L89" s="15">
        <f t="shared" si="12"/>
        <v>2.0166184296517599E-2</v>
      </c>
      <c r="M89" s="15">
        <f t="shared" si="12"/>
        <v>1.5099427030670711E-2</v>
      </c>
      <c r="N89" s="15">
        <f t="shared" si="12"/>
        <v>1.7374517374517374E-2</v>
      </c>
      <c r="O89" s="15">
        <f t="shared" si="12"/>
        <v>1.52188991798931E-2</v>
      </c>
      <c r="P89" s="15">
        <f t="shared" si="12"/>
        <v>2.8622383346976962E-2</v>
      </c>
      <c r="Q89" s="15">
        <f t="shared" si="12"/>
        <v>3.7668739730016429E-2</v>
      </c>
      <c r="R89" s="15">
        <f t="shared" si="12"/>
        <v>6.1954724763884569E-2</v>
      </c>
      <c r="S89" s="15">
        <f t="shared" si="12"/>
        <v>4.6257991726212859E-2</v>
      </c>
      <c r="T89" s="15">
        <f t="shared" si="12"/>
        <v>5.4984941789904256E-2</v>
      </c>
      <c r="U89" s="15">
        <f t="shared" si="12"/>
        <v>4.2885445675943407E-2</v>
      </c>
      <c r="V89" s="15">
        <f t="shared" si="12"/>
        <v>4.9541500290468943E-2</v>
      </c>
      <c r="W89" s="15">
        <f t="shared" si="12"/>
        <v>6.7213520290555814E-2</v>
      </c>
      <c r="X89" s="15">
        <f t="shared" si="12"/>
        <v>5.7654570671613274E-2</v>
      </c>
      <c r="Y89" s="15">
        <f t="shared" si="12"/>
        <v>6.0105802753438235E-2</v>
      </c>
      <c r="Z89" s="15">
        <f t="shared" si="12"/>
        <v>0.10397239835882134</v>
      </c>
      <c r="AA89" s="15">
        <f t="shared" si="12"/>
        <v>0.12994921480901278</v>
      </c>
      <c r="AB89" s="15">
        <f t="shared" si="12"/>
        <v>0.12382705264571008</v>
      </c>
      <c r="AI89" s="23" t="s">
        <v>106</v>
      </c>
      <c r="AJ89" s="24">
        <f>AB27</f>
        <v>-3217000000</v>
      </c>
    </row>
    <row r="90" spans="1:36" ht="20" x14ac:dyDescent="0.25">
      <c r="A90" s="5" t="s">
        <v>75</v>
      </c>
      <c r="B90" s="1" t="s">
        <v>92</v>
      </c>
      <c r="C90" s="1" t="s">
        <v>92</v>
      </c>
      <c r="D90" s="1">
        <v>-19019000</v>
      </c>
      <c r="E90" s="1">
        <v>-369607000</v>
      </c>
      <c r="F90" s="1" t="s">
        <v>92</v>
      </c>
      <c r="G90" s="1" t="s">
        <v>92</v>
      </c>
      <c r="H90" s="1" t="s">
        <v>92</v>
      </c>
      <c r="I90" s="1" t="s">
        <v>92</v>
      </c>
      <c r="J90" s="1">
        <v>-71195000</v>
      </c>
      <c r="K90" s="1">
        <v>-24000000</v>
      </c>
      <c r="L90" s="1">
        <v>-32000000</v>
      </c>
      <c r="M90" s="1">
        <v>-75000000</v>
      </c>
      <c r="N90" s="1">
        <v>-494000000</v>
      </c>
      <c r="O90" s="1">
        <v>-40000000</v>
      </c>
      <c r="P90" s="1">
        <v>-352000000</v>
      </c>
      <c r="Q90" s="1">
        <v>-705000000</v>
      </c>
      <c r="R90" s="1">
        <v>-745000000</v>
      </c>
      <c r="S90" s="1">
        <v>-312000000</v>
      </c>
      <c r="T90" s="1">
        <v>-979000000</v>
      </c>
      <c r="U90" s="1">
        <v>-795000000</v>
      </c>
      <c r="V90" s="1">
        <v>-116000000</v>
      </c>
      <c r="W90" s="1">
        <v>-13972000000</v>
      </c>
      <c r="X90" s="1">
        <v>-2186000000</v>
      </c>
      <c r="Y90" s="1">
        <v>-2461000000</v>
      </c>
      <c r="Z90" s="1">
        <v>-2325000000</v>
      </c>
      <c r="AA90" s="1">
        <v>-1985000000</v>
      </c>
      <c r="AB90" s="1">
        <v>-8316000000</v>
      </c>
      <c r="AI90" s="23" t="s">
        <v>19</v>
      </c>
      <c r="AJ90" s="24">
        <f>AB25</f>
        <v>-5936000000</v>
      </c>
    </row>
    <row r="91" spans="1:36" ht="20" x14ac:dyDescent="0.25">
      <c r="A91" s="5" t="s">
        <v>76</v>
      </c>
      <c r="B91" s="1" t="s">
        <v>92</v>
      </c>
      <c r="C91" s="1">
        <v>-20500000</v>
      </c>
      <c r="D91" s="1">
        <v>-546509000</v>
      </c>
      <c r="E91" s="1">
        <v>-4290173000</v>
      </c>
      <c r="F91" s="1">
        <v>-184455000</v>
      </c>
      <c r="G91" s="1">
        <v>-567152000</v>
      </c>
      <c r="H91" s="1">
        <v>-635810000</v>
      </c>
      <c r="I91" s="1">
        <v>-535642000</v>
      </c>
      <c r="J91" s="1">
        <v>-1584089000</v>
      </c>
      <c r="K91" s="1">
        <v>-1386000000</v>
      </c>
      <c r="L91" s="1">
        <v>-1930000000</v>
      </c>
      <c r="M91" s="1">
        <v>-930000000</v>
      </c>
      <c r="N91" s="1">
        <v>-1677000000</v>
      </c>
      <c r="O91" s="1">
        <v>-3890000000</v>
      </c>
      <c r="P91" s="1">
        <v>-6279000000</v>
      </c>
      <c r="Q91" s="1">
        <v>-6257000000</v>
      </c>
      <c r="R91" s="1">
        <v>-3302000000</v>
      </c>
      <c r="S91" s="1">
        <v>-2826000000</v>
      </c>
      <c r="T91" s="1">
        <v>-2542000000</v>
      </c>
      <c r="U91" s="1">
        <v>-4091000000</v>
      </c>
      <c r="V91" s="1">
        <v>-7756000000</v>
      </c>
      <c r="W91" s="1">
        <v>-13777000000</v>
      </c>
      <c r="X91" s="1">
        <v>-7100000000</v>
      </c>
      <c r="Y91" s="1">
        <v>-31812000000</v>
      </c>
      <c r="Z91" s="1">
        <v>-72479000000</v>
      </c>
      <c r="AA91" s="1">
        <v>-60157000000</v>
      </c>
      <c r="AB91" s="1">
        <v>-2565000000</v>
      </c>
      <c r="AI91" s="37" t="s">
        <v>132</v>
      </c>
      <c r="AJ91" s="38">
        <f>AJ89/AJ90</f>
        <v>0.54194743935309975</v>
      </c>
    </row>
    <row r="92" spans="1:36" ht="20" x14ac:dyDescent="0.25">
      <c r="A92" s="5" t="s">
        <v>77</v>
      </c>
      <c r="B92" s="1" t="s">
        <v>92</v>
      </c>
      <c r="C92" s="1">
        <v>5200000</v>
      </c>
      <c r="D92" s="1">
        <v>332084000</v>
      </c>
      <c r="E92" s="1">
        <v>4024551000</v>
      </c>
      <c r="F92" s="1">
        <v>545724000</v>
      </c>
      <c r="G92" s="1">
        <v>370377000</v>
      </c>
      <c r="H92" s="1">
        <v>553289000</v>
      </c>
      <c r="I92" s="1">
        <v>813184000</v>
      </c>
      <c r="J92" s="1">
        <v>1426786000</v>
      </c>
      <c r="K92" s="1">
        <v>836000000</v>
      </c>
      <c r="L92" s="1">
        <v>1845000000</v>
      </c>
      <c r="M92" s="1">
        <v>1271000000</v>
      </c>
      <c r="N92" s="1">
        <v>1305000000</v>
      </c>
      <c r="O92" s="1">
        <v>1966000000</v>
      </c>
      <c r="P92" s="1">
        <v>4250000000</v>
      </c>
      <c r="Q92" s="1">
        <v>6843000000</v>
      </c>
      <c r="R92" s="1">
        <v>4237000000</v>
      </c>
      <c r="S92" s="1">
        <v>2306000000</v>
      </c>
      <c r="T92" s="1">
        <v>3349000000</v>
      </c>
      <c r="U92" s="1">
        <v>3025000000</v>
      </c>
      <c r="V92" s="1">
        <v>4733000000</v>
      </c>
      <c r="W92" s="1">
        <v>9988000000</v>
      </c>
      <c r="X92" s="1">
        <v>8240000000</v>
      </c>
      <c r="Y92" s="1">
        <v>22681000000</v>
      </c>
      <c r="Z92" s="1">
        <v>50237000000</v>
      </c>
      <c r="AA92" s="1">
        <v>59384000000</v>
      </c>
      <c r="AB92" s="1">
        <v>31601000000</v>
      </c>
      <c r="AI92" s="39" t="s">
        <v>133</v>
      </c>
      <c r="AJ92" s="40">
        <f>AJ88*(1-AJ91)</f>
        <v>7.7378381867512589E-3</v>
      </c>
    </row>
    <row r="93" spans="1:36" ht="19" x14ac:dyDescent="0.25">
      <c r="A93" s="5" t="s">
        <v>78</v>
      </c>
      <c r="B93" s="1" t="s">
        <v>92</v>
      </c>
      <c r="C93" s="1" t="s">
        <v>92</v>
      </c>
      <c r="D93" s="1" t="s">
        <v>92</v>
      </c>
      <c r="E93" s="1" t="s">
        <v>92</v>
      </c>
      <c r="F93" s="1">
        <v>-62533000</v>
      </c>
      <c r="G93" s="1">
        <v>-6198000</v>
      </c>
      <c r="H93" s="1" t="s">
        <v>92</v>
      </c>
      <c r="I93" s="1">
        <v>5072000</v>
      </c>
      <c r="J93" s="1" t="s">
        <v>92</v>
      </c>
      <c r="K93" s="1" t="s">
        <v>92</v>
      </c>
      <c r="L93" s="1" t="s">
        <v>92</v>
      </c>
      <c r="M93" s="1" t="s">
        <v>92</v>
      </c>
      <c r="N93" s="1" t="s">
        <v>92</v>
      </c>
      <c r="O93" s="1" t="s">
        <v>92</v>
      </c>
      <c r="P93" s="1" t="s">
        <v>92</v>
      </c>
      <c r="Q93" s="1" t="s">
        <v>92</v>
      </c>
      <c r="R93" s="1" t="s">
        <v>92</v>
      </c>
      <c r="S93" s="1" t="s">
        <v>92</v>
      </c>
      <c r="T93" s="1" t="s">
        <v>92</v>
      </c>
      <c r="U93" s="1" t="s">
        <v>92</v>
      </c>
      <c r="V93" s="1" t="s">
        <v>92</v>
      </c>
      <c r="W93" s="1">
        <v>1897000000</v>
      </c>
      <c r="X93" s="1">
        <v>2104000000</v>
      </c>
      <c r="Y93" s="1">
        <v>4172000000</v>
      </c>
      <c r="Z93" s="1">
        <v>5096000000</v>
      </c>
      <c r="AA93" s="1">
        <v>5657000000</v>
      </c>
      <c r="AB93" s="1">
        <v>5324000000</v>
      </c>
      <c r="AI93" s="35" t="s">
        <v>134</v>
      </c>
      <c r="AJ93" s="36"/>
    </row>
    <row r="94" spans="1:36" ht="20" x14ac:dyDescent="0.25">
      <c r="A94" s="6" t="s">
        <v>79</v>
      </c>
      <c r="B94" s="10">
        <v>-1200000</v>
      </c>
      <c r="C94" s="10">
        <v>-22500000</v>
      </c>
      <c r="D94" s="10">
        <v>-261777000</v>
      </c>
      <c r="E94" s="10">
        <v>-922284000</v>
      </c>
      <c r="F94" s="10">
        <v>163978000</v>
      </c>
      <c r="G94" s="10">
        <v>-253294000</v>
      </c>
      <c r="H94" s="10">
        <v>-121684000</v>
      </c>
      <c r="I94" s="10">
        <v>236651000</v>
      </c>
      <c r="J94" s="10">
        <v>-317631000</v>
      </c>
      <c r="K94" s="10">
        <v>-778000000</v>
      </c>
      <c r="L94" s="10">
        <v>-333000000</v>
      </c>
      <c r="M94" s="10">
        <v>42000000</v>
      </c>
      <c r="N94" s="10">
        <v>-1199000000</v>
      </c>
      <c r="O94" s="10">
        <v>-2337000000</v>
      </c>
      <c r="P94" s="10">
        <v>-3360000000</v>
      </c>
      <c r="Q94" s="10">
        <v>-1930000000</v>
      </c>
      <c r="R94" s="10">
        <v>-3595000000</v>
      </c>
      <c r="S94" s="10">
        <v>-4276000000</v>
      </c>
      <c r="T94" s="10">
        <v>-5065000000</v>
      </c>
      <c r="U94" s="10">
        <v>-6450000000</v>
      </c>
      <c r="V94" s="10">
        <v>-9876000000</v>
      </c>
      <c r="W94" s="10">
        <v>-27819000000</v>
      </c>
      <c r="X94" s="10">
        <v>-12369000000</v>
      </c>
      <c r="Y94" s="10">
        <v>-24281000000</v>
      </c>
      <c r="Z94" s="10">
        <v>-59611000000</v>
      </c>
      <c r="AA94" s="10">
        <v>-58154000000</v>
      </c>
      <c r="AB94" s="10">
        <v>-37601000000</v>
      </c>
      <c r="AI94" s="23" t="s">
        <v>135</v>
      </c>
      <c r="AJ94" s="41">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v>-383000000</v>
      </c>
      <c r="M95" s="1">
        <v>-74000000</v>
      </c>
      <c r="N95" s="1">
        <v>-355000000</v>
      </c>
      <c r="O95" s="1">
        <v>-472000000</v>
      </c>
      <c r="P95" s="1">
        <v>-221000000</v>
      </c>
      <c r="Q95" s="1">
        <v>-444000000</v>
      </c>
      <c r="R95" s="1">
        <v>-588000000</v>
      </c>
      <c r="S95" s="1">
        <v>-1011000000</v>
      </c>
      <c r="T95" s="1">
        <v>-1933000000</v>
      </c>
      <c r="U95" s="1">
        <v>-4235000000</v>
      </c>
      <c r="V95" s="1">
        <v>-4361000000</v>
      </c>
      <c r="W95" s="1">
        <v>-6371000000</v>
      </c>
      <c r="X95" s="1">
        <v>-8454000000</v>
      </c>
      <c r="Y95" s="1">
        <v>-12339000000</v>
      </c>
      <c r="Z95" s="1">
        <v>-18425000000</v>
      </c>
      <c r="AA95" s="1">
        <v>-20668000000</v>
      </c>
      <c r="AB95" s="1">
        <v>-47001000000</v>
      </c>
      <c r="AI95" s="42" t="s">
        <v>136</v>
      </c>
      <c r="AJ95" s="43" cm="1">
        <f t="array" ref="AJ95">_FV(A1,"Beta")</f>
        <v>1.2601</v>
      </c>
    </row>
    <row r="96" spans="1:36" ht="20" x14ac:dyDescent="0.25">
      <c r="A96" s="5" t="s">
        <v>81</v>
      </c>
      <c r="B96" s="1">
        <v>8200000</v>
      </c>
      <c r="C96" s="1">
        <v>49800000</v>
      </c>
      <c r="D96" s="1">
        <v>14366000</v>
      </c>
      <c r="E96" s="1">
        <v>64469000</v>
      </c>
      <c r="F96" s="1">
        <v>44697000</v>
      </c>
      <c r="G96" s="1">
        <v>116456000</v>
      </c>
      <c r="H96" s="1">
        <v>121689000</v>
      </c>
      <c r="I96" s="1">
        <v>163322000</v>
      </c>
      <c r="J96" s="1">
        <v>60109000</v>
      </c>
      <c r="K96" s="1">
        <v>66000000</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23" t="s">
        <v>137</v>
      </c>
      <c r="AJ96" s="41">
        <v>8.4000000000000005E-2</v>
      </c>
    </row>
    <row r="97" spans="1:36" ht="20" x14ac:dyDescent="0.25">
      <c r="A97" s="5" t="s">
        <v>82</v>
      </c>
      <c r="B97" s="1" t="s">
        <v>92</v>
      </c>
      <c r="C97" s="1" t="s">
        <v>92</v>
      </c>
      <c r="D97" s="1" t="s">
        <v>92</v>
      </c>
      <c r="E97" s="1" t="s">
        <v>92</v>
      </c>
      <c r="F97" s="1" t="s">
        <v>92</v>
      </c>
      <c r="G97" s="1" t="s">
        <v>92</v>
      </c>
      <c r="H97" s="1" t="s">
        <v>92</v>
      </c>
      <c r="I97" s="1" t="s">
        <v>92</v>
      </c>
      <c r="J97" s="1" t="s">
        <v>92</v>
      </c>
      <c r="K97" s="1" t="s">
        <v>92</v>
      </c>
      <c r="L97" s="1">
        <v>-252000000</v>
      </c>
      <c r="M97" s="1">
        <v>-248000000</v>
      </c>
      <c r="N97" s="1">
        <v>-100000000</v>
      </c>
      <c r="O97" s="1" t="s">
        <v>92</v>
      </c>
      <c r="P97" s="1" t="s">
        <v>92</v>
      </c>
      <c r="Q97" s="1">
        <v>-277000000</v>
      </c>
      <c r="R97" s="1">
        <v>-960000000</v>
      </c>
      <c r="S97" s="1" t="s">
        <v>92</v>
      </c>
      <c r="T97" s="1" t="s">
        <v>92</v>
      </c>
      <c r="U97" s="1" t="s">
        <v>92</v>
      </c>
      <c r="V97" s="1" t="s">
        <v>92</v>
      </c>
      <c r="W97" s="1" t="s">
        <v>92</v>
      </c>
      <c r="X97" s="1" t="s">
        <v>92</v>
      </c>
      <c r="Y97" s="1" t="s">
        <v>92</v>
      </c>
      <c r="Z97" s="1" t="s">
        <v>92</v>
      </c>
      <c r="AA97" s="1" t="s">
        <v>92</v>
      </c>
      <c r="AB97" s="1">
        <v>-6000000000</v>
      </c>
      <c r="AI97" s="39" t="s">
        <v>138</v>
      </c>
      <c r="AJ97" s="40">
        <f>(AJ94)+((AJ95)*(AJ96-AJ94))</f>
        <v>9.519730500000001E-2</v>
      </c>
    </row>
    <row r="98" spans="1:3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I98" s="35" t="s">
        <v>139</v>
      </c>
      <c r="AJ98" s="36"/>
    </row>
    <row r="99" spans="1:36" ht="20" x14ac:dyDescent="0.25">
      <c r="A99" s="5" t="s">
        <v>84</v>
      </c>
      <c r="B99" s="1" t="s">
        <v>92</v>
      </c>
      <c r="C99" s="1">
        <v>72700000</v>
      </c>
      <c r="D99" s="1">
        <v>240096000</v>
      </c>
      <c r="E99" s="1">
        <v>1039602000</v>
      </c>
      <c r="F99" s="1">
        <v>648450000</v>
      </c>
      <c r="G99" s="1">
        <v>-9575000</v>
      </c>
      <c r="H99" s="1">
        <v>-14795000</v>
      </c>
      <c r="I99" s="1">
        <v>-495308000</v>
      </c>
      <c r="J99" s="1">
        <v>-157401000</v>
      </c>
      <c r="K99" s="1">
        <v>-259000000</v>
      </c>
      <c r="L99" s="1">
        <v>235000000</v>
      </c>
      <c r="M99" s="1">
        <v>372000000</v>
      </c>
      <c r="N99" s="1">
        <v>257000000</v>
      </c>
      <c r="O99" s="1">
        <v>192000000</v>
      </c>
      <c r="P99" s="1">
        <v>402000000</v>
      </c>
      <c r="Q99" s="1">
        <v>239000000</v>
      </c>
      <c r="R99" s="1">
        <v>3807000000</v>
      </c>
      <c r="S99" s="1">
        <v>472000000</v>
      </c>
      <c r="T99" s="1">
        <v>6365000000</v>
      </c>
      <c r="U99" s="1">
        <v>472000000</v>
      </c>
      <c r="V99" s="1">
        <v>1450000000</v>
      </c>
      <c r="W99" s="1">
        <v>16231000000</v>
      </c>
      <c r="X99" s="1">
        <v>768000000</v>
      </c>
      <c r="Y99" s="1">
        <v>2273000000</v>
      </c>
      <c r="Z99" s="1">
        <v>17321000000</v>
      </c>
      <c r="AA99" s="1">
        <v>26959000000</v>
      </c>
      <c r="AB99" s="1">
        <v>62719000000</v>
      </c>
      <c r="AI99" s="23" t="s">
        <v>140</v>
      </c>
      <c r="AJ99" s="24">
        <f>AJ86+AJ87</f>
        <v>140118000000</v>
      </c>
    </row>
    <row r="100" spans="1:36" ht="20" x14ac:dyDescent="0.25">
      <c r="A100" s="6" t="s">
        <v>85</v>
      </c>
      <c r="B100" s="10">
        <v>8200000</v>
      </c>
      <c r="C100" s="10">
        <v>122500000</v>
      </c>
      <c r="D100" s="10">
        <v>254462000</v>
      </c>
      <c r="E100" s="10">
        <v>1104071000</v>
      </c>
      <c r="F100" s="10">
        <v>693147000</v>
      </c>
      <c r="G100" s="10">
        <v>106881000</v>
      </c>
      <c r="H100" s="10">
        <v>106894000</v>
      </c>
      <c r="I100" s="10">
        <v>-331986000</v>
      </c>
      <c r="J100" s="10">
        <v>-97292000</v>
      </c>
      <c r="K100" s="10">
        <v>-193000000</v>
      </c>
      <c r="L100" s="10">
        <v>-400000000</v>
      </c>
      <c r="M100" s="10">
        <v>50000000</v>
      </c>
      <c r="N100" s="10">
        <v>-198000000</v>
      </c>
      <c r="O100" s="10">
        <v>-280000000</v>
      </c>
      <c r="P100" s="10">
        <v>181000000</v>
      </c>
      <c r="Q100" s="10">
        <v>-482000000</v>
      </c>
      <c r="R100" s="10">
        <v>2259000000</v>
      </c>
      <c r="S100" s="10">
        <v>-539000000</v>
      </c>
      <c r="T100" s="10">
        <v>4432000000</v>
      </c>
      <c r="U100" s="10">
        <v>-3763000000</v>
      </c>
      <c r="V100" s="10">
        <v>-2911000000</v>
      </c>
      <c r="W100" s="10">
        <v>9860000000</v>
      </c>
      <c r="X100" s="10">
        <v>-7686000000</v>
      </c>
      <c r="Y100" s="10">
        <v>-10066000000</v>
      </c>
      <c r="Z100" s="10">
        <v>-1104000000</v>
      </c>
      <c r="AA100" s="10">
        <v>6291000000</v>
      </c>
      <c r="AB100" s="10">
        <v>9718000000</v>
      </c>
      <c r="AI100" s="37" t="s">
        <v>141</v>
      </c>
      <c r="AJ100" s="38">
        <f>AJ99/AJ103</f>
        <v>0.10512392676331923</v>
      </c>
    </row>
    <row r="101" spans="1:36" ht="20" x14ac:dyDescent="0.25">
      <c r="A101" s="5" t="s">
        <v>86</v>
      </c>
      <c r="B101" s="1" t="s">
        <v>92</v>
      </c>
      <c r="C101" s="1" t="s">
        <v>92</v>
      </c>
      <c r="D101" s="1">
        <v>-35000</v>
      </c>
      <c r="E101" s="1">
        <v>489000</v>
      </c>
      <c r="F101" s="1">
        <v>-37557000</v>
      </c>
      <c r="G101" s="1">
        <v>-15958000</v>
      </c>
      <c r="H101" s="1">
        <v>38471000</v>
      </c>
      <c r="I101" s="1">
        <v>67332000</v>
      </c>
      <c r="J101" s="1">
        <v>48690000</v>
      </c>
      <c r="K101" s="1">
        <v>-52000000</v>
      </c>
      <c r="L101" s="1">
        <v>40000000</v>
      </c>
      <c r="M101" s="1">
        <v>20000000</v>
      </c>
      <c r="N101" s="1">
        <v>-70000000</v>
      </c>
      <c r="O101" s="1">
        <v>-1000000</v>
      </c>
      <c r="P101" s="1">
        <v>17000000</v>
      </c>
      <c r="Q101" s="1">
        <v>1000000</v>
      </c>
      <c r="R101" s="1">
        <v>-29000000</v>
      </c>
      <c r="S101" s="1">
        <v>-86000000</v>
      </c>
      <c r="T101" s="1">
        <v>-310000000</v>
      </c>
      <c r="U101" s="1">
        <v>-374000000</v>
      </c>
      <c r="V101" s="1">
        <v>-212000000</v>
      </c>
      <c r="W101" s="1">
        <v>713000000</v>
      </c>
      <c r="X101" s="1">
        <v>-351000000</v>
      </c>
      <c r="Y101" s="1">
        <v>70000000</v>
      </c>
      <c r="Z101" s="1">
        <v>618000000</v>
      </c>
      <c r="AA101" s="1">
        <v>-364000000</v>
      </c>
      <c r="AB101" s="1">
        <v>-1093000000</v>
      </c>
      <c r="AI101" s="42" t="s">
        <v>142</v>
      </c>
      <c r="AJ101" s="44" cm="1">
        <f t="array" ref="AJ101">_FV(A1,"Market cap",TRUE)</f>
        <v>1192766000000</v>
      </c>
    </row>
    <row r="102" spans="1:36" ht="20" x14ac:dyDescent="0.25">
      <c r="A102" s="6" t="s">
        <v>87</v>
      </c>
      <c r="B102" s="10">
        <v>8200000</v>
      </c>
      <c r="C102" s="10">
        <v>122500000</v>
      </c>
      <c r="D102" s="10">
        <v>23685000</v>
      </c>
      <c r="E102" s="10">
        <v>91401000</v>
      </c>
      <c r="F102" s="10">
        <v>689126000</v>
      </c>
      <c r="G102" s="10">
        <v>-282153000</v>
      </c>
      <c r="H102" s="10">
        <v>197972000</v>
      </c>
      <c r="I102" s="10">
        <v>364019000</v>
      </c>
      <c r="J102" s="10">
        <v>200327000</v>
      </c>
      <c r="K102" s="10">
        <v>-290000000</v>
      </c>
      <c r="L102" s="10">
        <v>9000000</v>
      </c>
      <c r="M102" s="10">
        <v>1517000000</v>
      </c>
      <c r="N102" s="10">
        <v>230000000</v>
      </c>
      <c r="O102" s="10">
        <v>675000000</v>
      </c>
      <c r="P102" s="10">
        <v>333000000</v>
      </c>
      <c r="Q102" s="10">
        <v>1492000000</v>
      </c>
      <c r="R102" s="10">
        <v>2815000000</v>
      </c>
      <c r="S102" s="10">
        <v>574000000</v>
      </c>
      <c r="T102" s="10">
        <v>5899000000</v>
      </c>
      <c r="U102" s="10">
        <v>1333000000</v>
      </c>
      <c r="V102" s="10">
        <v>3444000000</v>
      </c>
      <c r="W102" s="10">
        <v>1188000000</v>
      </c>
      <c r="X102" s="10">
        <v>10317000000</v>
      </c>
      <c r="Y102" s="10">
        <v>4237000000</v>
      </c>
      <c r="Z102" s="10">
        <v>5967000000</v>
      </c>
      <c r="AA102" s="10">
        <v>-5900000000</v>
      </c>
      <c r="AB102" s="10">
        <v>17776000000</v>
      </c>
      <c r="AI102" s="37" t="s">
        <v>143</v>
      </c>
      <c r="AJ102" s="38">
        <f>AJ101/AJ103</f>
        <v>0.89487607323668072</v>
      </c>
    </row>
    <row r="103" spans="1:36" ht="20" x14ac:dyDescent="0.25">
      <c r="A103" s="5" t="s">
        <v>88</v>
      </c>
      <c r="B103" s="1">
        <v>1000000</v>
      </c>
      <c r="C103" s="1">
        <v>6200000</v>
      </c>
      <c r="D103" s="1">
        <v>1876000</v>
      </c>
      <c r="E103" s="1">
        <v>25561000</v>
      </c>
      <c r="F103" s="1">
        <v>133309000</v>
      </c>
      <c r="G103" s="1">
        <v>822435000</v>
      </c>
      <c r="H103" s="1">
        <v>540282000</v>
      </c>
      <c r="I103" s="1">
        <v>738254000</v>
      </c>
      <c r="J103" s="1">
        <v>1102273000</v>
      </c>
      <c r="K103" s="1">
        <v>1303000000</v>
      </c>
      <c r="L103" s="1">
        <v>1013000000</v>
      </c>
      <c r="M103" s="1">
        <v>1022000000</v>
      </c>
      <c r="N103" s="1">
        <v>2539000000</v>
      </c>
      <c r="O103" s="1">
        <v>2769000000</v>
      </c>
      <c r="P103" s="1">
        <v>3444000000</v>
      </c>
      <c r="Q103" s="1">
        <v>3777000000</v>
      </c>
      <c r="R103" s="1">
        <v>5269000000</v>
      </c>
      <c r="S103" s="1">
        <v>8084000000</v>
      </c>
      <c r="T103" s="1">
        <v>8658000000</v>
      </c>
      <c r="U103" s="1">
        <v>14557000000</v>
      </c>
      <c r="V103" s="1">
        <v>15890000000</v>
      </c>
      <c r="W103" s="1">
        <v>19334000000</v>
      </c>
      <c r="X103" s="1">
        <v>21856000000</v>
      </c>
      <c r="Y103" s="1">
        <v>32173000000</v>
      </c>
      <c r="Z103" s="1">
        <v>36410000000</v>
      </c>
      <c r="AA103" s="1">
        <v>42377000000</v>
      </c>
      <c r="AB103" s="1">
        <v>36477000000</v>
      </c>
      <c r="AI103" s="39" t="s">
        <v>144</v>
      </c>
      <c r="AJ103" s="45">
        <f>AJ99+AJ101</f>
        <v>1332884000000</v>
      </c>
    </row>
    <row r="104" spans="1:36" ht="20" thickBot="1" x14ac:dyDescent="0.3">
      <c r="A104" s="7" t="s">
        <v>89</v>
      </c>
      <c r="B104" s="11" t="s">
        <v>92</v>
      </c>
      <c r="C104" s="11" t="s">
        <v>92</v>
      </c>
      <c r="D104" s="11">
        <v>25561000</v>
      </c>
      <c r="E104" s="11">
        <v>116962000</v>
      </c>
      <c r="F104" s="11">
        <v>822435000</v>
      </c>
      <c r="G104" s="11">
        <v>540282000</v>
      </c>
      <c r="H104" s="11">
        <v>738254000</v>
      </c>
      <c r="I104" s="11">
        <v>1102273000</v>
      </c>
      <c r="J104" s="11">
        <v>1302600000</v>
      </c>
      <c r="K104" s="11">
        <v>1013000000</v>
      </c>
      <c r="L104" s="11">
        <v>1022000000</v>
      </c>
      <c r="M104" s="11">
        <v>2539000000</v>
      </c>
      <c r="N104" s="11">
        <v>2769000000</v>
      </c>
      <c r="O104" s="11">
        <v>3444000000</v>
      </c>
      <c r="P104" s="11">
        <v>3777000000</v>
      </c>
      <c r="Q104" s="11">
        <v>5269000000</v>
      </c>
      <c r="R104" s="11">
        <v>8084000000</v>
      </c>
      <c r="S104" s="11">
        <v>8658000000</v>
      </c>
      <c r="T104" s="11">
        <v>14557000000</v>
      </c>
      <c r="U104" s="11">
        <v>15890000000</v>
      </c>
      <c r="V104" s="11">
        <v>19334000000</v>
      </c>
      <c r="W104" s="11">
        <v>20522000000</v>
      </c>
      <c r="X104" s="11">
        <v>32173000000</v>
      </c>
      <c r="Y104" s="11">
        <v>36410000000</v>
      </c>
      <c r="Z104" s="11">
        <v>42377000000</v>
      </c>
      <c r="AA104" s="11">
        <v>36477000000</v>
      </c>
      <c r="AB104" s="11">
        <v>54253000000</v>
      </c>
      <c r="AI104" s="35" t="s">
        <v>145</v>
      </c>
      <c r="AJ104" s="36"/>
    </row>
    <row r="105" spans="1:36" ht="21" thickTop="1" x14ac:dyDescent="0.25">
      <c r="A105" s="14" t="s">
        <v>107</v>
      </c>
      <c r="B105" s="1"/>
      <c r="C105" s="15">
        <f>(C106/B106)-1</f>
        <v>0.27586206896551735</v>
      </c>
      <c r="D105" s="15">
        <f>(D106/C106)-1</f>
        <v>-1.7302702702702701</v>
      </c>
      <c r="E105" s="15">
        <f>(E106/D106)-1</f>
        <v>-140.87046632124353</v>
      </c>
      <c r="F105" s="15">
        <f>(F106/E106)-1</f>
        <v>-0.29828275077395283</v>
      </c>
      <c r="G105" s="15">
        <f>(G106/F106)-1</f>
        <v>-0.35858597285067872</v>
      </c>
      <c r="H105" s="15">
        <f t="shared" ref="H105:Z105" si="13">(H106/G106)-1</f>
        <v>-1.7943892817880931</v>
      </c>
      <c r="I105" s="15">
        <f t="shared" si="13"/>
        <v>1.5609718193120599</v>
      </c>
      <c r="J105" s="15">
        <f t="shared" si="13"/>
        <v>0.37961156912549598</v>
      </c>
      <c r="K105" s="15">
        <f t="shared" si="13"/>
        <v>0.10802279720250429</v>
      </c>
      <c r="L105" s="15">
        <f t="shared" si="13"/>
        <v>-8.1285444234404536E-2</v>
      </c>
      <c r="M105" s="15">
        <f t="shared" si="13"/>
        <v>1.4300411522633745</v>
      </c>
      <c r="N105" s="15">
        <f t="shared" si="13"/>
        <v>0.15495342929720568</v>
      </c>
      <c r="O105" s="15">
        <f t="shared" si="13"/>
        <v>1.1407624633431084</v>
      </c>
      <c r="P105" s="15">
        <f t="shared" si="13"/>
        <v>-0.13835616438356169</v>
      </c>
      <c r="Q105" s="15">
        <f t="shared" si="13"/>
        <v>-0.16852146263910972</v>
      </c>
      <c r="R105" s="15">
        <f t="shared" si="13"/>
        <v>-0.81118546845124284</v>
      </c>
      <c r="S105" s="15">
        <f t="shared" si="13"/>
        <v>4.141772151898734</v>
      </c>
      <c r="T105" s="15">
        <f t="shared" si="13"/>
        <v>-4.0374199901526353E-2</v>
      </c>
      <c r="U105" s="15">
        <f t="shared" si="13"/>
        <v>2.7614161108260649</v>
      </c>
      <c r="V105" s="15">
        <f t="shared" si="13"/>
        <v>0.32396671668258081</v>
      </c>
      <c r="W105" s="15">
        <f t="shared" si="13"/>
        <v>-0.33247475788172265</v>
      </c>
      <c r="X105" s="15">
        <f t="shared" si="13"/>
        <v>1.6695477697175489</v>
      </c>
      <c r="Y105" s="15">
        <f t="shared" si="13"/>
        <v>0.25190795559666967</v>
      </c>
      <c r="Z105" s="15">
        <f t="shared" si="13"/>
        <v>0.1972474945735001</v>
      </c>
      <c r="AA105" s="15">
        <f t="shared" ref="AA105" si="14">(AA106/Z106)-1</f>
        <v>-1.5680450547754976</v>
      </c>
      <c r="AB105" s="15">
        <f t="shared" ref="AB105" si="15">(AB106/AA106)-1</f>
        <v>0.14715469238082313</v>
      </c>
      <c r="AC105" s="15"/>
      <c r="AD105" s="15"/>
      <c r="AE105" s="15"/>
      <c r="AF105" s="15"/>
      <c r="AG105" s="15"/>
      <c r="AH105" s="15"/>
      <c r="AI105" s="25" t="s">
        <v>108</v>
      </c>
      <c r="AJ105" s="26">
        <f>(AJ100*AJ92)+(AJ102*AJ97)</f>
        <v>8.6003222415965086E-2</v>
      </c>
    </row>
    <row r="106" spans="1:36" ht="19" x14ac:dyDescent="0.25">
      <c r="A106" s="5" t="s">
        <v>90</v>
      </c>
      <c r="B106" s="1">
        <v>-2900000</v>
      </c>
      <c r="C106" s="1">
        <v>-3700000</v>
      </c>
      <c r="D106" s="1">
        <v>2702000</v>
      </c>
      <c r="E106" s="1">
        <v>-377930000</v>
      </c>
      <c r="F106" s="1">
        <v>-265200000</v>
      </c>
      <c r="G106" s="1">
        <v>-170103000</v>
      </c>
      <c r="H106" s="1">
        <v>135128000</v>
      </c>
      <c r="I106" s="1">
        <v>346059000</v>
      </c>
      <c r="J106" s="1">
        <v>477427000</v>
      </c>
      <c r="K106" s="1">
        <v>529000000</v>
      </c>
      <c r="L106" s="1">
        <v>486000000</v>
      </c>
      <c r="M106" s="1">
        <v>1181000000</v>
      </c>
      <c r="N106" s="1">
        <v>1364000000</v>
      </c>
      <c r="O106" s="1">
        <v>2920000000</v>
      </c>
      <c r="P106" s="1">
        <v>2516000000</v>
      </c>
      <c r="Q106" s="1">
        <v>2092000000</v>
      </c>
      <c r="R106" s="1">
        <v>395000000</v>
      </c>
      <c r="S106" s="1">
        <v>2031000000</v>
      </c>
      <c r="T106" s="1">
        <v>1949000000</v>
      </c>
      <c r="U106" s="1">
        <v>7331000000</v>
      </c>
      <c r="V106" s="1">
        <v>9706000000</v>
      </c>
      <c r="W106" s="1">
        <v>6479000000</v>
      </c>
      <c r="X106" s="1">
        <v>17296000000</v>
      </c>
      <c r="Y106" s="1">
        <v>21653000000</v>
      </c>
      <c r="Z106" s="1">
        <v>25924000000</v>
      </c>
      <c r="AA106" s="1">
        <v>-14726000000</v>
      </c>
      <c r="AB106" s="1">
        <v>-16893000000</v>
      </c>
      <c r="AC106" s="46">
        <f>AB107*(1+$AJ$106)</f>
        <v>35813247265.484016</v>
      </c>
      <c r="AD106" s="46">
        <f t="shared" ref="AD106:AG106" si="16">AC106*(1+$AJ$106)</f>
        <v>39646028861.509644</v>
      </c>
      <c r="AE106" s="46">
        <f t="shared" si="16"/>
        <v>43888999867.446465</v>
      </c>
      <c r="AF106" s="46">
        <f t="shared" si="16"/>
        <v>48586059302.267487</v>
      </c>
      <c r="AG106" s="46">
        <f t="shared" si="16"/>
        <v>53785804316.638603</v>
      </c>
      <c r="AH106" s="47" t="s">
        <v>146</v>
      </c>
      <c r="AI106" s="48" t="s">
        <v>147</v>
      </c>
      <c r="AJ106" s="49">
        <f>(SUM(AC4:AG4)/5)</f>
        <v>0.10702133675880247</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
        <v>32351000000</v>
      </c>
      <c r="AC107" s="47"/>
      <c r="AD107" s="47"/>
      <c r="AE107" s="47"/>
      <c r="AF107" s="47"/>
      <c r="AG107" s="50">
        <f>AG106*(1+AJ107)/(AJ108-AJ107)</f>
        <v>831194574974.28613</v>
      </c>
      <c r="AH107" s="51" t="s">
        <v>148</v>
      </c>
      <c r="AI107" s="52" t="s">
        <v>149</v>
      </c>
      <c r="AJ107" s="53">
        <v>0.02</v>
      </c>
    </row>
    <row r="108" spans="1:36" ht="19" x14ac:dyDescent="0.25">
      <c r="AC108" s="50">
        <f t="shared" ref="AC108:AE108" si="17">AC107+AC106</f>
        <v>35813247265.484016</v>
      </c>
      <c r="AD108" s="50">
        <f t="shared" si="17"/>
        <v>39646028861.509644</v>
      </c>
      <c r="AE108" s="50">
        <f t="shared" si="17"/>
        <v>43888999867.446465</v>
      </c>
      <c r="AF108" s="50">
        <f>AF107+AF106</f>
        <v>48586059302.267487</v>
      </c>
      <c r="AG108" s="50">
        <f>AG107+AG106</f>
        <v>884980379290.92468</v>
      </c>
      <c r="AH108" s="51" t="s">
        <v>144</v>
      </c>
      <c r="AI108" s="54" t="s">
        <v>150</v>
      </c>
      <c r="AJ108" s="55">
        <f>AJ105</f>
        <v>8.6003222415965086E-2</v>
      </c>
    </row>
    <row r="109" spans="1:36" ht="19" x14ac:dyDescent="0.25">
      <c r="AC109" s="56" t="s">
        <v>151</v>
      </c>
      <c r="AD109" s="57"/>
    </row>
    <row r="110" spans="1:36" ht="20" x14ac:dyDescent="0.25">
      <c r="AC110" s="58" t="s">
        <v>152</v>
      </c>
      <c r="AD110" s="44">
        <f>NPV(AJ108,AC108,AD108,AE108,AF108,AG108)</f>
        <v>721626168407.3833</v>
      </c>
    </row>
    <row r="111" spans="1:36" ht="20" x14ac:dyDescent="0.25">
      <c r="AC111" s="58" t="s">
        <v>153</v>
      </c>
      <c r="AD111" s="44">
        <f>AB40</f>
        <v>70026000000</v>
      </c>
    </row>
    <row r="112" spans="1:36" ht="20" x14ac:dyDescent="0.25">
      <c r="AC112" s="58" t="s">
        <v>140</v>
      </c>
      <c r="AD112" s="44">
        <f>AJ99</f>
        <v>140118000000</v>
      </c>
    </row>
    <row r="113" spans="29:30" ht="20" x14ac:dyDescent="0.25">
      <c r="AC113" s="58" t="s">
        <v>154</v>
      </c>
      <c r="AD113" s="44">
        <f>AD110+AD111-AD112</f>
        <v>651534168407.3833</v>
      </c>
    </row>
    <row r="114" spans="29:30" ht="20" x14ac:dyDescent="0.25">
      <c r="AC114" s="58" t="s">
        <v>155</v>
      </c>
      <c r="AD114" s="59">
        <f>AB34*(1+(5*AH16))</f>
        <v>10526569389.096916</v>
      </c>
    </row>
    <row r="115" spans="29:30" ht="20" x14ac:dyDescent="0.25">
      <c r="AC115" s="60" t="s">
        <v>156</v>
      </c>
      <c r="AD115" s="61">
        <f>AD113/AD114</f>
        <v>61.89425484452908</v>
      </c>
    </row>
    <row r="116" spans="29:30" ht="20" x14ac:dyDescent="0.25">
      <c r="AC116" s="58" t="s">
        <v>157</v>
      </c>
      <c r="AD116" s="62" cm="1">
        <f t="array" ref="AD116">_FV(A1,"Price")</f>
        <v>116.25</v>
      </c>
    </row>
    <row r="117" spans="29:30" ht="20" x14ac:dyDescent="0.25">
      <c r="AC117" s="63" t="s">
        <v>158</v>
      </c>
      <c r="AD117" s="64">
        <f>AD115/AD116-1</f>
        <v>-0.46757630241265313</v>
      </c>
    </row>
    <row r="118" spans="29:30" ht="20" x14ac:dyDescent="0.25">
      <c r="AC118" s="63" t="s">
        <v>159</v>
      </c>
      <c r="AD118" s="65" t="str">
        <f>IF(AD115&gt;AD116,"BUY","SELL")</f>
        <v>SELL</v>
      </c>
    </row>
  </sheetData>
  <mergeCells count="6">
    <mergeCell ref="AI83:AJ83"/>
    <mergeCell ref="AI84:AJ84"/>
    <mergeCell ref="AI93:AJ93"/>
    <mergeCell ref="AI98:AJ98"/>
    <mergeCell ref="AI104:AJ104"/>
    <mergeCell ref="AC109:AD109"/>
  </mergeCells>
  <hyperlinks>
    <hyperlink ref="A1" r:id="rId1" tooltip="https://roic.ai/company/AMZN" display="ROIC.AI | AMZ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18724/000089102099000375/0000891020-99-000375-index.html" xr:uid="{00000000-0004-0000-0000-000007000000}"/>
    <hyperlink ref="D74" r:id="rId7" tooltip="https://www.sec.gov/Archives/edgar/data/1018724/000089102099000375/0000891020-99-000375-index.html" xr:uid="{00000000-0004-0000-0000-000008000000}"/>
    <hyperlink ref="E36" r:id="rId8" tooltip="https://www.sec.gov/Archives/edgar/data/1018724/000089102000000622/0000891020-00-000622-index.html" xr:uid="{00000000-0004-0000-0000-00000A000000}"/>
    <hyperlink ref="E74" r:id="rId9" tooltip="https://www.sec.gov/Archives/edgar/data/1018724/000089102000000622/0000891020-00-000622-index.html" xr:uid="{00000000-0004-0000-0000-00000B000000}"/>
    <hyperlink ref="F36" r:id="rId10" tooltip="https://www.sec.gov/Archives/edgar/data/1018724/000103221001500087/0001032210-01-500087-index.htm" xr:uid="{00000000-0004-0000-0000-00000D000000}"/>
    <hyperlink ref="F74" r:id="rId11" tooltip="https://www.sec.gov/Archives/edgar/data/1018724/000103221001500087/0001032210-01-500087-index.htm" xr:uid="{00000000-0004-0000-0000-00000E000000}"/>
    <hyperlink ref="G36" r:id="rId12" tooltip="https://www.sec.gov/Archives/edgar/data/1018724/000103221002000059/d10k405.htm" xr:uid="{00000000-0004-0000-0000-000010000000}"/>
    <hyperlink ref="G74" r:id="rId13" tooltip="https://www.sec.gov/Archives/edgar/data/1018724/000103221002000059/d10k405.htm" xr:uid="{00000000-0004-0000-0000-000011000000}"/>
    <hyperlink ref="H36" r:id="rId14" tooltip="https://www.sec.gov/Archives/edgar/data/1018724/000095014903000355/0000950149-03-000355-index.html" xr:uid="{00000000-0004-0000-0000-000013000000}"/>
    <hyperlink ref="H74" r:id="rId15" tooltip="https://www.sec.gov/Archives/edgar/data/1018724/000095014903000355/0000950149-03-000355-index.html" xr:uid="{00000000-0004-0000-0000-000014000000}"/>
    <hyperlink ref="I36" r:id="rId16" tooltip="https://www.sec.gov/Archives/edgar/data/1018724/000119312504029488/0001193125-04-029488-index.html" xr:uid="{00000000-0004-0000-0000-000016000000}"/>
    <hyperlink ref="I74" r:id="rId17" tooltip="https://www.sec.gov/Archives/edgar/data/1018724/000119312504029488/0001193125-04-029488-index.html" xr:uid="{00000000-0004-0000-0000-000017000000}"/>
    <hyperlink ref="J36" r:id="rId18" tooltip="https://www.sec.gov/Archives/edgar/data/1018724/000119312505047032/0001193125-05-047032-index.html" xr:uid="{00000000-0004-0000-0000-000019000000}"/>
    <hyperlink ref="J74" r:id="rId19" tooltip="https://www.sec.gov/Archives/edgar/data/1018724/000119312505047032/0001193125-05-047032-index.html" xr:uid="{00000000-0004-0000-0000-00001A000000}"/>
    <hyperlink ref="K36" r:id="rId20" tooltip="https://www.sec.gov/Archives/edgar/data/1018724/000119312506034166/d10k.htm" xr:uid="{00000000-0004-0000-0000-00001C000000}"/>
    <hyperlink ref="K74" r:id="rId21" tooltip="https://www.sec.gov/Archives/edgar/data/1018724/000119312506034166/d10k.htm" xr:uid="{00000000-0004-0000-0000-00001D000000}"/>
    <hyperlink ref="L36" r:id="rId22" tooltip="https://www.sec.gov/Archives/edgar/data/1018724/000119312507034081/d10k.htm" xr:uid="{00000000-0004-0000-0000-00001F000000}"/>
    <hyperlink ref="L74" r:id="rId23" tooltip="https://www.sec.gov/Archives/edgar/data/1018724/000119312507034081/d10k.htm" xr:uid="{00000000-0004-0000-0000-000020000000}"/>
    <hyperlink ref="M36" r:id="rId24" tooltip="https://www.sec.gov/Archives/edgar/data/1018724/000119312508024707/d10k.htm" xr:uid="{00000000-0004-0000-0000-000022000000}"/>
    <hyperlink ref="M74" r:id="rId25" tooltip="https://www.sec.gov/Archives/edgar/data/1018724/000119312508024707/d10k.htm" xr:uid="{00000000-0004-0000-0000-000023000000}"/>
    <hyperlink ref="N36" r:id="rId26" tooltip="https://www.sec.gov/Archives/edgar/data/1018724/000119312509014406/0001193125-09-014406-index.html" xr:uid="{00000000-0004-0000-0000-000025000000}"/>
    <hyperlink ref="N74" r:id="rId27" tooltip="https://www.sec.gov/Archives/edgar/data/1018724/000119312509014406/0001193125-09-014406-index.html" xr:uid="{00000000-0004-0000-0000-000026000000}"/>
    <hyperlink ref="O36" r:id="rId28" tooltip="https://www.sec.gov/Archives/edgar/data/1018724/000119312510016098/0001193125-10-016098-index.html" xr:uid="{00000000-0004-0000-0000-000028000000}"/>
    <hyperlink ref="O74" r:id="rId29" tooltip="https://www.sec.gov/Archives/edgar/data/1018724/000119312510016098/0001193125-10-016098-index.html" xr:uid="{00000000-0004-0000-0000-000029000000}"/>
    <hyperlink ref="P36" r:id="rId30" tooltip="https://www.sec.gov/Archives/edgar/data/1018724/000119312511016253/d10k.htm" xr:uid="{00000000-0004-0000-0000-00002B000000}"/>
    <hyperlink ref="P74" r:id="rId31" tooltip="https://www.sec.gov/Archives/edgar/data/1018724/000119312511016253/d10k.htm" xr:uid="{00000000-0004-0000-0000-00002C000000}"/>
    <hyperlink ref="Q36" r:id="rId32" tooltip="https://www.sec.gov/Archives/edgar/data/1018724/000119312512032846/0001193125-12-032846-index.html" xr:uid="{00000000-0004-0000-0000-00002E000000}"/>
    <hyperlink ref="Q74" r:id="rId33" tooltip="https://www.sec.gov/Archives/edgar/data/1018724/000119312512032846/0001193125-12-032846-index.html" xr:uid="{00000000-0004-0000-0000-00002F000000}"/>
    <hyperlink ref="R36" r:id="rId34" tooltip="https://www.sec.gov/Archives/edgar/data/1018724/000119312513028520/0001193125-13-028520-index.html" xr:uid="{00000000-0004-0000-0000-000031000000}"/>
    <hyperlink ref="R74" r:id="rId35" tooltip="https://www.sec.gov/Archives/edgar/data/1018724/000119312513028520/0001193125-13-028520-index.html" xr:uid="{00000000-0004-0000-0000-000032000000}"/>
    <hyperlink ref="S36" r:id="rId36" tooltip="https://www.sec.gov/Archives/edgar/data/1018724/000101872414000006/amzn-20131231x10k.htm" xr:uid="{00000000-0004-0000-0000-000034000000}"/>
    <hyperlink ref="S74" r:id="rId37" tooltip="https://www.sec.gov/Archives/edgar/data/1018724/000101872414000006/amzn-20131231x10k.htm" xr:uid="{00000000-0004-0000-0000-000035000000}"/>
    <hyperlink ref="T36" r:id="rId38" tooltip="https://www.sec.gov/Archives/edgar/data/1018724/000101872415000006/amzn-20141231x10k.htm" xr:uid="{00000000-0004-0000-0000-000037000000}"/>
    <hyperlink ref="T74" r:id="rId39" tooltip="https://www.sec.gov/Archives/edgar/data/1018724/000101872415000006/amzn-20141231x10k.htm" xr:uid="{00000000-0004-0000-0000-000038000000}"/>
    <hyperlink ref="U36" r:id="rId40" tooltip="https://www.sec.gov/Archives/edgar/data/1018724/000101872416000172/0001018724-16-000172-index.html" xr:uid="{00000000-0004-0000-0000-00003A000000}"/>
    <hyperlink ref="U74" r:id="rId41" tooltip="https://www.sec.gov/Archives/edgar/data/1018724/000101872416000172/0001018724-16-000172-index.html" xr:uid="{00000000-0004-0000-0000-00003B000000}"/>
    <hyperlink ref="V36" r:id="rId42" tooltip="https://www.sec.gov/Archives/edgar/data/1018724/000101872417000011/0001018724-17-000011-index.html" xr:uid="{00000000-0004-0000-0000-00003D000000}"/>
    <hyperlink ref="V74" r:id="rId43" tooltip="https://www.sec.gov/Archives/edgar/data/1018724/000101872417000011/0001018724-17-000011-index.html" xr:uid="{00000000-0004-0000-0000-00003E000000}"/>
    <hyperlink ref="W36" r:id="rId44" tooltip="https://www.sec.gov/Archives/edgar/data/1018724/000101872418000005/0001018724-18-000005-index.html" xr:uid="{00000000-0004-0000-0000-000040000000}"/>
    <hyperlink ref="W74" r:id="rId45" tooltip="https://www.sec.gov/Archives/edgar/data/1018724/000101872418000005/0001018724-18-000005-index.html" xr:uid="{00000000-0004-0000-0000-000041000000}"/>
    <hyperlink ref="X36" r:id="rId46" tooltip="https://www.sec.gov/Archives/edgar/data/1018724/000101872419000004/0001018724-19-000004-index.html" xr:uid="{00000000-0004-0000-0000-000043000000}"/>
    <hyperlink ref="X74" r:id="rId47" tooltip="https://www.sec.gov/Archives/edgar/data/1018724/000101872419000004/0001018724-19-000004-index.html" xr:uid="{00000000-0004-0000-0000-000044000000}"/>
    <hyperlink ref="Y36" r:id="rId48" tooltip="https://www.sec.gov/Archives/edgar/data/1018724/000101872420000004/0001018724-20-000004-index.html" xr:uid="{00000000-0004-0000-0000-000046000000}"/>
    <hyperlink ref="Y74" r:id="rId49" tooltip="https://www.sec.gov/Archives/edgar/data/1018724/000101872420000004/0001018724-20-000004-index.html" xr:uid="{00000000-0004-0000-0000-000047000000}"/>
    <hyperlink ref="Z36" r:id="rId50" tooltip="https://www.sec.gov/Archives/edgar/data/1018724/000101872421000004/0001018724-21-000004-index.htm" xr:uid="{00000000-0004-0000-0000-000049000000}"/>
    <hyperlink ref="Z74" r:id="rId51" tooltip="https://www.sec.gov/Archives/edgar/data/1018724/000101872421000004/0001018724-21-000004-index.htm" xr:uid="{00000000-0004-0000-0000-00004A000000}"/>
    <hyperlink ref="AA36" r:id="rId52" tooltip="https://www.sec.gov/Archives/edgar/data/1018724/000101872422000005/0001018724-22-000005-index.htm" xr:uid="{00000000-0004-0000-0000-00004C000000}"/>
    <hyperlink ref="AA74" r:id="rId53" tooltip="https://www.sec.gov/Archives/edgar/data/1018724/000101872422000005/0001018724-22-000005-index.htm" xr:uid="{00000000-0004-0000-0000-00004D000000}"/>
    <hyperlink ref="AB36" r:id="rId54" tooltip="https://www.sec.gov/Archives/edgar/data/1018724/000101872423000004/0001018724-23-000004-index.htm" xr:uid="{00000000-0004-0000-0000-00004F000000}"/>
    <hyperlink ref="AB74" r:id="rId55" tooltip="https://www.sec.gov/Archives/edgar/data/1018724/000101872423000004/0001018724-23-000004-index.htm" xr:uid="{00000000-0004-0000-0000-000050000000}"/>
    <hyperlink ref="AC1" r:id="rId56" display="https://finbox.com/NYSE:UPS/explorer/revenue_proj" xr:uid="{66626B1B-B5B1-2E48-B56E-B5F761D478CD}"/>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2023-05-04T07:04:33Z</dcterms:created>
  <dcterms:modified xsi:type="dcterms:W3CDTF">2023-05-22T10:01:33Z</dcterms:modified>
</cp:coreProperties>
</file>