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88D1B6C-F439-2E4C-BE9C-741FBD94154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 i="1" l="1"/>
  <c r="AN116" i="1" a="1"/>
  <c r="AN116" i="1" s="1"/>
  <c r="AT95" i="1" a="1"/>
  <c r="AT95" i="1" s="1"/>
  <c r="AT101" i="1" a="1"/>
  <c r="AT101" i="1" s="1"/>
  <c r="AN114" i="1"/>
  <c r="AR19" i="1"/>
  <c r="AR16" i="1"/>
  <c r="AU13" i="1"/>
  <c r="AT13" i="1"/>
  <c r="AS13" i="1"/>
  <c r="AR13" i="1"/>
  <c r="AU10" i="1"/>
  <c r="AT10" i="1"/>
  <c r="AS10" i="1"/>
  <c r="AR10" i="1"/>
  <c r="AU7" i="1"/>
  <c r="AT7" i="1"/>
  <c r="AS7" i="1"/>
  <c r="AR7" i="1"/>
  <c r="AU4" i="1"/>
  <c r="AT4" i="1"/>
  <c r="AS4" i="1"/>
  <c r="AR4" i="1"/>
  <c r="AU16" i="1" l="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s="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<sst xmlns="http://schemas.openxmlformats.org/spreadsheetml/2006/main" count="1077" uniqueCount="160">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</sst>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319.04000000000002</v>
    <v>213.43100000000001</v>
    <v>0.92910000000000004</v>
    <v>-0.18</v>
    <v>-5.6510000000000002E-4</v>
    <v>-0.42</v>
    <v>-1.3189999999999999E-3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318.75</v>
    <v>3</v>
    <v>Software &amp; IT Services</v>
    <v>Stock</v>
    <v>45065.952713691404</v>
    <v>4</v>
    <v>316.37</v>
    <v>2367013249920</v>
    <v>MICROSOFT CORPORATION</v>
    <v>MICROSOFT CORPORATION</v>
    <v>316.74</v>
    <v>34.524799999999999</v>
    <v>318.52</v>
    <v>318.33999999999997</v>
    <v>317.92</v>
    <v>7435488000</v>
    <v>MSFT</v>
    <v>MICROSOFT CORPORATION (XNAS:MSFT)</v>
    <v>27534723</v>
    <v>27463928</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2" activePane="bottomRight" state="frozen"/>
      <selection pane="topRight"/>
      <selection pane="bottomLeft"/>
      <selection pane="bottomRight" activeCell="AP98" sqref="AP98"/>
    </sheetView>
  </sheetViews>
  <sheetFormatPr baseColWidth="10" defaultRowHeight="16" x14ac:dyDescent="0.2"/>
  <cols>
    <col min="1" max="1" width="50" customWidth="1"/>
    <col min="2" max="38" width="15" customWidth="1"/>
    <col min="39" max="43" width="19" customWidth="1"/>
    <col min="44"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9">
        <v>2023</v>
      </c>
      <c r="AN1" s="39">
        <v>2024</v>
      </c>
      <c r="AO1" s="39">
        <v>2025</v>
      </c>
      <c r="AP1" s="39">
        <v>2026</v>
      </c>
      <c r="AQ1" s="39">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4*52900000000</f>
        <v>211600000000</v>
      </c>
      <c r="AN3" s="20">
        <v>233400000000</v>
      </c>
      <c r="AO3" s="20">
        <v>262300000000</v>
      </c>
      <c r="AP3" s="20">
        <v>295300000000</v>
      </c>
      <c r="AQ3" s="20">
        <v>320300000000</v>
      </c>
      <c r="AR3" s="40" t="s">
        <v>110</v>
      </c>
      <c r="AS3" s="41" t="s">
        <v>111</v>
      </c>
      <c r="AT3" s="41" t="s">
        <v>112</v>
      </c>
      <c r="AU3" s="41"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6.723155293286931E-2</v>
      </c>
      <c r="AN4" s="16">
        <f t="shared" si="7"/>
        <v>0.10302457466918713</v>
      </c>
      <c r="AO4" s="16">
        <f t="shared" si="7"/>
        <v>0.12382176520994004</v>
      </c>
      <c r="AP4" s="16">
        <f t="shared" si="7"/>
        <v>0.12581014105985511</v>
      </c>
      <c r="AQ4" s="16">
        <f t="shared" si="7"/>
        <v>8.4659668134100974E-2</v>
      </c>
      <c r="AR4" s="42">
        <f>(AL4+AK4+AJ4)/3</f>
        <v>0.16377790772708015</v>
      </c>
      <c r="AS4" s="42">
        <f>(AL20+AK20+AJ20)/3</f>
        <v>0.20007529474142496</v>
      </c>
      <c r="AT4" s="42">
        <f>(AL29+AK29+AJ29)/3</f>
        <v>0.23310133884414527</v>
      </c>
      <c r="AU4" s="42">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0" t="s">
        <v>114</v>
      </c>
      <c r="AS6" s="41" t="s">
        <v>115</v>
      </c>
      <c r="AT6" s="41" t="s">
        <v>116</v>
      </c>
      <c r="AU6" s="41"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2">
        <f>AL7</f>
        <v>0.68400000000000005</v>
      </c>
      <c r="AS7" s="43">
        <f>AL21</f>
        <v>0.50560000000000005</v>
      </c>
      <c r="AT7" s="43">
        <f>AL30</f>
        <v>0.3669</v>
      </c>
      <c r="AU7" s="43">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0" t="s">
        <v>96</v>
      </c>
      <c r="AS9" s="41" t="s">
        <v>97</v>
      </c>
      <c r="AT9" s="41" t="s">
        <v>98</v>
      </c>
      <c r="AU9" s="41"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2">
        <f>AL9</f>
        <v>0.12362939426035205</v>
      </c>
      <c r="AS10" s="43">
        <f>AL13</f>
        <v>0.13983456902204064</v>
      </c>
      <c r="AT10" s="43">
        <f>AL80</f>
        <v>3.7837292580824126E-2</v>
      </c>
      <c r="AU10" s="43">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0" t="s">
        <v>118</v>
      </c>
      <c r="AS12" s="41" t="s">
        <v>119</v>
      </c>
      <c r="AT12" s="41" t="s">
        <v>120</v>
      </c>
      <c r="AU12" s="41"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2">
        <f>AL28/AL72</f>
        <v>0.43675469250999749</v>
      </c>
      <c r="AS13" s="43">
        <f>AL28/AL54</f>
        <v>0.19936958666812848</v>
      </c>
      <c r="AT13" s="43">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0" t="s">
        <v>122</v>
      </c>
      <c r="AS15" s="41" t="s">
        <v>156</v>
      </c>
      <c r="AT15" s="41" t="s">
        <v>157</v>
      </c>
      <c r="AU15" s="41"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44">
        <f>AT101/AL3</f>
        <v>11.938332828567106</v>
      </c>
      <c r="AT16" s="44">
        <f>AT101/AL28</f>
        <v>32.541632295636397</v>
      </c>
      <c r="AU16" s="45">
        <f>AT101/AL106</f>
        <v>36.332303641191729</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0"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6">
        <f>AL40-AL56-AL61</f>
        <v>43479000000</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36">(D34-C34)/C34</f>
        <v>-0.13838664812239221</v>
      </c>
      <c r="E35" s="19">
        <f t="shared" si="36"/>
        <v>0.10088781275221953</v>
      </c>
      <c r="F35" s="19">
        <f t="shared" si="36"/>
        <v>0.16966904061583576</v>
      </c>
      <c r="G35" s="19">
        <f t="shared" si="36"/>
        <v>5.4604063611293052E-2</v>
      </c>
      <c r="H35" s="19">
        <f t="shared" si="36"/>
        <v>5.212610759502509E-2</v>
      </c>
      <c r="I35" s="19">
        <f t="shared" si="36"/>
        <v>7.6684084168902697E-2</v>
      </c>
      <c r="J35" s="19">
        <f t="shared" si="36"/>
        <v>2.4134312696747113E-2</v>
      </c>
      <c r="K35" s="19">
        <f t="shared" si="36"/>
        <v>2.7868852459016394E-2</v>
      </c>
      <c r="L35" s="19">
        <f t="shared" si="36"/>
        <v>2.0733652312599681E-2</v>
      </c>
      <c r="M35" s="19">
        <f t="shared" si="36"/>
        <v>2.5000000000000001E-2</v>
      </c>
      <c r="N35" s="19">
        <f t="shared" si="36"/>
        <v>2.1722560975609755E-2</v>
      </c>
      <c r="O35" s="19">
        <f t="shared" si="36"/>
        <v>2.2379709063782172E-2</v>
      </c>
      <c r="P35" s="19">
        <f t="shared" si="36"/>
        <v>9.8504195549069685E-3</v>
      </c>
      <c r="Q35" s="19">
        <f t="shared" si="36"/>
        <v>6.8641618497109827E-3</v>
      </c>
      <c r="R35" s="19">
        <f t="shared" si="36"/>
        <v>-3.7674919268030141E-3</v>
      </c>
      <c r="S35" s="19">
        <f t="shared" si="36"/>
        <v>-2.0169277867819198E-2</v>
      </c>
      <c r="T35" s="19">
        <f t="shared" si="36"/>
        <v>1.1027384671935306E-3</v>
      </c>
      <c r="U35" s="19">
        <f t="shared" si="36"/>
        <v>1.1015237745548008E-3</v>
      </c>
      <c r="V35" s="19">
        <f t="shared" si="36"/>
        <v>-3.4384742343664038E-2</v>
      </c>
      <c r="W35" s="19">
        <f t="shared" si="36"/>
        <v>-6.1247744753584653E-2</v>
      </c>
      <c r="X35" s="19">
        <f t="shared" si="36"/>
        <v>-4.2079708678939912E-2</v>
      </c>
      <c r="Y35" s="19">
        <f t="shared" si="36"/>
        <v>-5.0052798310454068E-2</v>
      </c>
      <c r="Z35" s="19">
        <f t="shared" si="36"/>
        <v>-7.6700755891507336E-3</v>
      </c>
      <c r="AA35" s="19">
        <f t="shared" ref="AA35" si="37">(AA34-Z34)/Z34</f>
        <v>-3.7414584966954184E-2</v>
      </c>
      <c r="AB35" s="19">
        <f t="shared" ref="AB35" si="38">(AB34-AA34)/AA34</f>
        <v>-1.0124519958105435E-2</v>
      </c>
      <c r="AC35" s="19">
        <f t="shared" ref="AC35" si="39">(AC34-AB34)/AB34</f>
        <v>-4.2323066071008704E-3</v>
      </c>
      <c r="AD35" s="19">
        <f t="shared" ref="AD35" si="40">(AD34-AC34)/AC34</f>
        <v>-8.3825265643447458E-3</v>
      </c>
      <c r="AE35" s="19">
        <f t="shared" ref="AE35" si="41">(AE34-AD34)/AD34</f>
        <v>-1.7263959995237527E-2</v>
      </c>
      <c r="AF35" s="19">
        <f t="shared" ref="AF35" si="42">(AF34-AE34)/AE34</f>
        <v>-2.9197964623212988E-2</v>
      </c>
      <c r="AG35" s="19">
        <f t="shared" ref="AG35" si="43">(AG34-AF34)/AF34</f>
        <v>-2.2588294022213903E-2</v>
      </c>
      <c r="AH35" s="19">
        <f t="shared" ref="AH35" si="44">(AH34-AG34)/AG34</f>
        <v>-4.8518896833503579E-3</v>
      </c>
      <c r="AI35" s="19">
        <f t="shared" ref="AI35" si="45">(AI34-AH34)/AH34</f>
        <v>-5.2604567616114963E-3</v>
      </c>
      <c r="AJ35" s="19">
        <f t="shared" ref="AJ35" si="46">(AJ34-AI34)/AI34</f>
        <v>-9.0287630594608533E-3</v>
      </c>
      <c r="AK35" s="19">
        <f t="shared" ref="AK35" si="47">(AK34-AJ34)/AJ34</f>
        <v>-9.7618117922686452E-3</v>
      </c>
      <c r="AL35" s="19">
        <f t="shared" ref="AL35" si="48">(AL34-AK34)/AK34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t="e">
        <f t="shared" si="49"/>
        <v>#VALUE!</v>
      </c>
      <c r="X80" s="15">
        <f t="shared" si="49"/>
        <v>2.4478649453823238E-2</v>
      </c>
      <c r="Y80" s="15">
        <f t="shared" si="49"/>
        <v>2.9228057566267947E-2</v>
      </c>
      <c r="Z80" s="15">
        <f t="shared" si="49"/>
        <v>3.0263747519364958E-2</v>
      </c>
      <c r="AA80" s="15">
        <f t="shared" si="49"/>
        <v>3.0968074003116824E-2</v>
      </c>
      <c r="AB80" s="15">
        <f t="shared" si="49"/>
        <v>3.043826214342878E-2</v>
      </c>
      <c r="AC80" s="15">
        <f t="shared" si="49"/>
        <v>3.0905984662616091E-2</v>
      </c>
      <c r="AD80" s="15">
        <f t="shared" si="49"/>
        <v>2.8169014084507043E-2</v>
      </c>
      <c r="AE80" s="15">
        <f t="shared" si="49"/>
        <v>2.7505877324214577E-2</v>
      </c>
      <c r="AF80" s="15">
        <f t="shared" si="49"/>
        <v>3.1270511017346458E-2</v>
      </c>
      <c r="AG80" s="15">
        <f t="shared" si="49"/>
        <v>3.6309060589216229E-2</v>
      </c>
      <c r="AH80" s="15">
        <f t="shared" si="49"/>
        <v>3.5701341065603479E-2</v>
      </c>
      <c r="AI80" s="15">
        <f t="shared" si="49"/>
        <v>3.6966696598142126E-2</v>
      </c>
      <c r="AJ80" s="15">
        <f t="shared" si="49"/>
        <v>3.6982134741111075E-2</v>
      </c>
      <c r="AK80" s="15">
        <f t="shared" si="49"/>
        <v>3.6397601256484696E-2</v>
      </c>
      <c r="AL80" s="15">
        <f t="shared" si="49"/>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1" t="s">
        <v>123</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3" t="s">
        <v>124</v>
      </c>
      <c r="AT84" s="64"/>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8" t="s">
        <v>102</v>
      </c>
      <c r="AT85" s="49">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8" t="s">
        <v>125</v>
      </c>
      <c r="AT86" s="49">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8" t="s">
        <v>126</v>
      </c>
      <c r="AT87" s="49">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50" t="s">
        <v>127</v>
      </c>
      <c r="AT88" s="51">
        <f>AT85/(AT86+AT87)</f>
        <v>3.3670638158968501E-2</v>
      </c>
    </row>
    <row r="89" spans="1:46" ht="20" customHeight="1" x14ac:dyDescent="0.25">
      <c r="A89" s="14" t="s">
        <v>108</v>
      </c>
      <c r="B89" s="15" t="e">
        <f t="shared" ref="B89:AL89" si="50">(-1*B88)/B3</f>
        <v>#VALUE!</v>
      </c>
      <c r="C89" s="15" t="e">
        <f t="shared" si="50"/>
        <v>#VALUE!</v>
      </c>
      <c r="D89" s="15" t="e">
        <f t="shared" si="50"/>
        <v>#VALUE!</v>
      </c>
      <c r="E89" s="15">
        <f t="shared" si="50"/>
        <v>0.11126322339763535</v>
      </c>
      <c r="F89" s="15">
        <f t="shared" si="50"/>
        <v>0.13359810714889303</v>
      </c>
      <c r="G89" s="15">
        <f t="shared" si="50"/>
        <v>0.14343061733752849</v>
      </c>
      <c r="H89" s="15">
        <f t="shared" si="50"/>
        <v>0.11476420052923478</v>
      </c>
      <c r="I89" s="15">
        <f t="shared" si="50"/>
        <v>6.2883026911803891E-2</v>
      </c>
      <c r="J89" s="15">
        <f t="shared" si="50"/>
        <v>5.9797805979780599E-2</v>
      </c>
      <c r="K89" s="15">
        <f t="shared" si="50"/>
        <v>8.3375442142496203E-2</v>
      </c>
      <c r="L89" s="15">
        <f t="shared" si="50"/>
        <v>5.6971514242878558E-2</v>
      </c>
      <c r="M89" s="15">
        <f t="shared" si="50"/>
        <v>4.393379116041557E-2</v>
      </c>
      <c r="N89" s="15">
        <f t="shared" si="50"/>
        <v>4.5291355979011322E-2</v>
      </c>
      <c r="O89" s="15">
        <f t="shared" si="50"/>
        <v>2.9523471919785285E-2</v>
      </c>
      <c r="P89" s="15">
        <f t="shared" si="50"/>
        <v>3.8290642969158392E-2</v>
      </c>
      <c r="Q89" s="15">
        <f t="shared" si="50"/>
        <v>4.3603731815306766E-2</v>
      </c>
      <c r="R89" s="15">
        <f t="shared" si="50"/>
        <v>2.7146130794993832E-2</v>
      </c>
      <c r="S89" s="15">
        <f t="shared" si="50"/>
        <v>2.7681983409451022E-2</v>
      </c>
      <c r="T89" s="15">
        <f t="shared" si="50"/>
        <v>3.0107234966743585E-2</v>
      </c>
      <c r="U89" s="15">
        <f t="shared" si="50"/>
        <v>2.0408163265306121E-2</v>
      </c>
      <c r="V89" s="15">
        <f t="shared" si="50"/>
        <v>3.5635246827153244E-2</v>
      </c>
      <c r="W89" s="15">
        <f t="shared" si="50"/>
        <v>4.4286217284143815E-2</v>
      </c>
      <c r="X89" s="15">
        <f t="shared" si="50"/>
        <v>5.2664680569347901E-2</v>
      </c>
      <c r="Y89" s="15">
        <f t="shared" si="50"/>
        <v>5.3373718705614595E-2</v>
      </c>
      <c r="Z89" s="15">
        <f t="shared" si="50"/>
        <v>3.1640099865565582E-2</v>
      </c>
      <c r="AA89" s="15">
        <f t="shared" si="50"/>
        <v>3.3670274366269674E-2</v>
      </c>
      <c r="AB89" s="15">
        <f t="shared" si="50"/>
        <v>3.1265683707933749E-2</v>
      </c>
      <c r="AC89" s="15">
        <f t="shared" si="50"/>
        <v>5.4682783336972858E-2</v>
      </c>
      <c r="AD89" s="15">
        <f t="shared" si="50"/>
        <v>6.3167229048863904E-2</v>
      </c>
      <c r="AE89" s="15">
        <f t="shared" si="50"/>
        <v>6.3517845693524255E-2</v>
      </c>
      <c r="AF89" s="15">
        <f t="shared" si="50"/>
        <v>9.7784810126582272E-2</v>
      </c>
      <c r="AG89" s="15">
        <f t="shared" si="50"/>
        <v>9.0372429127292944E-2</v>
      </c>
      <c r="AH89" s="15">
        <f t="shared" si="50"/>
        <v>0.10540050743022834</v>
      </c>
      <c r="AI89" s="15">
        <f t="shared" si="50"/>
        <v>0.11065375110256431</v>
      </c>
      <c r="AJ89" s="15">
        <f t="shared" si="50"/>
        <v>0.10796769569625564</v>
      </c>
      <c r="AK89" s="15">
        <f t="shared" si="50"/>
        <v>0.12268573604302509</v>
      </c>
      <c r="AL89" s="15">
        <f t="shared" si="50"/>
        <v>0.12047208352246935</v>
      </c>
      <c r="AS89" s="48" t="s">
        <v>128</v>
      </c>
      <c r="AT89" s="49">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8" t="s">
        <v>19</v>
      </c>
      <c r="AT90" s="49">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50" t="s">
        <v>129</v>
      </c>
      <c r="AT91" s="51">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2" t="s">
        <v>130</v>
      </c>
      <c r="AT92" s="53">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3" t="s">
        <v>131</v>
      </c>
      <c r="AT93" s="64"/>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8" t="s">
        <v>104</v>
      </c>
      <c r="AT94" s="54">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8" t="s">
        <v>132</v>
      </c>
      <c r="AT95" s="56" cm="1">
        <f t="array" ref="AT95">_FV(A1,"Beta")</f>
        <v>0.92910000000000004</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8" t="s">
        <v>133</v>
      </c>
      <c r="AT96" s="54">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2" t="s">
        <v>134</v>
      </c>
      <c r="AT97" s="53">
        <f>(AT94)+((AT95)*(AT96-AT94))</f>
        <v>8.094775500000001E-2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3" t="s">
        <v>135</v>
      </c>
      <c r="AT98" s="64"/>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8" t="s">
        <v>136</v>
      </c>
      <c r="AT99" s="49">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50" t="s">
        <v>106</v>
      </c>
      <c r="AT100" s="51">
        <f>AT99/AT103</f>
        <v>2.5231817582243975E-2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8" t="s">
        <v>137</v>
      </c>
      <c r="AT101" s="34" cm="1">
        <f t="array" ref="AT101">_FV(A1,"Market cap",TRUE)</f>
        <v>2367013249920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50" t="s">
        <v>138</v>
      </c>
      <c r="AT102" s="51">
        <f>AT101/AT103</f>
        <v>0.97476818241775598</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2" t="s">
        <v>139</v>
      </c>
      <c r="AT103" s="55">
        <f>AT99+AT101</f>
        <v>2428283249920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3" t="s">
        <v>140</v>
      </c>
      <c r="AT104" s="64"/>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1">(H106/G106)-1</f>
        <v>1.0115843270868825</v>
      </c>
      <c r="I105" s="15">
        <f t="shared" si="51"/>
        <v>0.41937669376693765</v>
      </c>
      <c r="J105" s="15">
        <f t="shared" si="51"/>
        <v>0.56921241050119331</v>
      </c>
      <c r="K105" s="15">
        <f t="shared" si="51"/>
        <v>0.1368821292775666</v>
      </c>
      <c r="L105" s="15">
        <f t="shared" si="51"/>
        <v>1.1571906354515051</v>
      </c>
      <c r="M105" s="15">
        <f t="shared" si="51"/>
        <v>0.29922480620155034</v>
      </c>
      <c r="N105" s="15">
        <f t="shared" si="51"/>
        <v>0.48544152744630065</v>
      </c>
      <c r="O105" s="15">
        <f t="shared" si="51"/>
        <v>0.51783419023136257</v>
      </c>
      <c r="P105" s="15">
        <f t="shared" si="51"/>
        <v>0.38477823647718856</v>
      </c>
      <c r="Q105" s="15">
        <f t="shared" si="51"/>
        <v>-5.8324415227029469E-2</v>
      </c>
      <c r="R105" s="15">
        <f t="shared" si="51"/>
        <v>0.11526909651757444</v>
      </c>
      <c r="S105" s="15">
        <f t="shared" si="51"/>
        <v>8.49406798165806E-2</v>
      </c>
      <c r="T105" s="15">
        <f t="shared" si="51"/>
        <v>-9.3183952770696354E-2</v>
      </c>
      <c r="U105" s="15">
        <f t="shared" si="51"/>
        <v>0.16838055781608352</v>
      </c>
      <c r="V105" s="15">
        <f t="shared" si="51"/>
        <v>-0.18786804280377378</v>
      </c>
      <c r="W105" s="15">
        <f t="shared" si="51"/>
        <v>0.21097770154373929</v>
      </c>
      <c r="X105" s="15">
        <f t="shared" si="51"/>
        <v>0.18658253927375745</v>
      </c>
      <c r="Y105" s="15">
        <f t="shared" si="51"/>
        <v>-0.13629951166576237</v>
      </c>
      <c r="Z105" s="15">
        <f t="shared" si="51"/>
        <v>0.38811408468400543</v>
      </c>
      <c r="AA105" s="15">
        <f t="shared" ref="AA105" si="52">(AA106/Z106)-1</f>
        <v>0.11508870383779879</v>
      </c>
      <c r="AB105" s="15">
        <f t="shared" ref="AB105" si="53">(AB106/AA106)-1</f>
        <v>0.19002394577702009</v>
      </c>
      <c r="AC105" s="15">
        <f t="shared" ref="AC105" si="54">(AC106/AB106)-1</f>
        <v>-0.1618294055455135</v>
      </c>
      <c r="AD105" s="15">
        <f t="shared" ref="AD105" si="55">(AD106/AC106)-1</f>
        <v>8.8297526041666741E-2</v>
      </c>
      <c r="AE105" s="15">
        <f t="shared" ref="AE105" si="56">(AE106/AD106)-1</f>
        <v>-0.13497345397442606</v>
      </c>
      <c r="AF105" s="15">
        <f t="shared" ref="AF105" si="57">(AF106/AE106)-1</f>
        <v>7.9789073305670755E-2</v>
      </c>
      <c r="AG105" s="15">
        <f t="shared" ref="AG105" si="58">(AG106/AF106)-1</f>
        <v>0.25602433752301668</v>
      </c>
      <c r="AH105" s="15">
        <f t="shared" ref="AH105" si="59">(AH106/AG106)-1</f>
        <v>2.7853910383070835E-2</v>
      </c>
      <c r="AI105" s="15">
        <f t="shared" ref="AI105" si="60">(AI106/AH106)-1</f>
        <v>0.18628302120798712</v>
      </c>
      <c r="AJ105" s="15">
        <f t="shared" ref="AJ105" si="61">(AJ106/AI106)-1</f>
        <v>0.18227914270778878</v>
      </c>
      <c r="AK105" s="15">
        <f t="shared" ref="AK105" si="62">(AK106/AJ106)-1</f>
        <v>0.24061546624220709</v>
      </c>
      <c r="AL105" s="15">
        <f t="shared" ref="AL105" si="63">(AL106/AK106)-1</f>
        <v>0.16092875726148481</v>
      </c>
      <c r="AM105" s="15"/>
      <c r="AN105" s="15"/>
      <c r="AO105" s="15"/>
      <c r="AP105" s="15"/>
      <c r="AQ105" s="15"/>
      <c r="AR105" s="15"/>
      <c r="AS105" s="21" t="s">
        <v>141</v>
      </c>
      <c r="AT105" s="22">
        <f>(AT100*AT92)+(AT102*AT97)</f>
        <v>7.964345985760482E-2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71723155647.597168</v>
      </c>
      <c r="AN106" s="23">
        <f t="shared" ref="AN106:AQ106" si="64">AM106*(1+$AT$106)</f>
        <v>78960706320.119263</v>
      </c>
      <c r="AO106" s="23">
        <f t="shared" si="64"/>
        <v>86928594904.63588</v>
      </c>
      <c r="AP106" s="23">
        <f t="shared" si="64"/>
        <v>95700519464.18396</v>
      </c>
      <c r="AQ106" s="23">
        <f t="shared" si="64"/>
        <v>105357614899.46996</v>
      </c>
      <c r="AR106" s="24" t="s">
        <v>142</v>
      </c>
      <c r="AS106" s="25" t="s">
        <v>143</v>
      </c>
      <c r="AT106" s="26">
        <f>(SUM(AM4:AQ4)/5)</f>
        <v>0.10090954040119052</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1976294245521.2659</v>
      </c>
      <c r="AR107" s="28" t="s">
        <v>144</v>
      </c>
      <c r="AS107" s="29" t="s">
        <v>145</v>
      </c>
      <c r="AT107" s="30">
        <v>2.5000000000000001E-2</v>
      </c>
    </row>
    <row r="108" spans="1:46" ht="19" x14ac:dyDescent="0.25">
      <c r="AM108" s="27">
        <f t="shared" ref="AM108:AO108" si="65">AM107+AM106</f>
        <v>71723155647.597168</v>
      </c>
      <c r="AN108" s="27">
        <f t="shared" si="65"/>
        <v>78960706320.119263</v>
      </c>
      <c r="AO108" s="27">
        <f t="shared" si="65"/>
        <v>86928594904.63588</v>
      </c>
      <c r="AP108" s="27">
        <f>AP107+AP106</f>
        <v>95700519464.18396</v>
      </c>
      <c r="AQ108" s="27">
        <f>AQ107+AQ106</f>
        <v>2081651860420.7358</v>
      </c>
      <c r="AR108" s="28" t="s">
        <v>139</v>
      </c>
      <c r="AS108" s="31" t="s">
        <v>146</v>
      </c>
      <c r="AT108" s="32">
        <f>AT105</f>
        <v>7.964345985760482E-2</v>
      </c>
    </row>
    <row r="109" spans="1:46" ht="19" x14ac:dyDescent="0.25">
      <c r="AM109" s="59" t="s">
        <v>147</v>
      </c>
      <c r="AN109" s="60"/>
    </row>
    <row r="110" spans="1:46" ht="20" x14ac:dyDescent="0.25">
      <c r="AM110" s="33" t="s">
        <v>148</v>
      </c>
      <c r="AN110" s="34">
        <f>NPV(AT108,AM108,AN108,AO108,AP108,AQ108)</f>
        <v>1692762004664.8171</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1736241004664.8171</v>
      </c>
    </row>
    <row r="114" spans="39:40" ht="20" x14ac:dyDescent="0.25">
      <c r="AM114" s="33" t="s">
        <v>151</v>
      </c>
      <c r="AN114" s="47">
        <f>AL34*(1+(5*AR16))</f>
        <v>7254679754.7058077</v>
      </c>
    </row>
    <row r="115" spans="39:40" ht="20" x14ac:dyDescent="0.25">
      <c r="AM115" s="35" t="s">
        <v>152</v>
      </c>
      <c r="AN115" s="58">
        <f>AN113/AN114</f>
        <v>239.32703625388703</v>
      </c>
    </row>
    <row r="116" spans="39:40" ht="20" x14ac:dyDescent="0.25">
      <c r="AM116" s="33" t="s">
        <v>153</v>
      </c>
      <c r="AN116" s="57" cm="1">
        <f t="array" ref="AN116">_FV(A1,"Price (Extended hours)",TRUE)</f>
        <v>317.92</v>
      </c>
    </row>
    <row r="117" spans="39:40" ht="20" x14ac:dyDescent="0.25">
      <c r="AM117" s="36" t="s">
        <v>154</v>
      </c>
      <c r="AN117" s="37">
        <f>(AN115/AN116)-1</f>
        <v>-0.2472098758999528</v>
      </c>
    </row>
    <row r="118" spans="39:40" ht="20" x14ac:dyDescent="0.25">
      <c r="AM118" s="36" t="s">
        <v>155</v>
      </c>
      <c r="AN118" s="38"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2023-05-19T22:55:55Z</dcterms:modified>
</cp:coreProperties>
</file>