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1C196B9-DA3F-B841-873A-BCF86EAAB7D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AC19" i="1"/>
  <c r="Y114" i="1"/>
  <c r="AE88" i="1"/>
  <c r="AE85" i="1"/>
  <c r="Y111" i="1"/>
  <c r="AE90" i="1"/>
  <c r="AE89" i="1"/>
  <c r="AE91" i="1"/>
  <c r="AE87" i="1"/>
  <c r="AE86" i="1"/>
  <c r="AE99" i="1"/>
  <c r="AC16" i="1"/>
  <c r="AF13" i="1"/>
  <c r="AE13" i="1"/>
  <c r="AD13" i="1"/>
  <c r="AC13" i="1"/>
  <c r="AF10" i="1"/>
  <c r="AE10" i="1"/>
  <c r="AD10" i="1"/>
  <c r="AC10" i="1"/>
  <c r="AF7" i="1"/>
  <c r="AE7" i="1"/>
  <c r="AD7" i="1"/>
  <c r="AC7" i="1"/>
  <c r="AF4" i="1"/>
  <c r="AE4" i="1"/>
  <c r="AD4" i="1"/>
  <c r="AC4" i="1"/>
  <c r="AB4" i="1"/>
  <c r="AA4" i="1"/>
  <c r="Z4" i="1"/>
  <c r="Y4" i="1"/>
  <c r="X4" i="1"/>
  <c r="P105" i="1"/>
  <c r="Q105" i="1"/>
  <c r="R105" i="1"/>
  <c r="S105" i="1"/>
  <c r="T105" i="1"/>
  <c r="U105" i="1"/>
  <c r="V105" i="1"/>
  <c r="W105"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5" i="1"/>
  <c r="N105" i="1"/>
  <c r="M105" i="1"/>
  <c r="L105" i="1"/>
  <c r="K105" i="1"/>
  <c r="J105" i="1"/>
  <c r="I105" i="1"/>
  <c r="H105" i="1"/>
  <c r="G105" i="1"/>
  <c r="F105" i="1"/>
  <c r="E105" i="1"/>
  <c r="D105" i="1"/>
  <c r="C105"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E106" i="1"/>
  <c r="X106" i="1"/>
  <c r="Y106" i="1"/>
  <c r="Z106" i="1"/>
  <c r="AA106" i="1"/>
  <c r="AB106" i="1"/>
  <c r="X108" i="1"/>
  <c r="Y112" i="1"/>
  <c r="AE92" i="1"/>
  <c r="Y108" i="1"/>
  <c r="Z108" i="1"/>
  <c r="AA108" i="1"/>
  <c r="AF16" i="1" l="1"/>
  <c r="AD16" i="1"/>
  <c r="AE16" i="1"/>
  <c r="AE103" i="1"/>
  <c r="AE100" i="1" s="1"/>
  <c r="AE102" i="1" l="1"/>
  <c r="AE105" i="1" s="1"/>
  <c r="AE108" i="1" s="1"/>
  <c r="AB107" i="1" l="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<sst xmlns="http://schemas.openxmlformats.org/spreadsheetml/2006/main" count="696" uniqueCount="160">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</sst>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15098598443204E-2"/>
          <c:y val="0.1254326701528721"/>
          <c:w val="0.86114519380905707"/>
          <c:h val="0.71968123259401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numCache>
            </c:numRef>
          </c:val>
          <c:extLst>
            <c:ext xmlns:c16="http://schemas.microsoft.com/office/drawing/2014/chart" uri="{C3380CC4-5D6E-409C-BE32-E72D297353CC}">
              <c16:uniqueId val="{00000001-B118-3348-A8C1-80715CED016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92293702790967924"/>
          <c:w val="0.27572156218000099"/>
          <c:h val="4.907315020736911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23813</xdr:colOff>
      <xdr:row>108</xdr:row>
      <xdr:rowOff>25400</xdr:rowOff>
    </xdr:from>
    <xdr:to>
      <xdr:col>30</xdr:col>
      <xdr:colOff>1603375</xdr:colOff>
      <xdr:row>130</xdr:row>
      <xdr:rowOff>15875</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213.88</v>
    <v>126.34</v>
    <v>1.2398</v>
    <v>-3</v>
    <v>-1.4063000000000001E-2</v>
    <v>-0.01</v>
    <v>-4.7540000000000002E-5</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213.24</v>
    <v>Software &amp; IT Services</v>
    <v>Stock</v>
    <v>45065.951310728909</v>
    <v>0</v>
    <v>209.93</v>
    <v>205908159424</v>
    <v>SALESFORCE, INC.</v>
    <v>SALESFORCE, INC.</v>
    <v>212.96</v>
    <v>1033.9780000000001</v>
    <v>213.32</v>
    <v>210.32</v>
    <v>210.35</v>
    <v>979023200</v>
    <v>CRM</v>
    <v>SALESFORCE, INC. (XNYS:CRM)</v>
    <v>6091416</v>
    <v>4749387</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88" activePane="bottomRight" state="frozen"/>
      <selection pane="topRight"/>
      <selection pane="bottomLeft"/>
      <selection pane="bottomRight" activeCell="V116" sqref="V116"/>
    </sheetView>
  </sheetViews>
  <sheetFormatPr baseColWidth="10" defaultRowHeight="16" x14ac:dyDescent="0.2"/>
  <cols>
    <col min="1" max="1" width="50" customWidth="1"/>
    <col min="2" max="23" width="15" customWidth="1"/>
    <col min="24" max="32" width="21.3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28">
        <v>34614000000</v>
      </c>
      <c r="Y3" s="28">
        <v>38495000000</v>
      </c>
      <c r="Z3" s="28">
        <v>42940000000</v>
      </c>
      <c r="AA3" s="28">
        <v>48784000000</v>
      </c>
      <c r="AB3" s="28">
        <v>55160000000</v>
      </c>
      <c r="AC3" s="18" t="s">
        <v>109</v>
      </c>
      <c r="AD3" s="19" t="s">
        <v>110</v>
      </c>
      <c r="AE3" s="19" t="s">
        <v>111</v>
      </c>
      <c r="AF3" s="19" t="s">
        <v>112</v>
      </c>
    </row>
    <row r="4" spans="1:32" ht="19" x14ac:dyDescent="0.25">
      <c r="A4" s="14" t="s">
        <v>94</v>
      </c>
      <c r="B4" s="1"/>
      <c r="C4" s="15">
        <f>(C3/B3)-1</f>
        <v>3.1230910763569462</v>
      </c>
      <c r="D4" s="15">
        <f>(D3/C3)-1</f>
        <v>1.2754696773617744</v>
      </c>
      <c r="E4" s="15">
        <f>(E3/D3)-1</f>
        <v>0.88313623972857958</v>
      </c>
      <c r="F4" s="15">
        <f t="shared" ref="F4:T4" si="0">(F3/E3)-1</f>
        <v>0.83679951678243758</v>
      </c>
      <c r="G4" s="15">
        <f t="shared" si="0"/>
        <v>0.75680793763288445</v>
      </c>
      <c r="H4" s="16">
        <f t="shared" si="0"/>
        <v>0.60428197523373695</v>
      </c>
      <c r="I4" s="16">
        <f t="shared" si="0"/>
        <v>0.506141646114046</v>
      </c>
      <c r="J4" s="16">
        <f t="shared" si="0"/>
        <v>0.43818485374649385</v>
      </c>
      <c r="K4" s="16">
        <f t="shared" si="0"/>
        <v>0.21250054561377607</v>
      </c>
      <c r="L4" s="16">
        <f t="shared" si="0"/>
        <v>0.26927127574424614</v>
      </c>
      <c r="M4" s="16">
        <f t="shared" si="0"/>
        <v>0.36774223526209937</v>
      </c>
      <c r="N4" s="16">
        <f t="shared" si="0"/>
        <v>0.34575006209908588</v>
      </c>
      <c r="O4" s="16">
        <f t="shared" si="0"/>
        <v>0.33466975062250115</v>
      </c>
      <c r="P4" s="16">
        <f t="shared" si="0"/>
        <v>0.31996611154548393</v>
      </c>
      <c r="Q4" s="16">
        <f t="shared" si="0"/>
        <v>0.24073867990574627</v>
      </c>
      <c r="R4" s="16">
        <f t="shared" si="0"/>
        <v>0.25869388362398937</v>
      </c>
      <c r="S4" s="16">
        <f t="shared" si="0"/>
        <v>0.24881219983260205</v>
      </c>
      <c r="T4" s="16">
        <f t="shared" si="0"/>
        <v>0.2673649610324873</v>
      </c>
      <c r="U4" s="16">
        <f t="shared" ref="U4" si="1">(U3/T3)-1</f>
        <v>0.28730612859509108</v>
      </c>
      <c r="V4" s="16">
        <f t="shared" ref="V4" si="2">(V3/U3)-1</f>
        <v>0.24295239209264241</v>
      </c>
      <c r="W4" s="16">
        <f t="shared" ref="W4:AB4" si="3">(W3/V3)-1</f>
        <v>0.24656502917372491</v>
      </c>
      <c r="X4" s="16">
        <f t="shared" si="3"/>
        <v>0.30658311943228145</v>
      </c>
      <c r="Y4" s="16">
        <f t="shared" si="3"/>
        <v>0.11212226266828451</v>
      </c>
      <c r="Z4" s="16">
        <f t="shared" si="3"/>
        <v>0.11546954149889599</v>
      </c>
      <c r="AA4" s="16">
        <f t="shared" si="3"/>
        <v>0.13609687936655801</v>
      </c>
      <c r="AB4" s="16">
        <f t="shared" si="3"/>
        <v>0.13069858970154158</v>
      </c>
      <c r="AC4" s="17">
        <f>(W4+V4+U4)/3</f>
        <v>0.25894118328715282</v>
      </c>
      <c r="AD4" s="17">
        <f>(W20+V20+U20)/3</f>
        <v>0.38333041514994387</v>
      </c>
      <c r="AE4" s="17">
        <f>(W29+V29+U29)/3</f>
        <v>9.9285302422826973</v>
      </c>
      <c r="AF4" s="17">
        <f>(W105+V105+U105)/3</f>
        <v>0.23879258826431995</v>
      </c>
    </row>
    <row r="5" spans="1:32"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row>
    <row r="6" spans="1:32"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AC6" s="18" t="s">
        <v>113</v>
      </c>
      <c r="AD6" s="19" t="s">
        <v>114</v>
      </c>
      <c r="AE6" s="19" t="s">
        <v>115</v>
      </c>
      <c r="AF6" s="19" t="s">
        <v>116</v>
      </c>
    </row>
    <row r="7" spans="1:32"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AC7" s="17">
        <f>W7</f>
        <v>0.73480000000000001</v>
      </c>
      <c r="AD7" s="20">
        <f>W21</f>
        <v>0.18229999999999999</v>
      </c>
      <c r="AE7" s="20">
        <f>W30</f>
        <v>5.45E-2</v>
      </c>
      <c r="AF7" s="20">
        <f>W106/W3</f>
        <v>0.19941869243545221</v>
      </c>
    </row>
    <row r="8" spans="1:32"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row>
    <row r="9" spans="1:32" ht="19" customHeight="1" x14ac:dyDescent="0.25">
      <c r="A9" s="14" t="s">
        <v>95</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AC10" s="17">
        <f>W9</f>
        <v>0.16854144647440736</v>
      </c>
      <c r="AD10" s="20">
        <f>W13</f>
        <v>0.54556092405254419</v>
      </c>
      <c r="AE10" s="20">
        <f>W80</f>
        <v>0.10489959232975993</v>
      </c>
      <c r="AF10" s="20">
        <f>W89</f>
        <v>0</v>
      </c>
    </row>
    <row r="11" spans="1:32" ht="19" x14ac:dyDescent="0.25">
      <c r="A11" s="5" t="s">
        <v>7</v>
      </c>
      <c r="B11" s="1" t="s">
        <v>92</v>
      </c>
      <c r="C11" s="1" t="s">
        <v>92</v>
      </c>
      <c r="D11" s="1" t="s">
        <v>92</v>
      </c>
      <c r="E11" s="1" t="s">
        <v>92</v>
      </c>
      <c r="F11" s="1" t="s">
        <v>92</v>
      </c>
      <c r="G11" s="1" t="s">
        <v>92</v>
      </c>
      <c r="H11" s="1" t="s">
        <v>92</v>
      </c>
      <c r="I11" s="1" t="s">
        <v>92</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row>
    <row r="12" spans="1:32"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AC12" s="18" t="s">
        <v>117</v>
      </c>
      <c r="AD12" s="19" t="s">
        <v>118</v>
      </c>
      <c r="AE12" s="19" t="s">
        <v>119</v>
      </c>
      <c r="AF12" s="19" t="s">
        <v>120</v>
      </c>
    </row>
    <row r="13" spans="1:32" ht="19" x14ac:dyDescent="0.25">
      <c r="A13" s="14" t="s">
        <v>100</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AC13" s="17">
        <f>W28/W72</f>
        <v>2.4840446577557584E-2</v>
      </c>
      <c r="AD13" s="20">
        <f>W28/W54</f>
        <v>1.5166633406505687E-2</v>
      </c>
      <c r="AE13" s="20">
        <f>W22/(W72+W56+W61)</f>
        <v>7.5992899933436872E-3</v>
      </c>
      <c r="AF13" s="21">
        <f>W67/W72</f>
        <v>0.63783523421238242</v>
      </c>
    </row>
    <row r="14" spans="1:32" ht="19" x14ac:dyDescent="0.25">
      <c r="A14" s="5" t="s">
        <v>9</v>
      </c>
      <c r="B14" s="1" t="s">
        <v>92</v>
      </c>
      <c r="C14" s="1">
        <v>7657000</v>
      </c>
      <c r="D14" s="1" t="s">
        <v>92</v>
      </c>
      <c r="E14" s="1">
        <v>-3445000</v>
      </c>
      <c r="F14" s="1" t="s">
        <v>92</v>
      </c>
      <c r="G14" s="1">
        <v>-285000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AC15" s="18" t="s">
        <v>121</v>
      </c>
      <c r="AD15" s="19" t="s">
        <v>122</v>
      </c>
      <c r="AE15" s="19" t="s">
        <v>123</v>
      </c>
      <c r="AF15" s="19" t="s">
        <v>124</v>
      </c>
    </row>
    <row r="16" spans="1:32"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AC16" s="29">
        <f>(W35+V35+U35+T35+S35)/5</f>
        <v>6.8460590030009441E-2</v>
      </c>
      <c r="AD16" s="30">
        <f>AE101/W3</f>
        <v>7.7724656282651363</v>
      </c>
      <c r="AE16" s="30">
        <f>AE101/W28</f>
        <v>142.59567827146813</v>
      </c>
      <c r="AF16" s="31">
        <f>AE101/W106</f>
        <v>38.975612232443687</v>
      </c>
    </row>
    <row r="17" spans="1:29" ht="19" x14ac:dyDescent="0.25">
      <c r="A17" s="5" t="s">
        <v>12</v>
      </c>
      <c r="B17" s="1" t="s">
        <v>92</v>
      </c>
      <c r="C17" s="1" t="s">
        <v>92</v>
      </c>
      <c r="D17" s="1" t="s">
        <v>92</v>
      </c>
      <c r="E17" s="1" t="s">
        <v>92</v>
      </c>
      <c r="F17" s="1" t="s">
        <v>92</v>
      </c>
      <c r="G17" s="1" t="s">
        <v>92</v>
      </c>
      <c r="H17" s="1" t="s">
        <v>92</v>
      </c>
      <c r="I17" s="1" t="s">
        <v>92</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0</v>
      </c>
      <c r="W17" s="1">
        <v>0</v>
      </c>
    </row>
    <row r="18" spans="1:29" ht="20" x14ac:dyDescent="0.25">
      <c r="A18" s="5" t="s">
        <v>13</v>
      </c>
      <c r="B18" s="1" t="s">
        <v>92</v>
      </c>
      <c r="C18" s="1" t="s">
        <v>92</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AC18" s="18" t="s">
        <v>159</v>
      </c>
    </row>
    <row r="19" spans="1:29"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AC19" s="54">
        <f>W40-W56-W61</f>
        <v>-3444000000</v>
      </c>
    </row>
    <row r="20" spans="1:29" ht="19" customHeight="1" x14ac:dyDescent="0.25">
      <c r="A20" s="14" t="s">
        <v>101</v>
      </c>
      <c r="B20" s="1"/>
      <c r="C20" s="15">
        <f>(C19/B19)-1</f>
        <v>-9.668150674118281E-2</v>
      </c>
      <c r="D20" s="15">
        <f>(D19/C19)-1</f>
        <v>-0.85434653430738572</v>
      </c>
      <c r="E20" s="15">
        <f>(E19/D19)-1</f>
        <v>-4.6585073194144471</v>
      </c>
      <c r="F20" s="15">
        <f t="shared" ref="F20:O20" si="6">(F19/E19)-1</f>
        <v>0.79127582814037378</v>
      </c>
      <c r="G20" s="15">
        <f t="shared" si="6"/>
        <v>0.75029295444558364</v>
      </c>
      <c r="H20" s="15">
        <f t="shared" si="6"/>
        <v>-3.4228089629056213E-2</v>
      </c>
      <c r="I20" s="15">
        <f t="shared" si="6"/>
        <v>1.3429951690821258</v>
      </c>
      <c r="J20" s="15">
        <f t="shared" si="6"/>
        <v>0.64816235957653379</v>
      </c>
      <c r="K20" s="15">
        <f t="shared" si="6"/>
        <v>8.5988208036711145E-2</v>
      </c>
      <c r="L20" s="15">
        <f t="shared" si="6"/>
        <v>3.1743161918537099E-2</v>
      </c>
      <c r="M20" s="15">
        <f t="shared" si="6"/>
        <v>-0.29397686877284335</v>
      </c>
      <c r="N20" s="15">
        <f t="shared" si="6"/>
        <v>-0.1493823308323996</v>
      </c>
      <c r="O20" s="15">
        <f t="shared" si="6"/>
        <v>-0.26052739080776</v>
      </c>
      <c r="P20" s="15">
        <f t="shared" ref="P20" si="7">(P19/O19)-1</f>
        <v>2.4774687426013822</v>
      </c>
      <c r="Q20" s="15">
        <f t="shared" ref="Q20" si="8">(Q19/P19)-1</f>
        <v>1.1478952692187985</v>
      </c>
      <c r="R20" s="15">
        <f t="shared" ref="R20" si="9">(R19/Q19)-1</f>
        <v>0.12694373250980351</v>
      </c>
      <c r="S20" s="15">
        <f t="shared" ref="S20" si="10">(S19/R19)-1</f>
        <v>0.39516297534475564</v>
      </c>
      <c r="T20" s="15">
        <f t="shared" ref="T20" si="11">(T19/S19)-1</f>
        <v>1.015070306657412</v>
      </c>
      <c r="U20" s="15">
        <f t="shared" ref="U20" si="12">(U19/T19)-1</f>
        <v>0.35350166746069567</v>
      </c>
      <c r="V20" s="15">
        <f t="shared" ref="V20" si="13">(V19/U19)-1</f>
        <v>0.90320309750088001</v>
      </c>
      <c r="W20" s="15">
        <f t="shared" ref="W20" si="14">(W19/V19)-1</f>
        <v>-0.10671351951174401</v>
      </c>
    </row>
    <row r="21" spans="1:29" ht="19"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row>
    <row r="22" spans="1:29"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row>
    <row r="23" spans="1:29"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row>
    <row r="24" spans="1:29"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row>
    <row r="25" spans="1:29"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row>
    <row r="26" spans="1:29"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row>
    <row r="27" spans="1:29" ht="19" x14ac:dyDescent="0.25">
      <c r="A27" s="5" t="s">
        <v>21</v>
      </c>
      <c r="B27" s="1" t="s">
        <v>92</v>
      </c>
      <c r="C27" s="1" t="s">
        <v>92</v>
      </c>
      <c r="D27" s="1" t="s">
        <v>92</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row>
    <row r="28" spans="1:29" ht="19" x14ac:dyDescent="0.25">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row>
    <row r="29" spans="1:29" ht="20" customHeight="1" x14ac:dyDescent="0.25">
      <c r="A29" s="14" t="s">
        <v>102</v>
      </c>
      <c r="B29" s="1"/>
      <c r="C29" s="15">
        <f>(C28/B28)-1</f>
        <v>-9.668150674118281E-2</v>
      </c>
      <c r="D29" s="15">
        <f>(D28/C28)-1</f>
        <v>-0.66038659163200397</v>
      </c>
      <c r="E29" s="15">
        <f>(E28/D28)-1</f>
        <v>-1.361671469740634</v>
      </c>
      <c r="F29" s="15">
        <f t="shared" ref="F29:O29" si="15">(F28/E28)-1</f>
        <v>1.0904951622083097</v>
      </c>
      <c r="G29" s="15">
        <f t="shared" si="15"/>
        <v>2.8761230601687995</v>
      </c>
      <c r="H29" s="15">
        <f t="shared" si="15"/>
        <v>-0.98310739622111398</v>
      </c>
      <c r="I29" s="15">
        <f t="shared" si="15"/>
        <v>37.162162162162161</v>
      </c>
      <c r="J29" s="15">
        <f t="shared" si="15"/>
        <v>1.3658749182828505</v>
      </c>
      <c r="K29" s="15">
        <f t="shared" si="15"/>
        <v>0.85868564060053432</v>
      </c>
      <c r="L29" s="15">
        <f t="shared" si="15"/>
        <v>-0.20125373208290487</v>
      </c>
      <c r="M29" s="15">
        <f t="shared" si="15"/>
        <v>-1.1794832025312529</v>
      </c>
      <c r="N29" s="15">
        <f t="shared" si="15"/>
        <v>22.370636017974419</v>
      </c>
      <c r="O29" s="15">
        <f t="shared" si="15"/>
        <v>-0.14150751539129958</v>
      </c>
      <c r="P29" s="15">
        <f t="shared" ref="P29" si="16">(P28/O28)-1</f>
        <v>0.13142241843437064</v>
      </c>
      <c r="Q29" s="15">
        <f t="shared" ref="Q29" si="17">(Q28/P28)-1</f>
        <v>-0.81945882567913264</v>
      </c>
      <c r="R29" s="15">
        <f t="shared" ref="R29" si="18">(R28/Q28)-1</f>
        <v>-4.7876270400202419</v>
      </c>
      <c r="S29" s="15">
        <f t="shared" ref="S29" si="19">(S28/R28)-1</f>
        <v>-0.29033802440545109</v>
      </c>
      <c r="T29" s="15">
        <f t="shared" ref="T29" si="20">(T28/S28)-1</f>
        <v>7.7073848036523955</v>
      </c>
      <c r="U29" s="15">
        <f t="shared" ref="U29" si="21">(U28/T28)-1</f>
        <v>-0.88648648648648654</v>
      </c>
      <c r="V29" s="15">
        <f t="shared" ref="V29" si="22">(V28/U28)-1</f>
        <v>31.317460317460316</v>
      </c>
      <c r="W29" s="15">
        <f t="shared" ref="W29" si="23">(W28/V28)-1</f>
        <v>-0.64538310412573674</v>
      </c>
    </row>
    <row r="30" spans="1:29"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row>
    <row r="31" spans="1:29" ht="19" x14ac:dyDescent="0.25">
      <c r="A31" s="5" t="s">
        <v>24</v>
      </c>
      <c r="B31" s="12">
        <v>-0.59</v>
      </c>
      <c r="C31" s="12">
        <v>-0.34</v>
      </c>
      <c r="D31" s="12">
        <v>-0.09</v>
      </c>
      <c r="E31" s="12">
        <v>0.03</v>
      </c>
      <c r="F31" s="12">
        <v>0.03</v>
      </c>
      <c r="G31" s="12">
        <v>7.0000000000000007E-2</v>
      </c>
      <c r="H31" s="12" t="s">
        <v>91</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row>
    <row r="32" spans="1:29" ht="19" x14ac:dyDescent="0.25">
      <c r="A32" s="5" t="s">
        <v>25</v>
      </c>
      <c r="B32" s="12">
        <v>-0.59</v>
      </c>
      <c r="C32" s="12">
        <v>-0.34</v>
      </c>
      <c r="D32" s="12">
        <v>-0.09</v>
      </c>
      <c r="E32" s="12">
        <v>0.01</v>
      </c>
      <c r="F32" s="12">
        <v>0.02</v>
      </c>
      <c r="G32" s="12">
        <v>0.06</v>
      </c>
      <c r="H32" s="12" t="s">
        <v>91</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row>
    <row r="33" spans="1:23"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row>
    <row r="34" spans="1:23"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row>
    <row r="35" spans="1:23" ht="20" customHeight="1" x14ac:dyDescent="0.25">
      <c r="A35" s="14" t="s">
        <v>103</v>
      </c>
      <c r="B35" s="1"/>
      <c r="C35" s="22">
        <f>(C34-B34)/B34</f>
        <v>0.58021631365479942</v>
      </c>
      <c r="D35" s="22">
        <f t="shared" ref="D35:O35" si="24">(D34-C34)/C34</f>
        <v>0.2536242216835401</v>
      </c>
      <c r="E35" s="22">
        <f t="shared" si="24"/>
        <v>2.6174028436018957</v>
      </c>
      <c r="F35" s="22">
        <f t="shared" si="24"/>
        <v>0.16209162657610918</v>
      </c>
      <c r="G35" s="22">
        <f t="shared" si="24"/>
        <v>7.0918339736998751E-2</v>
      </c>
      <c r="H35" s="22">
        <f t="shared" si="24"/>
        <v>1.1933938031110774E-2</v>
      </c>
      <c r="I35" s="22">
        <f t="shared" si="24"/>
        <v>1.8875776087354561E-2</v>
      </c>
      <c r="J35" s="22">
        <f t="shared" si="24"/>
        <v>2.2920716864615838E-2</v>
      </c>
      <c r="K35" s="22">
        <f t="shared" si="24"/>
        <v>2.3045964161369663E-2</v>
      </c>
      <c r="L35" s="22">
        <f t="shared" si="24"/>
        <v>7.0755136050704839E-2</v>
      </c>
      <c r="M35" s="22">
        <f t="shared" si="24"/>
        <v>-1.3680864292340495E-2</v>
      </c>
      <c r="N35" s="22">
        <f t="shared" si="24"/>
        <v>4.3768754342138325E-2</v>
      </c>
      <c r="O35" s="22">
        <f t="shared" si="24"/>
        <v>5.7916855491984366E-2</v>
      </c>
      <c r="P35" s="22">
        <f t="shared" ref="P35" si="25">(P34-O34)/O34</f>
        <v>4.44016445425384E-2</v>
      </c>
      <c r="Q35" s="22">
        <f t="shared" ref="Q35" si="26">(Q34-P34)/P34</f>
        <v>6.0080301466959758E-2</v>
      </c>
      <c r="R35" s="22">
        <f t="shared" ref="R35" si="27">(R34-Q34)/Q34</f>
        <v>5.8293924101522412E-2</v>
      </c>
      <c r="S35" s="22">
        <f t="shared" ref="S35" si="28">(S34-R34)/R34</f>
        <v>4.9100493132843107E-2</v>
      </c>
      <c r="T35" s="22">
        <f t="shared" ref="T35" si="29">(T34-S34)/S34</f>
        <v>5.4998788453004231E-2</v>
      </c>
      <c r="U35" s="22">
        <f t="shared" ref="U35" si="30">(U34-T34)/T34</f>
        <v>9.6774193548387094E-2</v>
      </c>
      <c r="V35" s="22">
        <f t="shared" ref="V35" si="31">(V34-U34)/U34</f>
        <v>9.4117647058823528E-2</v>
      </c>
      <c r="W35" s="22">
        <f t="shared" ref="W35" si="32">(W34-V34)/V34</f>
        <v>4.7311827956989246E-2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t="s">
        <v>92</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row>
    <row r="39" spans="1:23" ht="19" x14ac:dyDescent="0.25">
      <c r="A39" s="5" t="s">
        <v>31</v>
      </c>
      <c r="B39" s="1" t="s">
        <v>92</v>
      </c>
      <c r="C39" s="1" t="s">
        <v>92</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row>
    <row r="40" spans="1:23" ht="19" x14ac:dyDescent="0.25">
      <c r="A40" s="5" t="s">
        <v>32</v>
      </c>
      <c r="B40" s="1" t="s">
        <v>92</v>
      </c>
      <c r="C40" s="1" t="s">
        <v>92</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row>
    <row r="41" spans="1:23" ht="19" x14ac:dyDescent="0.25">
      <c r="A41" s="5" t="s">
        <v>33</v>
      </c>
      <c r="B41" s="1" t="s">
        <v>92</v>
      </c>
      <c r="C41" s="1" t="s">
        <v>92</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t="s">
        <v>92</v>
      </c>
      <c r="C43" s="1" t="s">
        <v>92</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row>
    <row r="44" spans="1:23" ht="19" x14ac:dyDescent="0.25">
      <c r="A44" s="6" t="s">
        <v>36</v>
      </c>
      <c r="B44" s="10" t="s">
        <v>92</v>
      </c>
      <c r="C44" s="10" t="s">
        <v>92</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row>
    <row r="45" spans="1:23" ht="19" x14ac:dyDescent="0.25">
      <c r="A45" s="5" t="s">
        <v>37</v>
      </c>
      <c r="B45" s="1" t="s">
        <v>92</v>
      </c>
      <c r="C45" s="1" t="s">
        <v>92</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row>
    <row r="46" spans="1:23" ht="19" x14ac:dyDescent="0.25">
      <c r="A46" s="5" t="s">
        <v>38</v>
      </c>
      <c r="B46" s="1" t="s">
        <v>92</v>
      </c>
      <c r="C46" s="1" t="s">
        <v>92</v>
      </c>
      <c r="D46" s="1" t="s">
        <v>92</v>
      </c>
      <c r="E46" s="1" t="s">
        <v>92</v>
      </c>
      <c r="F46" s="1" t="s">
        <v>92</v>
      </c>
      <c r="G46" s="1" t="s">
        <v>92</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row>
    <row r="47" spans="1:23" ht="19" x14ac:dyDescent="0.25">
      <c r="A47" s="5" t="s">
        <v>39</v>
      </c>
      <c r="B47" s="1" t="s">
        <v>92</v>
      </c>
      <c r="C47" s="1" t="s">
        <v>92</v>
      </c>
      <c r="D47" s="1" t="s">
        <v>92</v>
      </c>
      <c r="E47" s="1" t="s">
        <v>92</v>
      </c>
      <c r="F47" s="1" t="s">
        <v>92</v>
      </c>
      <c r="G47" s="1" t="s">
        <v>92</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row>
    <row r="48" spans="1:23" ht="19" x14ac:dyDescent="0.25">
      <c r="A48" s="5" t="s">
        <v>40</v>
      </c>
      <c r="B48" s="1" t="s">
        <v>92</v>
      </c>
      <c r="C48" s="1" t="s">
        <v>92</v>
      </c>
      <c r="D48" s="1" t="s">
        <v>92</v>
      </c>
      <c r="E48" s="1" t="s">
        <v>92</v>
      </c>
      <c r="F48" s="1" t="s">
        <v>92</v>
      </c>
      <c r="G48" s="1" t="s">
        <v>92</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row>
    <row r="49" spans="1:23" ht="19" x14ac:dyDescent="0.25">
      <c r="A49" s="5" t="s">
        <v>41</v>
      </c>
      <c r="B49" s="1" t="s">
        <v>92</v>
      </c>
      <c r="C49" s="1" t="s">
        <v>92</v>
      </c>
      <c r="D49" s="1" t="s">
        <v>92</v>
      </c>
      <c r="E49" s="1" t="s">
        <v>92</v>
      </c>
      <c r="F49" s="1" t="s">
        <v>92</v>
      </c>
      <c r="G49" s="1" t="s">
        <v>92</v>
      </c>
      <c r="H49" s="1" t="s">
        <v>92</v>
      </c>
      <c r="I49" s="1" t="s">
        <v>92</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row>
    <row r="50" spans="1:23" ht="19" x14ac:dyDescent="0.25">
      <c r="A50" s="5" t="s">
        <v>42</v>
      </c>
      <c r="B50" s="1" t="s">
        <v>92</v>
      </c>
      <c r="C50" s="1" t="s">
        <v>92</v>
      </c>
      <c r="D50" s="1" t="s">
        <v>92</v>
      </c>
      <c r="E50" s="1" t="s">
        <v>92</v>
      </c>
      <c r="F50" s="1" t="s">
        <v>92</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92</v>
      </c>
      <c r="U50" s="1" t="s">
        <v>92</v>
      </c>
      <c r="V50" s="1">
        <v>2693000000</v>
      </c>
      <c r="W50" s="1">
        <v>2623000000</v>
      </c>
    </row>
    <row r="51" spans="1:23" ht="19" x14ac:dyDescent="0.25">
      <c r="A51" s="5" t="s">
        <v>43</v>
      </c>
      <c r="B51" s="1" t="s">
        <v>92</v>
      </c>
      <c r="C51" s="1" t="s">
        <v>92</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row>
    <row r="52" spans="1:23" ht="19" x14ac:dyDescent="0.25">
      <c r="A52" s="5" t="s">
        <v>44</v>
      </c>
      <c r="B52" s="1" t="s">
        <v>92</v>
      </c>
      <c r="C52" s="1" t="s">
        <v>92</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row>
    <row r="53" spans="1:23" ht="19" x14ac:dyDescent="0.25">
      <c r="A53" s="5" t="s">
        <v>45</v>
      </c>
      <c r="B53" s="1">
        <v>37047000</v>
      </c>
      <c r="C53" s="1">
        <v>29713000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row>
    <row r="55" spans="1:23" ht="19" x14ac:dyDescent="0.25">
      <c r="A55" s="5" t="s">
        <v>47</v>
      </c>
      <c r="B55" s="1" t="s">
        <v>92</v>
      </c>
      <c r="C55" s="1" t="s">
        <v>92</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92</v>
      </c>
    </row>
    <row r="56" spans="1:23" ht="19" x14ac:dyDescent="0.25">
      <c r="A56" s="5" t="s">
        <v>48</v>
      </c>
      <c r="B56" s="1" t="s">
        <v>92</v>
      </c>
      <c r="C56" s="1" t="s">
        <v>92</v>
      </c>
      <c r="D56" s="1">
        <v>531000</v>
      </c>
      <c r="E56" s="1">
        <v>78000</v>
      </c>
      <c r="F56" s="1">
        <v>563000</v>
      </c>
      <c r="G56" s="1">
        <v>615000</v>
      </c>
      <c r="H56" s="1">
        <v>176000</v>
      </c>
      <c r="I56" s="1" t="s">
        <v>92</v>
      </c>
      <c r="J56" s="1" t="s">
        <v>92</v>
      </c>
      <c r="K56" s="1" t="s">
        <v>92</v>
      </c>
      <c r="L56" s="1" t="s">
        <v>92</v>
      </c>
      <c r="M56" s="1">
        <v>496149000</v>
      </c>
      <c r="N56" s="1">
        <v>521278000</v>
      </c>
      <c r="O56" s="1">
        <v>572159000</v>
      </c>
      <c r="P56" s="1" t="s">
        <v>92</v>
      </c>
      <c r="Q56" s="1">
        <v>15402000</v>
      </c>
      <c r="R56" s="1">
        <v>19594000</v>
      </c>
      <c r="S56" s="1">
        <v>1127256000</v>
      </c>
      <c r="T56" s="1">
        <v>3000000</v>
      </c>
      <c r="U56" s="1">
        <v>750000000</v>
      </c>
      <c r="V56" s="1">
        <v>766000000</v>
      </c>
      <c r="W56" s="1">
        <v>686000000</v>
      </c>
    </row>
    <row r="57" spans="1:23" ht="19" x14ac:dyDescent="0.25">
      <c r="A57" s="5" t="s">
        <v>49</v>
      </c>
      <c r="B57" s="1" t="s">
        <v>92</v>
      </c>
      <c r="C57" s="1" t="s">
        <v>92</v>
      </c>
      <c r="D57" s="1" t="s">
        <v>92</v>
      </c>
      <c r="E57" s="1" t="s">
        <v>92</v>
      </c>
      <c r="F57" s="1" t="s">
        <v>92</v>
      </c>
      <c r="G57" s="1" t="s">
        <v>92</v>
      </c>
      <c r="H57" s="1" t="s">
        <v>92</v>
      </c>
      <c r="I57" s="1" t="s">
        <v>92</v>
      </c>
      <c r="J57" s="1">
        <v>3619000</v>
      </c>
      <c r="K57" s="1">
        <v>8424000</v>
      </c>
      <c r="L57" s="1">
        <v>49135000</v>
      </c>
      <c r="M57" s="1">
        <v>100471000</v>
      </c>
      <c r="N57" s="1">
        <v>120341000</v>
      </c>
      <c r="O57" s="1">
        <v>153026000</v>
      </c>
      <c r="P57" s="1">
        <v>184844000</v>
      </c>
      <c r="Q57" s="1">
        <v>205781000</v>
      </c>
      <c r="R57" s="1">
        <v>239699000</v>
      </c>
      <c r="S57" s="1">
        <v>305861000</v>
      </c>
      <c r="T57" s="1" t="s">
        <v>92</v>
      </c>
      <c r="U57" s="1" t="s">
        <v>92</v>
      </c>
      <c r="V57" s="1" t="s">
        <v>92</v>
      </c>
      <c r="W57" s="1" t="s">
        <v>92</v>
      </c>
    </row>
    <row r="58" spans="1:23" ht="19" x14ac:dyDescent="0.25">
      <c r="A58" s="5" t="s">
        <v>50</v>
      </c>
      <c r="B58" s="1" t="s">
        <v>92</v>
      </c>
      <c r="C58" s="1" t="s">
        <v>92</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row>
    <row r="59" spans="1:23" ht="19" x14ac:dyDescent="0.25">
      <c r="A59" s="5" t="s">
        <v>51</v>
      </c>
      <c r="B59" s="1" t="s">
        <v>92</v>
      </c>
      <c r="C59" s="1" t="s">
        <v>92</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92</v>
      </c>
      <c r="V59" s="1" t="s">
        <v>92</v>
      </c>
      <c r="W59" s="1">
        <v>5474000000</v>
      </c>
    </row>
    <row r="60" spans="1:23" ht="19" x14ac:dyDescent="0.25">
      <c r="A60" s="6" t="s">
        <v>52</v>
      </c>
      <c r="B60" s="10" t="s">
        <v>92</v>
      </c>
      <c r="C60" s="10" t="s">
        <v>92</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row>
    <row r="61" spans="1:23" ht="19" x14ac:dyDescent="0.25">
      <c r="A61" s="5" t="s">
        <v>53</v>
      </c>
      <c r="B61" s="1" t="s">
        <v>92</v>
      </c>
      <c r="C61" s="1" t="s">
        <v>92</v>
      </c>
      <c r="D61" s="1">
        <v>78000</v>
      </c>
      <c r="E61" s="1" t="s">
        <v>92</v>
      </c>
      <c r="F61" s="1">
        <v>721000</v>
      </c>
      <c r="G61" s="1">
        <v>184000</v>
      </c>
      <c r="H61" s="1">
        <v>6000</v>
      </c>
      <c r="I61" s="1" t="s">
        <v>92</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row>
    <row r="62" spans="1:23" ht="19" x14ac:dyDescent="0.25">
      <c r="A62" s="5" t="s">
        <v>50</v>
      </c>
      <c r="B62" s="1" t="s">
        <v>92</v>
      </c>
      <c r="C62" s="1" t="s">
        <v>92</v>
      </c>
      <c r="D62" s="1" t="s">
        <v>92</v>
      </c>
      <c r="E62" s="1" t="s">
        <v>92</v>
      </c>
      <c r="F62" s="1" t="s">
        <v>92</v>
      </c>
      <c r="G62" s="1" t="s">
        <v>92</v>
      </c>
      <c r="H62" s="1" t="s">
        <v>92</v>
      </c>
      <c r="I62" s="1" t="s">
        <v>92</v>
      </c>
      <c r="J62" s="1">
        <v>10263000</v>
      </c>
      <c r="K62" s="1">
        <v>14171000</v>
      </c>
      <c r="L62" s="1">
        <v>21702000</v>
      </c>
      <c r="M62" s="1">
        <v>88673000</v>
      </c>
      <c r="N62" s="1">
        <v>64355000</v>
      </c>
      <c r="O62" s="1">
        <v>48410000</v>
      </c>
      <c r="P62" s="1">
        <v>34681000</v>
      </c>
      <c r="Q62" s="1">
        <v>23886000</v>
      </c>
      <c r="R62" s="1">
        <v>37113000</v>
      </c>
      <c r="S62" s="1" t="s">
        <v>92</v>
      </c>
      <c r="T62" s="1" t="s">
        <v>92</v>
      </c>
      <c r="U62" s="1" t="s">
        <v>92</v>
      </c>
      <c r="V62" s="1" t="s">
        <v>92</v>
      </c>
      <c r="W62" s="1" t="s">
        <v>92</v>
      </c>
    </row>
    <row r="63" spans="1:23" ht="19" x14ac:dyDescent="0.25">
      <c r="A63" s="5" t="s">
        <v>54</v>
      </c>
      <c r="B63" s="1" t="s">
        <v>92</v>
      </c>
      <c r="C63" s="1" t="s">
        <v>92</v>
      </c>
      <c r="D63" s="1" t="s">
        <v>92</v>
      </c>
      <c r="E63" s="1" t="s">
        <v>92</v>
      </c>
      <c r="F63" s="1" t="s">
        <v>92</v>
      </c>
      <c r="G63" s="1" t="s">
        <v>92</v>
      </c>
      <c r="H63" s="1" t="s">
        <v>92</v>
      </c>
      <c r="I63" s="1" t="s">
        <v>92</v>
      </c>
      <c r="J63" s="1" t="s">
        <v>92</v>
      </c>
      <c r="K63" s="1" t="s">
        <v>92</v>
      </c>
      <c r="L63" s="1">
        <v>18481000</v>
      </c>
      <c r="M63" s="1" t="s">
        <v>92</v>
      </c>
      <c r="N63" s="1" t="s">
        <v>92</v>
      </c>
      <c r="O63" s="1">
        <v>108760000</v>
      </c>
      <c r="P63" s="1">
        <v>94396000</v>
      </c>
      <c r="Q63" s="1">
        <v>85996000</v>
      </c>
      <c r="R63" s="1">
        <v>99378000</v>
      </c>
      <c r="S63" s="1">
        <v>115717000</v>
      </c>
      <c r="T63" s="1" t="s">
        <v>92</v>
      </c>
      <c r="U63" s="1" t="s">
        <v>92</v>
      </c>
      <c r="V63" s="1" t="s">
        <v>92</v>
      </c>
      <c r="W63" s="1" t="s">
        <v>92</v>
      </c>
    </row>
    <row r="64" spans="1:23" ht="19" x14ac:dyDescent="0.25">
      <c r="A64" s="5" t="s">
        <v>55</v>
      </c>
      <c r="B64" s="1" t="s">
        <v>92</v>
      </c>
      <c r="C64" s="1" t="s">
        <v>92</v>
      </c>
      <c r="D64" s="1">
        <v>66265000</v>
      </c>
      <c r="E64" s="1">
        <v>62967000</v>
      </c>
      <c r="F64" s="1">
        <v>1596000</v>
      </c>
      <c r="G64" s="1">
        <v>1155000</v>
      </c>
      <c r="H64" s="1">
        <v>1402000</v>
      </c>
      <c r="I64" s="1">
        <v>22674000</v>
      </c>
      <c r="J64" s="1" t="s">
        <v>92</v>
      </c>
      <c r="K64" s="1">
        <v>17551000</v>
      </c>
      <c r="L64" s="1" t="s">
        <v>92</v>
      </c>
      <c r="M64" s="1">
        <v>37258000</v>
      </c>
      <c r="N64" s="1">
        <v>49074000</v>
      </c>
      <c r="O64" s="1">
        <v>13953000</v>
      </c>
      <c r="P64" s="1">
        <v>1026000</v>
      </c>
      <c r="Q64" s="1">
        <v>66000</v>
      </c>
      <c r="R64" s="1" t="s">
        <v>92</v>
      </c>
      <c r="S64" s="1" t="s">
        <v>92</v>
      </c>
      <c r="T64" s="1">
        <v>704000000</v>
      </c>
      <c r="U64" s="1">
        <v>1278000000</v>
      </c>
      <c r="V64" s="1">
        <v>1565000000</v>
      </c>
      <c r="W64" s="1">
        <v>1995000000</v>
      </c>
    </row>
    <row r="65" spans="1:23" ht="19" x14ac:dyDescent="0.25">
      <c r="A65" s="5" t="s">
        <v>56</v>
      </c>
      <c r="B65" s="1" t="s">
        <v>92</v>
      </c>
      <c r="C65" s="1" t="s">
        <v>92</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row>
    <row r="66" spans="1:23" ht="19" x14ac:dyDescent="0.25">
      <c r="A66" s="5" t="s">
        <v>57</v>
      </c>
      <c r="B66" s="1">
        <v>66376000</v>
      </c>
      <c r="C66" s="1">
        <v>19924000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row>
    <row r="68" spans="1:23" ht="19" x14ac:dyDescent="0.25">
      <c r="A68" s="5" t="s">
        <v>59</v>
      </c>
      <c r="B68" s="1" t="s">
        <v>92</v>
      </c>
      <c r="C68" s="1" t="s">
        <v>92</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row>
    <row r="69" spans="1:23"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row>
    <row r="70" spans="1:23" ht="19" x14ac:dyDescent="0.25">
      <c r="A70" s="5" t="s">
        <v>61</v>
      </c>
      <c r="B70" s="1" t="s">
        <v>92</v>
      </c>
      <c r="C70" s="1" t="s">
        <v>92</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row>
    <row r="71" spans="1:23"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row>
    <row r="72" spans="1:23"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row>
    <row r="73" spans="1:23" ht="19" x14ac:dyDescent="0.25">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row>
    <row r="74" spans="1:2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row>
    <row r="77" spans="1:23" ht="19" x14ac:dyDescent="0.25">
      <c r="A77" s="5" t="s">
        <v>13</v>
      </c>
      <c r="B77" s="1" t="s">
        <v>92</v>
      </c>
      <c r="C77" s="1" t="s">
        <v>92</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row>
    <row r="78" spans="1:23" ht="19" x14ac:dyDescent="0.25">
      <c r="A78" s="5" t="s">
        <v>67</v>
      </c>
      <c r="B78" s="1" t="s">
        <v>92</v>
      </c>
      <c r="C78" s="1" t="s">
        <v>92</v>
      </c>
      <c r="D78" s="1" t="s">
        <v>92</v>
      </c>
      <c r="E78" s="1" t="s">
        <v>92</v>
      </c>
      <c r="F78" s="1" t="s">
        <v>92</v>
      </c>
      <c r="G78" s="1" t="s">
        <v>92</v>
      </c>
      <c r="H78" s="1" t="s">
        <v>92</v>
      </c>
      <c r="I78" s="1">
        <v>-970000</v>
      </c>
      <c r="J78" s="1" t="s">
        <v>92</v>
      </c>
      <c r="K78" s="1" t="s">
        <v>92</v>
      </c>
      <c r="L78" s="1" t="s">
        <v>92</v>
      </c>
      <c r="M78" s="1" t="s">
        <v>92</v>
      </c>
      <c r="N78" s="1" t="s">
        <v>92</v>
      </c>
      <c r="O78" s="1" t="s">
        <v>92</v>
      </c>
      <c r="P78" s="1" t="s">
        <v>92</v>
      </c>
      <c r="Q78" s="1" t="s">
        <v>92</v>
      </c>
      <c r="R78" s="1" t="s">
        <v>92</v>
      </c>
      <c r="S78" s="1" t="s">
        <v>92</v>
      </c>
      <c r="T78" s="1" t="s">
        <v>92</v>
      </c>
      <c r="U78" s="1" t="s">
        <v>92</v>
      </c>
      <c r="V78" s="1">
        <v>-2003000000</v>
      </c>
      <c r="W78" s="1" t="s">
        <v>92</v>
      </c>
    </row>
    <row r="79" spans="1:23" ht="19" x14ac:dyDescent="0.25">
      <c r="A79" s="5" t="s">
        <v>68</v>
      </c>
      <c r="B79" s="1" t="s">
        <v>92</v>
      </c>
      <c r="C79" s="1" t="s">
        <v>92</v>
      </c>
      <c r="D79" s="1" t="s">
        <v>92</v>
      </c>
      <c r="E79" s="1" t="s">
        <v>92</v>
      </c>
      <c r="F79" s="1" t="s">
        <v>92</v>
      </c>
      <c r="G79" s="1" t="s">
        <v>92</v>
      </c>
      <c r="H79" s="1" t="s">
        <v>92</v>
      </c>
      <c r="I79" s="1" t="s">
        <v>92</v>
      </c>
      <c r="J79" s="1" t="s">
        <v>92</v>
      </c>
      <c r="K79" s="1" t="s">
        <v>92</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row>
    <row r="80" spans="1:23" ht="19" x14ac:dyDescent="0.25">
      <c r="A80" s="14" t="s">
        <v>104</v>
      </c>
      <c r="B80" s="15" t="e">
        <f t="shared" ref="B80:W80" si="33">B79/B3</f>
        <v>#VALUE!</v>
      </c>
      <c r="C80" s="15" t="e">
        <f t="shared" si="33"/>
        <v>#VALUE!</v>
      </c>
      <c r="D80" s="15" t="e">
        <f t="shared" si="33"/>
        <v>#VALUE!</v>
      </c>
      <c r="E80" s="15" t="e">
        <f t="shared" si="33"/>
        <v>#VALUE!</v>
      </c>
      <c r="F80" s="15" t="e">
        <f t="shared" si="33"/>
        <v>#VALUE!</v>
      </c>
      <c r="G80" s="15" t="e">
        <f t="shared" si="33"/>
        <v>#VALUE!</v>
      </c>
      <c r="H80" s="15" t="e">
        <f t="shared" si="33"/>
        <v>#VALUE!</v>
      </c>
      <c r="I80" s="15" t="e">
        <f t="shared" si="33"/>
        <v>#VALUE!</v>
      </c>
      <c r="J80" s="15" t="e">
        <f t="shared" si="33"/>
        <v>#VALUE!</v>
      </c>
      <c r="K80" s="15" t="e">
        <f t="shared" si="33"/>
        <v>#VALUE!</v>
      </c>
      <c r="L80" s="15">
        <f t="shared" si="33"/>
        <v>7.2672841566096755E-2</v>
      </c>
      <c r="M80" s="15">
        <f t="shared" si="33"/>
        <v>0.10114893235898434</v>
      </c>
      <c r="N80" s="15">
        <f t="shared" si="33"/>
        <v>0.12436909771342487</v>
      </c>
      <c r="O80" s="15">
        <f t="shared" si="33"/>
        <v>0.12362555370261334</v>
      </c>
      <c r="P80" s="15">
        <f t="shared" si="33"/>
        <v>0.10510020682650283</v>
      </c>
      <c r="Q80" s="15">
        <f t="shared" si="33"/>
        <v>8.9036863362458932E-2</v>
      </c>
      <c r="R80" s="15">
        <f t="shared" si="33"/>
        <v>9.7756025273642091E-2</v>
      </c>
      <c r="S80" s="15">
        <f t="shared" si="33"/>
        <v>9.5134719311390101E-2</v>
      </c>
      <c r="T80" s="15">
        <f t="shared" si="33"/>
        <v>9.659689805752146E-2</v>
      </c>
      <c r="U80" s="15">
        <f t="shared" si="33"/>
        <v>0.10439817522517253</v>
      </c>
      <c r="V80" s="15">
        <f t="shared" si="33"/>
        <v>0.10304912478825522</v>
      </c>
      <c r="W80" s="15">
        <f t="shared" si="33"/>
        <v>0.10489959232975993</v>
      </c>
    </row>
    <row r="81" spans="1:31" ht="19" x14ac:dyDescent="0.25">
      <c r="A81" s="5" t="s">
        <v>69</v>
      </c>
      <c r="B81" s="1" t="s">
        <v>92</v>
      </c>
      <c r="C81" s="1" t="s">
        <v>92</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row>
    <row r="82" spans="1:31" ht="19" x14ac:dyDescent="0.25">
      <c r="A82" s="5" t="s">
        <v>70</v>
      </c>
      <c r="B82" s="1" t="s">
        <v>92</v>
      </c>
      <c r="C82" s="1" t="s">
        <v>92</v>
      </c>
      <c r="D82" s="1" t="s">
        <v>92</v>
      </c>
      <c r="E82" s="1" t="s">
        <v>92</v>
      </c>
      <c r="F82" s="1" t="s">
        <v>92</v>
      </c>
      <c r="G82" s="1" t="s">
        <v>92</v>
      </c>
      <c r="H82" s="1" t="s">
        <v>92</v>
      </c>
      <c r="I82" s="1" t="s">
        <v>92</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1" t="s">
        <v>125</v>
      </c>
      <c r="AE83" s="62"/>
    </row>
    <row r="84" spans="1:31" ht="19" x14ac:dyDescent="0.25">
      <c r="A84" s="5" t="s">
        <v>47</v>
      </c>
      <c r="B84" s="1" t="s">
        <v>92</v>
      </c>
      <c r="C84" s="1" t="s">
        <v>92</v>
      </c>
      <c r="D84" s="1" t="s">
        <v>92</v>
      </c>
      <c r="E84" s="1" t="s">
        <v>92</v>
      </c>
      <c r="F84" s="1" t="s">
        <v>92</v>
      </c>
      <c r="G84" s="1" t="s">
        <v>92</v>
      </c>
      <c r="H84" s="1" t="s">
        <v>92</v>
      </c>
      <c r="I84" s="1" t="s">
        <v>92</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AD84" s="63" t="s">
        <v>126</v>
      </c>
      <c r="AE84" s="64"/>
    </row>
    <row r="85" spans="1:31" ht="20" x14ac:dyDescent="0.25">
      <c r="A85" s="5" t="s">
        <v>71</v>
      </c>
      <c r="B85" s="1" t="s">
        <v>92</v>
      </c>
      <c r="C85" s="1" t="s">
        <v>92</v>
      </c>
      <c r="D85" s="1" t="s">
        <v>92</v>
      </c>
      <c r="E85" s="1" t="s">
        <v>92</v>
      </c>
      <c r="F85" s="1" t="s">
        <v>92</v>
      </c>
      <c r="G85" s="1" t="s">
        <v>92</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AD85" s="23" t="s">
        <v>127</v>
      </c>
      <c r="AE85" s="24">
        <f>W17</f>
        <v>0</v>
      </c>
    </row>
    <row r="86" spans="1:31" ht="20" x14ac:dyDescent="0.25">
      <c r="A86" s="5" t="s">
        <v>72</v>
      </c>
      <c r="B86" s="1" t="s">
        <v>92</v>
      </c>
      <c r="C86" s="1" t="s">
        <v>92</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AD86" s="23" t="s">
        <v>128</v>
      </c>
      <c r="AE86" s="24">
        <f>W56</f>
        <v>686000000</v>
      </c>
    </row>
    <row r="87" spans="1:31" ht="20" x14ac:dyDescent="0.25">
      <c r="A87" s="6" t="s">
        <v>73</v>
      </c>
      <c r="B87" s="10" t="s">
        <v>92</v>
      </c>
      <c r="C87" s="10" t="s">
        <v>92</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AD87" s="23" t="s">
        <v>129</v>
      </c>
      <c r="AE87" s="24">
        <f>W61</f>
        <v>13295000000</v>
      </c>
    </row>
    <row r="88" spans="1:31" ht="20" x14ac:dyDescent="0.25">
      <c r="A88" s="5" t="s">
        <v>74</v>
      </c>
      <c r="B88" s="1" t="s">
        <v>92</v>
      </c>
      <c r="C88" s="1" t="s">
        <v>92</v>
      </c>
      <c r="D88" s="1">
        <v>-2022000</v>
      </c>
      <c r="E88" s="1">
        <v>-2916000</v>
      </c>
      <c r="F88" s="1">
        <v>-4308000</v>
      </c>
      <c r="G88" s="1">
        <v>-23434000</v>
      </c>
      <c r="H88" s="1">
        <v>-22123000</v>
      </c>
      <c r="I88" s="1">
        <v>-43552000</v>
      </c>
      <c r="J88" s="1" t="s">
        <v>92</v>
      </c>
      <c r="K88" s="1" t="s">
        <v>92</v>
      </c>
      <c r="L88" s="1">
        <v>-277944000</v>
      </c>
      <c r="M88" s="1">
        <v>-19655000</v>
      </c>
      <c r="N88" s="1">
        <v>-4106000</v>
      </c>
      <c r="O88" s="1">
        <v>0</v>
      </c>
      <c r="P88" s="1">
        <v>-126435000</v>
      </c>
      <c r="Q88" s="1">
        <v>-425376000</v>
      </c>
      <c r="R88" s="1">
        <v>0</v>
      </c>
      <c r="S88" s="1">
        <v>0</v>
      </c>
      <c r="T88" s="1">
        <v>0</v>
      </c>
      <c r="U88" s="1">
        <v>0</v>
      </c>
      <c r="V88" s="1">
        <v>0</v>
      </c>
      <c r="W88" s="1">
        <v>0</v>
      </c>
      <c r="AD88" s="32" t="s">
        <v>130</v>
      </c>
      <c r="AE88" s="33">
        <f>AE85/(AE86+AE87)</f>
        <v>0</v>
      </c>
    </row>
    <row r="89" spans="1:31" ht="20" customHeight="1" x14ac:dyDescent="0.25">
      <c r="A89" s="14" t="s">
        <v>105</v>
      </c>
      <c r="B89" s="15" t="e">
        <f t="shared" ref="B89:W89" si="34">(-1*B88)/B3</f>
        <v>#VALUE!</v>
      </c>
      <c r="C89" s="15" t="e">
        <f t="shared" si="34"/>
        <v>#VALUE!</v>
      </c>
      <c r="D89" s="15">
        <f t="shared" si="34"/>
        <v>3.9654056598223214E-2</v>
      </c>
      <c r="E89" s="15">
        <f t="shared" si="34"/>
        <v>3.0367724399362653E-2</v>
      </c>
      <c r="F89" s="15">
        <f t="shared" si="34"/>
        <v>2.4425230333097094E-2</v>
      </c>
      <c r="G89" s="15">
        <f t="shared" si="34"/>
        <v>7.5628435052298312E-2</v>
      </c>
      <c r="H89" s="15">
        <f t="shared" si="34"/>
        <v>4.450430297446379E-2</v>
      </c>
      <c r="I89" s="15">
        <f t="shared" si="34"/>
        <v>5.8170161613463334E-2</v>
      </c>
      <c r="J89" s="15" t="e">
        <f t="shared" si="34"/>
        <v>#VALUE!</v>
      </c>
      <c r="K89" s="15" t="e">
        <f t="shared" si="34"/>
        <v>#VALUE!</v>
      </c>
      <c r="L89" s="15">
        <f t="shared" si="34"/>
        <v>0.16772521798111081</v>
      </c>
      <c r="M89" s="15">
        <f t="shared" si="34"/>
        <v>8.6718119564675473E-3</v>
      </c>
      <c r="N89" s="15">
        <f t="shared" si="34"/>
        <v>1.346143443288052E-3</v>
      </c>
      <c r="O89" s="15">
        <f t="shared" si="34"/>
        <v>0</v>
      </c>
      <c r="P89" s="15">
        <f t="shared" si="34"/>
        <v>2.3528980461092461E-2</v>
      </c>
      <c r="Q89" s="15">
        <f t="shared" si="34"/>
        <v>6.3801142785834444E-2</v>
      </c>
      <c r="R89" s="15">
        <f t="shared" si="34"/>
        <v>0</v>
      </c>
      <c r="S89" s="15">
        <f t="shared" si="34"/>
        <v>0</v>
      </c>
      <c r="T89" s="15">
        <f t="shared" si="34"/>
        <v>0</v>
      </c>
      <c r="U89" s="15">
        <f t="shared" si="34"/>
        <v>0</v>
      </c>
      <c r="V89" s="15">
        <f t="shared" si="34"/>
        <v>0</v>
      </c>
      <c r="W89" s="15">
        <f t="shared" si="34"/>
        <v>0</v>
      </c>
      <c r="AD89" s="23" t="s">
        <v>106</v>
      </c>
      <c r="AE89" s="24">
        <f>W27</f>
        <v>88000000</v>
      </c>
    </row>
    <row r="90" spans="1:31" ht="20" x14ac:dyDescent="0.25">
      <c r="A90" s="5" t="s">
        <v>75</v>
      </c>
      <c r="B90" s="1" t="s">
        <v>92</v>
      </c>
      <c r="C90" s="1" t="s">
        <v>92</v>
      </c>
      <c r="D90" s="1" t="s">
        <v>92</v>
      </c>
      <c r="E90" s="1" t="s">
        <v>92</v>
      </c>
      <c r="F90" s="1" t="s">
        <v>92</v>
      </c>
      <c r="G90" s="1" t="s">
        <v>92</v>
      </c>
      <c r="H90" s="1">
        <v>-15502000</v>
      </c>
      <c r="I90" s="1" t="s">
        <v>92</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AD90" s="23" t="s">
        <v>19</v>
      </c>
      <c r="AE90" s="24">
        <f>W25</f>
        <v>1532000000</v>
      </c>
    </row>
    <row r="91" spans="1:31" ht="20" x14ac:dyDescent="0.25">
      <c r="A91" s="5" t="s">
        <v>76</v>
      </c>
      <c r="B91" s="1" t="s">
        <v>92</v>
      </c>
      <c r="C91" s="1" t="s">
        <v>92</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AD91" s="32" t="s">
        <v>131</v>
      </c>
      <c r="AE91" s="33">
        <f>AE89/AE90</f>
        <v>5.7441253263707574E-2</v>
      </c>
    </row>
    <row r="92" spans="1:31" ht="20" x14ac:dyDescent="0.25">
      <c r="A92" s="5" t="s">
        <v>77</v>
      </c>
      <c r="B92" s="1" t="s">
        <v>92</v>
      </c>
      <c r="C92" s="1" t="s">
        <v>92</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AD92" s="34" t="s">
        <v>132</v>
      </c>
      <c r="AE92" s="35">
        <f>AE88*(1-AE91)</f>
        <v>0</v>
      </c>
    </row>
    <row r="93" spans="1:31" ht="19" x14ac:dyDescent="0.25">
      <c r="A93" s="5" t="s">
        <v>78</v>
      </c>
      <c r="B93" s="1" t="s">
        <v>92</v>
      </c>
      <c r="C93" s="1" t="s">
        <v>92</v>
      </c>
      <c r="D93" s="1">
        <v>-233000</v>
      </c>
      <c r="E93" s="1">
        <v>-179000</v>
      </c>
      <c r="F93" s="1">
        <v>721000</v>
      </c>
      <c r="G93" s="1">
        <v>3191000</v>
      </c>
      <c r="H93" s="1">
        <v>-2777000</v>
      </c>
      <c r="I93" s="1" t="s">
        <v>92</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AD93" s="63" t="s">
        <v>133</v>
      </c>
      <c r="AE93" s="64"/>
    </row>
    <row r="94" spans="1:31" ht="20" x14ac:dyDescent="0.25">
      <c r="A94" s="6" t="s">
        <v>79</v>
      </c>
      <c r="B94" s="10" t="s">
        <v>92</v>
      </c>
      <c r="C94" s="10" t="s">
        <v>92</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AD94" s="23" t="s">
        <v>134</v>
      </c>
      <c r="AE94" s="36">
        <v>4.095E-2</v>
      </c>
    </row>
    <row r="95" spans="1:31" ht="20" x14ac:dyDescent="0.25">
      <c r="A95" s="5" t="s">
        <v>80</v>
      </c>
      <c r="B95" s="1" t="s">
        <v>92</v>
      </c>
      <c r="C95" s="1" t="s">
        <v>92</v>
      </c>
      <c r="D95" s="1" t="s">
        <v>92</v>
      </c>
      <c r="E95" s="1" t="s">
        <v>92</v>
      </c>
      <c r="F95" s="1" t="s">
        <v>92</v>
      </c>
      <c r="G95" s="1" t="s">
        <v>92</v>
      </c>
      <c r="H95" s="1" t="s">
        <v>92</v>
      </c>
      <c r="I95" s="1" t="s">
        <v>92</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AD95" s="23" t="s">
        <v>135</v>
      </c>
      <c r="AE95" s="56" cm="1">
        <f t="array" ref="AE95">_FV(A1,"Beta")</f>
        <v>1.2398</v>
      </c>
    </row>
    <row r="96" spans="1:31" ht="20" x14ac:dyDescent="0.25">
      <c r="A96" s="5" t="s">
        <v>81</v>
      </c>
      <c r="B96" s="1" t="s">
        <v>92</v>
      </c>
      <c r="C96" s="1" t="s">
        <v>92</v>
      </c>
      <c r="D96" s="1">
        <v>2131000</v>
      </c>
      <c r="E96" s="1">
        <v>1647000</v>
      </c>
      <c r="F96" s="1">
        <v>118554000</v>
      </c>
      <c r="G96" s="1">
        <v>15735000</v>
      </c>
      <c r="H96" s="1">
        <v>29082000</v>
      </c>
      <c r="I96" s="1">
        <v>60910000</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136</v>
      </c>
      <c r="AE96" s="36">
        <v>8.4000000000000005E-2</v>
      </c>
    </row>
    <row r="97" spans="1:31" ht="20" x14ac:dyDescent="0.25">
      <c r="A97" s="5" t="s">
        <v>82</v>
      </c>
      <c r="B97" s="1" t="s">
        <v>92</v>
      </c>
      <c r="C97" s="1" t="s">
        <v>92</v>
      </c>
      <c r="D97" s="1">
        <v>-342000</v>
      </c>
      <c r="E97" s="1">
        <v>-17000</v>
      </c>
      <c r="F97" s="1">
        <v>-254000</v>
      </c>
      <c r="G97" s="1">
        <v>-28000</v>
      </c>
      <c r="H97" s="1">
        <v>-12000</v>
      </c>
      <c r="I97" s="1" t="s">
        <v>92</v>
      </c>
      <c r="J97" s="1" t="s">
        <v>92</v>
      </c>
      <c r="K97" s="1" t="s">
        <v>92</v>
      </c>
      <c r="L97" s="1">
        <v>-171964000</v>
      </c>
      <c r="M97" s="1" t="s">
        <v>92</v>
      </c>
      <c r="N97" s="1" t="s">
        <v>92</v>
      </c>
      <c r="O97" s="1" t="s">
        <v>92</v>
      </c>
      <c r="P97" s="1" t="s">
        <v>92</v>
      </c>
      <c r="Q97" s="1" t="s">
        <v>92</v>
      </c>
      <c r="R97" s="1" t="s">
        <v>92</v>
      </c>
      <c r="S97" s="1" t="s">
        <v>92</v>
      </c>
      <c r="T97" s="1" t="s">
        <v>92</v>
      </c>
      <c r="U97" s="1" t="s">
        <v>92</v>
      </c>
      <c r="V97" s="1" t="s">
        <v>92</v>
      </c>
      <c r="W97" s="1" t="s">
        <v>92</v>
      </c>
      <c r="AD97" s="34" t="s">
        <v>137</v>
      </c>
      <c r="AE97" s="35">
        <f>(AE94)+((AE95)*(AE96-AE94))</f>
        <v>9.4323390000000007E-2</v>
      </c>
    </row>
    <row r="98" spans="1:3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AD98" s="63" t="s">
        <v>138</v>
      </c>
      <c r="AE98" s="64"/>
    </row>
    <row r="99" spans="1:31" ht="20" x14ac:dyDescent="0.25">
      <c r="A99" s="5" t="s">
        <v>84</v>
      </c>
      <c r="B99" s="1" t="s">
        <v>92</v>
      </c>
      <c r="C99" s="1" t="s">
        <v>92</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AD99" s="23" t="s">
        <v>139</v>
      </c>
      <c r="AE99" s="24">
        <f>AE86+AE87</f>
        <v>13981000000</v>
      </c>
    </row>
    <row r="100" spans="1:31" ht="20" x14ac:dyDescent="0.25">
      <c r="A100" s="6" t="s">
        <v>85</v>
      </c>
      <c r="B100" s="10" t="s">
        <v>92</v>
      </c>
      <c r="C100" s="10" t="s">
        <v>92</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AD100" s="32" t="s">
        <v>140</v>
      </c>
      <c r="AE100" s="33">
        <f>AE99/AE103</f>
        <v>6.3582033951210926E-2</v>
      </c>
    </row>
    <row r="101" spans="1:31" ht="20" x14ac:dyDescent="0.25">
      <c r="A101" s="5" t="s">
        <v>86</v>
      </c>
      <c r="B101" s="1" t="s">
        <v>92</v>
      </c>
      <c r="C101" s="1" t="s">
        <v>92</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AD101" s="23" t="s">
        <v>141</v>
      </c>
      <c r="AE101" s="48" cm="1">
        <f t="array" ref="AE101">_FV(A1,"Market cap",TRUE)</f>
        <v>205908159424</v>
      </c>
    </row>
    <row r="102" spans="1:31" ht="20" x14ac:dyDescent="0.25">
      <c r="A102" s="6" t="s">
        <v>87</v>
      </c>
      <c r="B102" s="10" t="s">
        <v>92</v>
      </c>
      <c r="C102" s="10" t="s">
        <v>92</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AD102" s="32" t="s">
        <v>142</v>
      </c>
      <c r="AE102" s="33">
        <f>AE101/AE103</f>
        <v>0.93641796604878902</v>
      </c>
    </row>
    <row r="103" spans="1:31" ht="20" x14ac:dyDescent="0.25">
      <c r="A103" s="5" t="s">
        <v>88</v>
      </c>
      <c r="B103" s="1" t="s">
        <v>92</v>
      </c>
      <c r="C103" s="1" t="s">
        <v>92</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AD103" s="34" t="s">
        <v>143</v>
      </c>
      <c r="AE103" s="37">
        <f>AE99+AE101</f>
        <v>219889159424</v>
      </c>
    </row>
    <row r="104" spans="1:31" ht="19" x14ac:dyDescent="0.25">
      <c r="A104" s="7" t="s">
        <v>89</v>
      </c>
      <c r="B104" s="11" t="s">
        <v>92</v>
      </c>
      <c r="C104" s="11" t="s">
        <v>92</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AD104" s="63" t="s">
        <v>144</v>
      </c>
      <c r="AE104" s="64"/>
    </row>
    <row r="105" spans="1:31" ht="20" x14ac:dyDescent="0.25">
      <c r="A105" s="14" t="s">
        <v>107</v>
      </c>
      <c r="B105" s="1"/>
      <c r="C105" s="15" t="e">
        <f>(C106/B106)-1</f>
        <v>#VALUE!</v>
      </c>
      <c r="D105" s="15" t="e">
        <f>(D106/C106)-1</f>
        <v>#VALUE!</v>
      </c>
      <c r="E105" s="15">
        <f>(E106/D106)-1</f>
        <v>4.9119398307740516</v>
      </c>
      <c r="F105" s="15">
        <f>(F106/E106)-1</f>
        <v>1.7333156639279088</v>
      </c>
      <c r="G105" s="15">
        <f>(G106/F106)-1</f>
        <v>0.40522457528508271</v>
      </c>
      <c r="H105" s="15">
        <f t="shared" ref="H105:O105" si="35">(H106/G106)-1</f>
        <v>0.22967471259608874</v>
      </c>
      <c r="I105" s="15">
        <f t="shared" si="35"/>
        <v>0.8038293621844872</v>
      </c>
      <c r="J105" s="15">
        <f t="shared" si="35"/>
        <v>4.8375154769385809E-2</v>
      </c>
      <c r="K105" s="15">
        <f t="shared" si="35"/>
        <v>0.28790846182150531</v>
      </c>
      <c r="L105" s="15">
        <f t="shared" si="35"/>
        <v>-0.58412054744021014</v>
      </c>
      <c r="M105" s="15">
        <f t="shared" si="35"/>
        <v>3.65603324099723</v>
      </c>
      <c r="N105" s="15">
        <f t="shared" si="35"/>
        <v>0.32598933382832751</v>
      </c>
      <c r="O105" s="15">
        <f t="shared" si="35"/>
        <v>3.4402986413970105E-2</v>
      </c>
      <c r="P105" s="15">
        <f t="shared" ref="P105" si="36">(P106/O106)-1</f>
        <v>0.31311387520625167</v>
      </c>
      <c r="Q105" s="15">
        <f t="shared" ref="Q105" si="37">(Q106/P106)-1</f>
        <v>0.19278961450797749</v>
      </c>
      <c r="R105" s="15">
        <f t="shared" ref="R105" si="38">(R106/Q106)-1</f>
        <v>0.88122069316176543</v>
      </c>
      <c r="S105" s="15">
        <f t="shared" ref="S105" si="39">(S106/R106)-1</f>
        <v>0.29777769926512154</v>
      </c>
      <c r="T105" s="15">
        <f t="shared" ref="T105" si="40">(T106/S106)-1</f>
        <v>0.27181436138403159</v>
      </c>
      <c r="U105" s="15">
        <f t="shared" ref="U105" si="41">(U106/T106)-1</f>
        <v>0.31573314306100597</v>
      </c>
      <c r="V105" s="15">
        <f t="shared" ref="V105" si="42">(V106/U106)-1</f>
        <v>0.10927331887201741</v>
      </c>
      <c r="W105" s="15">
        <f t="shared" ref="W105" si="43">(W106/V106)-1</f>
        <v>0.29137130285993651</v>
      </c>
      <c r="X105" s="15"/>
      <c r="Y105" s="15"/>
      <c r="Z105" s="15"/>
      <c r="AA105" s="15"/>
      <c r="AB105" s="15"/>
      <c r="AC105" s="15"/>
      <c r="AD105" s="25" t="s">
        <v>108</v>
      </c>
      <c r="AE105" s="26">
        <f>(AE100*AE92)+(AE102*AE97)</f>
        <v>8.8326117014626698E-2</v>
      </c>
    </row>
    <row r="106" spans="1:31" ht="19" x14ac:dyDescent="0.25">
      <c r="A106" s="5" t="s">
        <v>90</v>
      </c>
      <c r="B106" s="1" t="s">
        <v>92</v>
      </c>
      <c r="C106" s="1" t="s">
        <v>92</v>
      </c>
      <c r="D106" s="1">
        <v>3191000</v>
      </c>
      <c r="E106" s="1">
        <v>18865000</v>
      </c>
      <c r="F106" s="1">
        <v>51564000</v>
      </c>
      <c r="G106" s="1">
        <v>72459000</v>
      </c>
      <c r="H106" s="1">
        <v>89101000</v>
      </c>
      <c r="I106" s="1">
        <v>160723000</v>
      </c>
      <c r="J106" s="1">
        <v>168498000</v>
      </c>
      <c r="K106" s="1">
        <v>217010000</v>
      </c>
      <c r="L106" s="1">
        <v>90250000</v>
      </c>
      <c r="M106" s="1">
        <v>420207000</v>
      </c>
      <c r="N106" s="1">
        <v>557190000</v>
      </c>
      <c r="O106" s="1">
        <v>576359000</v>
      </c>
      <c r="P106" s="1">
        <v>756825000</v>
      </c>
      <c r="Q106" s="1">
        <v>902733000</v>
      </c>
      <c r="R106" s="1">
        <v>1698240000</v>
      </c>
      <c r="S106" s="1">
        <v>2203938000</v>
      </c>
      <c r="T106" s="1">
        <v>2803000000</v>
      </c>
      <c r="U106" s="1">
        <v>3688000000</v>
      </c>
      <c r="V106" s="1">
        <v>4091000000</v>
      </c>
      <c r="W106" s="1">
        <v>5283000000</v>
      </c>
      <c r="X106" s="55">
        <f>W106*(1+$AE$106)</f>
        <v>6129305316.8925457</v>
      </c>
      <c r="Y106" s="55">
        <f t="shared" ref="Y106:AB106" si="44">X106*(1+$AE$106)</f>
        <v>7111183734.1827049</v>
      </c>
      <c r="Z106" s="55">
        <f t="shared" si="44"/>
        <v>8250353259.7626047</v>
      </c>
      <c r="AA106" s="55">
        <f t="shared" si="44"/>
        <v>9572010997.7862339</v>
      </c>
      <c r="AB106" s="55">
        <f t="shared" si="44"/>
        <v>11105390479.289246</v>
      </c>
      <c r="AC106" s="38" t="s">
        <v>145</v>
      </c>
      <c r="AD106" s="39" t="s">
        <v>146</v>
      </c>
      <c r="AE106" s="40">
        <f>(SUM(X4:AB4)/5)</f>
        <v>0.16019407853351231</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8"/>
      <c r="Y107" s="38"/>
      <c r="Z107" s="38"/>
      <c r="AA107" s="38"/>
      <c r="AB107" s="41">
        <f>AB106*(1+AE107)/(AE108-AE107)</f>
        <v>179752458825.83151</v>
      </c>
      <c r="AC107" s="42" t="s">
        <v>147</v>
      </c>
      <c r="AD107" s="43" t="s">
        <v>148</v>
      </c>
      <c r="AE107" s="44">
        <v>2.5000000000000001E-2</v>
      </c>
    </row>
    <row r="108" spans="1:31" ht="19" x14ac:dyDescent="0.25">
      <c r="X108" s="41">
        <f t="shared" ref="X108:Z108" si="45">X107+X106</f>
        <v>6129305316.8925457</v>
      </c>
      <c r="Y108" s="41">
        <f t="shared" si="45"/>
        <v>7111183734.1827049</v>
      </c>
      <c r="Z108" s="41">
        <f t="shared" si="45"/>
        <v>8250353259.7626047</v>
      </c>
      <c r="AA108" s="41">
        <f>AA107+AA106</f>
        <v>9572010997.7862339</v>
      </c>
      <c r="AB108" s="41">
        <f>AB107+AB106</f>
        <v>190857849305.12076</v>
      </c>
      <c r="AC108" s="42" t="s">
        <v>143</v>
      </c>
      <c r="AD108" s="45" t="s">
        <v>149</v>
      </c>
      <c r="AE108" s="46">
        <f>AE105</f>
        <v>8.8326117014626698E-2</v>
      </c>
    </row>
    <row r="109" spans="1:31" ht="19" x14ac:dyDescent="0.25">
      <c r="X109" s="59" t="s">
        <v>150</v>
      </c>
      <c r="Y109" s="60"/>
    </row>
    <row r="110" spans="1:31" ht="20" x14ac:dyDescent="0.25">
      <c r="X110" s="47" t="s">
        <v>151</v>
      </c>
      <c r="Y110" s="48">
        <f>NPV(AE108,X108,Y108,Z108,AA108,AB108)</f>
        <v>149860095582.6058</v>
      </c>
    </row>
    <row r="111" spans="1:31" ht="20" x14ac:dyDescent="0.25">
      <c r="X111" s="47" t="s">
        <v>152</v>
      </c>
      <c r="Y111" s="48">
        <f>W40</f>
        <v>10537000000</v>
      </c>
    </row>
    <row r="112" spans="1:31" ht="20" x14ac:dyDescent="0.25">
      <c r="X112" s="47" t="s">
        <v>139</v>
      </c>
      <c r="Y112" s="48">
        <f>AE99</f>
        <v>13981000000</v>
      </c>
    </row>
    <row r="113" spans="24:25" ht="20" x14ac:dyDescent="0.25">
      <c r="X113" s="47" t="s">
        <v>153</v>
      </c>
      <c r="Y113" s="48">
        <f>Y110+Y111-Y112</f>
        <v>146416095582.6058</v>
      </c>
    </row>
    <row r="114" spans="24:25" ht="20" x14ac:dyDescent="0.25">
      <c r="X114" s="47" t="s">
        <v>154</v>
      </c>
      <c r="Y114" s="49">
        <f>W34*(1+(5*AC16))</f>
        <v>1307403073.446146</v>
      </c>
    </row>
    <row r="115" spans="24:25" ht="20" x14ac:dyDescent="0.25">
      <c r="X115" s="50" t="s">
        <v>155</v>
      </c>
      <c r="Y115" s="58">
        <f>Y113/Y114</f>
        <v>111.99001941816753</v>
      </c>
    </row>
    <row r="116" spans="24:25" ht="20" x14ac:dyDescent="0.25">
      <c r="X116" s="47" t="s">
        <v>156</v>
      </c>
      <c r="Y116" s="57" cm="1">
        <f t="array" ref="Y116">_FV(A1,"Price")</f>
        <v>210.32</v>
      </c>
    </row>
    <row r="117" spans="24:25" ht="20" x14ac:dyDescent="0.25">
      <c r="X117" s="51" t="s">
        <v>157</v>
      </c>
      <c r="Y117" s="52">
        <f>Y115/Y116-1</f>
        <v>-0.46752558283488233</v>
      </c>
    </row>
    <row r="118" spans="24:25" ht="20" x14ac:dyDescent="0.25">
      <c r="X118" s="51" t="s">
        <v>158</v>
      </c>
      <c r="Y118" s="53" t="str">
        <f>IF(Y115&gt;Y116,"BUY","SELL")</f>
        <v>SELL</v>
      </c>
    </row>
  </sheetData>
  <mergeCells count="6">
    <mergeCell ref="X109:Y109"/>
    <mergeCell ref="AD83:AE83"/>
    <mergeCell ref="AD84:AE84"/>
    <mergeCell ref="AD93:AE93"/>
    <mergeCell ref="AD98:AE98"/>
    <mergeCell ref="AD104:AE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X1" r:id="rId46" display="https://finbox.com/NYSE:CRM/explorer/revenue_proj" xr:uid="{166CE2B9-7B8F-CF4C-8962-AEDC7AE6E743}"/>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2023-01-11T14:51:12Z</dcterms:created>
  <dcterms:modified xsi:type="dcterms:W3CDTF">2023-05-19T22:57:21Z</dcterms:modified>
</cp:coreProperties>
</file>