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A0ACA34-571A-4048-95E6-94B207264D5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I108" i="1"/>
  <c r="H108" i="1"/>
  <c r="G108" i="1"/>
  <c r="F108" i="1"/>
  <c r="J108" i="1"/>
  <c r="J107" i="1"/>
  <c r="K16" i="1"/>
  <c r="M86" i="1"/>
  <c r="M87" i="1"/>
  <c r="M99" i="1"/>
  <c r="M101" i="1" a="1"/>
  <c r="M101" i="1" s="1"/>
  <c r="M85" i="1"/>
  <c r="M88" i="1"/>
  <c r="M89" i="1"/>
  <c r="M90" i="1"/>
  <c r="M91" i="1"/>
  <c r="M92" i="1"/>
  <c r="M95" i="1" a="1"/>
  <c r="M95" i="1" s="1"/>
  <c r="M97" i="1" s="1"/>
  <c r="F4" i="1"/>
  <c r="G4" i="1"/>
  <c r="H4" i="1"/>
  <c r="I4" i="1"/>
  <c r="J4" i="1"/>
  <c r="M106" i="1"/>
  <c r="F106" i="1"/>
  <c r="G106" i="1"/>
  <c r="H106" i="1"/>
  <c r="I106" i="1"/>
  <c r="J106" i="1"/>
  <c r="G111" i="1"/>
  <c r="G112"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M103" i="1"/>
  <c r="M100" i="1" s="1"/>
  <c r="L16" i="1"/>
  <c r="M102" i="1" l="1"/>
  <c r="M105" i="1" s="1"/>
  <c r="M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<sst xmlns="http://schemas.openxmlformats.org/spreadsheetml/2006/main" count="261" uniqueCount="160">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</sst>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xf numFmtId="164" fontId="9"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928637651636836E-2"/>
          <c:y val="9.7522449529554273E-2"/>
          <c:w val="0.86071647014272468"/>
          <c:h val="0.8022051931107062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652545000</c:v>
                </c:pt>
              </c:numCache>
            </c:numRef>
          </c:val>
          <c:extLst>
            <c:ext xmlns:c16="http://schemas.microsoft.com/office/drawing/2014/chart" uri="{C3380CC4-5D6E-409C-BE32-E72D297353CC}">
              <c16:uniqueId val="{00000000-D8E1-E548-8D21-2D855B01EB2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D8E1-E548-8D21-2D855B01EB2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D8E1-E548-8D21-2D855B01EB20}"/>
            </c:ext>
          </c:extLst>
        </c:ser>
        <c:dLbls>
          <c:showLegendKey val="0"/>
          <c:showVal val="0"/>
          <c:showCatName val="0"/>
          <c:showSerName val="0"/>
          <c:showPercent val="0"/>
          <c:showBubbleSize val="0"/>
        </c:dLbls>
        <c:gapWidth val="100"/>
        <c:overlap val="-24"/>
        <c:axId val="1380488896"/>
        <c:axId val="1380491168"/>
      </c:barChart>
      <c:catAx>
        <c:axId val="1380488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0491168"/>
        <c:crosses val="autoZero"/>
        <c:auto val="1"/>
        <c:lblAlgn val="ctr"/>
        <c:lblOffset val="100"/>
        <c:noMultiLvlLbl val="0"/>
      </c:catAx>
      <c:valAx>
        <c:axId val="13804911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0488896"/>
        <c:crosses val="autoZero"/>
        <c:crossBetween val="between"/>
      </c:valAx>
      <c:spPr>
        <a:noFill/>
        <a:ln>
          <a:noFill/>
        </a:ln>
        <a:effectLst/>
      </c:spPr>
    </c:plotArea>
    <c:legend>
      <c:legendPos val="b"/>
      <c:layout>
        <c:manualLayout>
          <c:xMode val="edge"/>
          <c:yMode val="edge"/>
          <c:x val="0.34929718859769393"/>
          <c:y val="0.93126749085814375"/>
          <c:w val="0.30405891800838331"/>
          <c:h val="4.20590009599877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12</xdr:col>
      <xdr:colOff>1587499</xdr:colOff>
      <xdr:row>135</xdr:row>
      <xdr:rowOff>190500</xdr:rowOff>
    </xdr:to>
    <xdr:graphicFrame macro="">
      <xdr:nvGraphicFramePr>
        <xdr:cNvPr id="2" name="Chart 1">
          <a:extLst>
            <a:ext uri="{FF2B5EF4-FFF2-40B4-BE49-F238E27FC236}">
              <a16:creationId xmlns:a16="http://schemas.microsoft.com/office/drawing/2014/main" id="{2687B1C1-5F75-F32D-12B4-62F01793D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22.591000000000001</v>
    <v>8.42</v>
    <v>1.468</v>
    <v>-0.72</v>
    <v>-3.7461000000000001E-2</v>
    <v>0.2</v>
    <v>1.0810999999999999E-2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19.670000000000002</v>
    <v>Software &amp; IT Services</v>
    <v>Stock</v>
    <v>45071.958333367969</v>
    <v>0</v>
    <v>18.454999999999998</v>
    <v>9777830900</v>
    <v>SAMSARA INC.</v>
    <v>SAMSARA INC.</v>
    <v>19.54</v>
    <v>0</v>
    <v>19.22</v>
    <v>18.5</v>
    <v>18.7</v>
    <v>528531400</v>
    <v>IOT</v>
    <v>SAMSARA INC. (XNYS:IOT)</v>
    <v>3132550</v>
    <v>2223509</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IO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9" activePane="bottomRight" state="frozen"/>
      <selection pane="topRight"/>
      <selection pane="bottomLeft"/>
      <selection pane="bottomRight" activeCell="F97" sqref="F97"/>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2024</v>
      </c>
      <c r="G1" s="28">
        <v>2025</v>
      </c>
      <c r="H1" s="28">
        <v>2026</v>
      </c>
      <c r="I1" s="28">
        <v>2027</v>
      </c>
      <c r="J1" s="28">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119865000</v>
      </c>
      <c r="C3" s="1">
        <v>249905000</v>
      </c>
      <c r="D3" s="1">
        <v>428345000</v>
      </c>
      <c r="E3" s="1">
        <v>652545000</v>
      </c>
      <c r="F3" s="29">
        <v>845400000</v>
      </c>
      <c r="G3" s="29">
        <v>1076000000</v>
      </c>
      <c r="H3" s="29">
        <v>1392000000</v>
      </c>
      <c r="I3" s="29">
        <v>1634000000</v>
      </c>
      <c r="J3" s="29">
        <v>2003000000</v>
      </c>
      <c r="K3" s="19" t="s">
        <v>109</v>
      </c>
      <c r="L3" s="20" t="s">
        <v>110</v>
      </c>
      <c r="M3" s="20" t="s">
        <v>111</v>
      </c>
      <c r="N3" s="20" t="s">
        <v>112</v>
      </c>
    </row>
    <row r="4" spans="1:38" ht="19" x14ac:dyDescent="0.25">
      <c r="A4" s="14" t="s">
        <v>94</v>
      </c>
      <c r="B4" s="1"/>
      <c r="C4" s="15">
        <f>(C3/B3)-1</f>
        <v>1.0848871647269847</v>
      </c>
      <c r="D4" s="15">
        <f>(D3/C3)-1</f>
        <v>0.71403133190612422</v>
      </c>
      <c r="E4" s="15">
        <f>(E3/D3)-1</f>
        <v>0.52340986821370628</v>
      </c>
      <c r="F4" s="16">
        <f t="shared" ref="F4:J4" si="0">(F3/E3)-1</f>
        <v>0.29554283612624421</v>
      </c>
      <c r="G4" s="16">
        <f t="shared" si="0"/>
        <v>0.27277028625502719</v>
      </c>
      <c r="H4" s="16">
        <f t="shared" si="0"/>
        <v>0.29368029739776946</v>
      </c>
      <c r="I4" s="16">
        <f t="shared" si="0"/>
        <v>0.17385057471264376</v>
      </c>
      <c r="J4" s="16">
        <f t="shared" si="0"/>
        <v>0.22582619339045285</v>
      </c>
      <c r="K4" s="17">
        <f>(E4+D4+C4)/3</f>
        <v>0.77410945494893835</v>
      </c>
      <c r="L4" s="17">
        <f>(E20+D20+C20)/3</f>
        <v>8.5597186543178674E-2</v>
      </c>
      <c r="M4" s="17">
        <f>(E29+D29+C29)/3</f>
        <v>0.10638750186680206</v>
      </c>
      <c r="N4" s="17">
        <f>(E105+D105+C105)/3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x14ac:dyDescent="0.25">
      <c r="A6" s="6" t="s">
        <v>3</v>
      </c>
      <c r="B6" s="10">
        <v>71543000</v>
      </c>
      <c r="C6" s="10">
        <v>174512000</v>
      </c>
      <c r="D6" s="10">
        <v>303861000</v>
      </c>
      <c r="E6" s="10">
        <v>469889000</v>
      </c>
      <c r="K6" s="19" t="s">
        <v>113</v>
      </c>
      <c r="L6" s="20" t="s">
        <v>114</v>
      </c>
      <c r="M6" s="20" t="s">
        <v>115</v>
      </c>
      <c r="N6" s="20" t="s">
        <v>116</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E106/E3</f>
        <v>-0.20881471775892851</v>
      </c>
    </row>
    <row r="8" spans="1:38" ht="19" x14ac:dyDescent="0.25">
      <c r="A8" s="5" t="s">
        <v>5</v>
      </c>
      <c r="B8" s="1">
        <v>70466000</v>
      </c>
      <c r="C8" s="1">
        <v>99738000</v>
      </c>
      <c r="D8" s="1">
        <v>205125000</v>
      </c>
      <c r="E8" s="1">
        <v>187405000</v>
      </c>
    </row>
    <row r="9" spans="1:38" ht="19" customHeight="1" x14ac:dyDescent="0.25">
      <c r="A9" s="14" t="s">
        <v>95</v>
      </c>
      <c r="B9" s="15">
        <f>B8/B3</f>
        <v>0.58787802944979772</v>
      </c>
      <c r="C9" s="15">
        <f t="shared" ref="C9:E9" si="1">C8/C3</f>
        <v>0.39910365939056841</v>
      </c>
      <c r="D9" s="15">
        <f t="shared" si="1"/>
        <v>0.4788780072138113</v>
      </c>
      <c r="E9" s="15">
        <f t="shared" si="1"/>
        <v>0.28719092169888666</v>
      </c>
      <c r="F9" s="15"/>
      <c r="G9" s="15"/>
      <c r="K9" s="19" t="s">
        <v>96</v>
      </c>
      <c r="L9" s="20" t="s">
        <v>97</v>
      </c>
      <c r="M9" s="20" t="s">
        <v>98</v>
      </c>
      <c r="N9" s="20" t="s">
        <v>99</v>
      </c>
    </row>
    <row r="10" spans="1:38" ht="19" x14ac:dyDescent="0.25">
      <c r="A10" s="5" t="s">
        <v>6</v>
      </c>
      <c r="B10" s="1">
        <v>47339000</v>
      </c>
      <c r="C10" s="1">
        <v>75223000</v>
      </c>
      <c r="D10" s="1">
        <v>159843000</v>
      </c>
      <c r="E10" s="1">
        <v>170785000</v>
      </c>
      <c r="K10" s="17">
        <f>E9</f>
        <v>0.28719092169888666</v>
      </c>
      <c r="L10" s="21">
        <f>E13</f>
        <v>0.82888229930502877</v>
      </c>
      <c r="M10" s="21">
        <f>E80</f>
        <v>0.27197051544337936</v>
      </c>
      <c r="N10" s="21">
        <f>E89</f>
        <v>5.0939015700066662E-2</v>
      </c>
    </row>
    <row r="11" spans="1:38" ht="19" x14ac:dyDescent="0.25">
      <c r="A11" s="5" t="s">
        <v>7</v>
      </c>
      <c r="B11" s="1">
        <v>181556000</v>
      </c>
      <c r="C11" s="1">
        <v>202262000</v>
      </c>
      <c r="D11" s="1">
        <v>291209000</v>
      </c>
      <c r="E11" s="1">
        <v>370098000</v>
      </c>
    </row>
    <row r="12" spans="1:38" ht="20" x14ac:dyDescent="0.25">
      <c r="A12" s="5" t="s">
        <v>8</v>
      </c>
      <c r="B12" s="1">
        <v>228895000</v>
      </c>
      <c r="C12" s="1">
        <v>277485000</v>
      </c>
      <c r="D12" s="1">
        <v>451052000</v>
      </c>
      <c r="E12" s="1">
        <v>540883000</v>
      </c>
      <c r="K12" s="19" t="s">
        <v>117</v>
      </c>
      <c r="L12" s="20" t="s">
        <v>118</v>
      </c>
      <c r="M12" s="20" t="s">
        <v>119</v>
      </c>
      <c r="N12" s="20" t="s">
        <v>120</v>
      </c>
    </row>
    <row r="13" spans="1:38" ht="19" x14ac:dyDescent="0.25">
      <c r="A13" s="14" t="s">
        <v>100</v>
      </c>
      <c r="B13" s="15">
        <f>B12/B3</f>
        <v>1.909606640804238</v>
      </c>
      <c r="C13" s="15">
        <f t="shared" ref="C13:E13" si="2">C12/C3</f>
        <v>1.1103619375362639</v>
      </c>
      <c r="D13" s="15">
        <f t="shared" si="2"/>
        <v>1.0530110074822865</v>
      </c>
      <c r="E13" s="15">
        <f t="shared" si="2"/>
        <v>0.82888229930502877</v>
      </c>
      <c r="F13" s="15"/>
      <c r="G13" s="15"/>
      <c r="K13" s="17">
        <f>E28/E72</f>
        <v>-0.26377077649813063</v>
      </c>
      <c r="L13" s="21">
        <f>E28/E54</f>
        <v>-0.15301222999515154</v>
      </c>
      <c r="M13" s="21">
        <f>E22/(E72+E56+E61)</f>
        <v>-0.24455223156090972</v>
      </c>
      <c r="N13" s="22">
        <f>E67/E72</f>
        <v>0.72385420764398167</v>
      </c>
    </row>
    <row r="14" spans="1:38" ht="19" x14ac:dyDescent="0.25">
      <c r="A14" s="5" t="s">
        <v>9</v>
      </c>
      <c r="B14" s="1" t="s">
        <v>92</v>
      </c>
      <c r="C14" s="1" t="s">
        <v>92</v>
      </c>
      <c r="D14" s="1" t="s">
        <v>92</v>
      </c>
      <c r="E14" s="1">
        <v>1056000</v>
      </c>
    </row>
    <row r="15" spans="1:38" ht="20" x14ac:dyDescent="0.25">
      <c r="A15" s="5" t="s">
        <v>10</v>
      </c>
      <c r="B15" s="1">
        <v>299361000</v>
      </c>
      <c r="C15" s="1">
        <v>377223000</v>
      </c>
      <c r="D15" s="1">
        <v>656177000</v>
      </c>
      <c r="E15" s="1">
        <v>729344000</v>
      </c>
      <c r="K15" s="19" t="s">
        <v>158</v>
      </c>
      <c r="L15" s="20" t="s">
        <v>121</v>
      </c>
      <c r="M15" s="20" t="s">
        <v>122</v>
      </c>
      <c r="N15" s="20" t="s">
        <v>123</v>
      </c>
    </row>
    <row r="16" spans="1:38" ht="19" x14ac:dyDescent="0.25">
      <c r="A16" s="5" t="s">
        <v>11</v>
      </c>
      <c r="B16" s="1">
        <v>347683000</v>
      </c>
      <c r="C16" s="1">
        <v>452616000</v>
      </c>
      <c r="D16" s="1">
        <v>780661000</v>
      </c>
      <c r="E16" s="1">
        <v>912000000</v>
      </c>
      <c r="K16" s="30">
        <f>(E35+D35+C35/3)</f>
        <v>0.15215614220822252</v>
      </c>
      <c r="L16" s="31">
        <f>M101/E3</f>
        <v>14.984148066416875</v>
      </c>
      <c r="M16" s="31">
        <f>M101/E28</f>
        <v>-39.518841897648549</v>
      </c>
      <c r="N16" s="32">
        <f>M101/E106</f>
        <v>-71.758103199007792</v>
      </c>
    </row>
    <row r="17" spans="1:11" ht="19" x14ac:dyDescent="0.25">
      <c r="A17" s="5" t="s">
        <v>12</v>
      </c>
      <c r="B17" s="1" t="s">
        <v>92</v>
      </c>
      <c r="C17" s="1" t="s">
        <v>92</v>
      </c>
      <c r="D17" s="1">
        <v>-2000</v>
      </c>
      <c r="E17" s="1">
        <v>15620000</v>
      </c>
    </row>
    <row r="18" spans="1:11" ht="20" x14ac:dyDescent="0.25">
      <c r="A18" s="5" t="s">
        <v>13</v>
      </c>
      <c r="B18" s="1">
        <v>4320000</v>
      </c>
      <c r="C18" s="1">
        <v>10738000</v>
      </c>
      <c r="D18" s="1">
        <v>10388000</v>
      </c>
      <c r="E18" s="1">
        <v>11768000</v>
      </c>
      <c r="K18" s="19" t="s">
        <v>124</v>
      </c>
    </row>
    <row r="19" spans="1:11" ht="19" x14ac:dyDescent="0.25">
      <c r="A19" s="6" t="s">
        <v>14</v>
      </c>
      <c r="B19" s="10">
        <v>-220564000</v>
      </c>
      <c r="C19" s="10">
        <v>-199383000</v>
      </c>
      <c r="D19" s="10">
        <v>-343464000</v>
      </c>
      <c r="E19" s="10">
        <v>-216447000</v>
      </c>
      <c r="K19" s="33">
        <f>E40-E56-E61</f>
        <v>566942000</v>
      </c>
    </row>
    <row r="20" spans="1:11" ht="19" customHeight="1" x14ac:dyDescent="0.25">
      <c r="A20" s="14" t="s">
        <v>101</v>
      </c>
      <c r="B20" s="1"/>
      <c r="C20" s="15">
        <f>(C19/B19)-1</f>
        <v>-9.6031083948423079E-2</v>
      </c>
      <c r="D20" s="15">
        <f>(D19/C19)-1</f>
        <v>0.72263432689848184</v>
      </c>
      <c r="E20" s="15">
        <f>(E19/D19)-1</f>
        <v>-0.36981168332052272</v>
      </c>
    </row>
    <row r="21" spans="1:11" ht="19" x14ac:dyDescent="0.25">
      <c r="A21" s="5" t="s">
        <v>15</v>
      </c>
      <c r="B21" s="2">
        <v>-1.8401000000000001</v>
      </c>
      <c r="C21" s="2">
        <v>-0.79779999999999995</v>
      </c>
      <c r="D21" s="2">
        <v>-0.80179999999999996</v>
      </c>
      <c r="E21" s="2">
        <v>-0.33169999999999999</v>
      </c>
    </row>
    <row r="22" spans="1:11" ht="19" x14ac:dyDescent="0.25">
      <c r="A22" s="6" t="s">
        <v>16</v>
      </c>
      <c r="B22" s="10">
        <v>-227818000</v>
      </c>
      <c r="C22" s="10">
        <v>-209479000</v>
      </c>
      <c r="D22" s="10">
        <v>-353848000</v>
      </c>
      <c r="E22" s="10">
        <v>-259455000</v>
      </c>
    </row>
    <row r="23" spans="1:11" ht="19" x14ac:dyDescent="0.25">
      <c r="A23" s="5" t="s">
        <v>17</v>
      </c>
      <c r="B23" s="2">
        <v>-1.9006000000000001</v>
      </c>
      <c r="C23" s="2">
        <v>-0.83819999999999995</v>
      </c>
      <c r="D23" s="2">
        <v>-0.82609999999999995</v>
      </c>
      <c r="E23" s="2">
        <v>-0.39760000000000001</v>
      </c>
    </row>
    <row r="24" spans="1:11" ht="19" x14ac:dyDescent="0.25">
      <c r="A24" s="5" t="s">
        <v>18</v>
      </c>
      <c r="B24" s="1">
        <v>2934000</v>
      </c>
      <c r="C24" s="1">
        <v>-642000</v>
      </c>
      <c r="D24" s="1">
        <v>-2000</v>
      </c>
      <c r="E24" s="1">
        <v>15620000</v>
      </c>
    </row>
    <row r="25" spans="1:11" ht="19" x14ac:dyDescent="0.25">
      <c r="A25" s="6" t="s">
        <v>19</v>
      </c>
      <c r="B25" s="10">
        <v>-224884000</v>
      </c>
      <c r="C25" s="10">
        <v>-210121000</v>
      </c>
      <c r="D25" s="10">
        <v>-353850000</v>
      </c>
      <c r="E25" s="10">
        <v>-243835000</v>
      </c>
    </row>
    <row r="26" spans="1:11" ht="19" x14ac:dyDescent="0.25">
      <c r="A26" s="5" t="s">
        <v>20</v>
      </c>
      <c r="B26" s="2">
        <v>-1.8761000000000001</v>
      </c>
      <c r="C26" s="2">
        <v>-0.84079999999999999</v>
      </c>
      <c r="D26" s="2">
        <v>-0.82609999999999995</v>
      </c>
      <c r="E26" s="2">
        <v>-0.37369999999999998</v>
      </c>
    </row>
    <row r="27" spans="1:11" ht="19" x14ac:dyDescent="0.25">
      <c r="A27" s="5" t="s">
        <v>21</v>
      </c>
      <c r="B27" s="1">
        <v>340000</v>
      </c>
      <c r="C27" s="1">
        <v>87000</v>
      </c>
      <c r="D27" s="1">
        <v>1174000</v>
      </c>
      <c r="E27" s="1">
        <v>3587000</v>
      </c>
    </row>
    <row r="28" spans="1:11" ht="20" thickBot="1" x14ac:dyDescent="0.3">
      <c r="A28" s="7" t="s">
        <v>22</v>
      </c>
      <c r="B28" s="11">
        <v>-225224000</v>
      </c>
      <c r="C28" s="11">
        <v>-210208000</v>
      </c>
      <c r="D28" s="11">
        <v>-355024000</v>
      </c>
      <c r="E28" s="11">
        <v>-247422000</v>
      </c>
    </row>
    <row r="29" spans="1:11" ht="20" customHeight="1" thickTop="1" x14ac:dyDescent="0.25">
      <c r="A29" s="14" t="s">
        <v>102</v>
      </c>
      <c r="B29" s="1"/>
      <c r="C29" s="15">
        <f>(C28/B28)-1</f>
        <v>-6.6671402692430659E-2</v>
      </c>
      <c r="D29" s="15">
        <f>(D28/C28)-1</f>
        <v>0.68891764347693707</v>
      </c>
      <c r="E29" s="15">
        <f>(E28/D28)-1</f>
        <v>-0.30308373518410026</v>
      </c>
    </row>
    <row r="30" spans="1:11" ht="19" x14ac:dyDescent="0.25">
      <c r="A30" s="5" t="s">
        <v>23</v>
      </c>
      <c r="B30" s="2">
        <v>-1.879</v>
      </c>
      <c r="C30" s="2">
        <v>-0.84119999999999995</v>
      </c>
      <c r="D30" s="2">
        <v>-0.82879999999999998</v>
      </c>
      <c r="E30" s="2">
        <v>-0.37919999999999998</v>
      </c>
    </row>
    <row r="31" spans="1:11" ht="19" x14ac:dyDescent="0.25">
      <c r="A31" s="5" t="s">
        <v>24</v>
      </c>
      <c r="B31" s="12">
        <v>-0.48</v>
      </c>
      <c r="C31" s="12">
        <v>-0.48</v>
      </c>
      <c r="D31" s="12">
        <v>-0.71</v>
      </c>
      <c r="E31" s="12">
        <v>-0.48</v>
      </c>
    </row>
    <row r="32" spans="1:11"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103</v>
      </c>
      <c r="B35" s="1"/>
      <c r="C35" s="23">
        <f>(C34-B34)/B34</f>
        <v>-5.6747818361829114E-2</v>
      </c>
      <c r="D35" s="23">
        <f t="shared" ref="D35:E35" si="3">(D34-C34)/C34</f>
        <v>0</v>
      </c>
      <c r="E35" s="23">
        <f t="shared" si="3"/>
        <v>0.17107208166216556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201069000</v>
      </c>
      <c r="C38" s="1">
        <v>399887000</v>
      </c>
      <c r="D38" s="1">
        <v>921218000</v>
      </c>
      <c r="E38" s="1">
        <v>200670000</v>
      </c>
    </row>
    <row r="39" spans="1:5" ht="19" x14ac:dyDescent="0.25">
      <c r="A39" s="5" t="s">
        <v>31</v>
      </c>
      <c r="B39" s="1" t="s">
        <v>92</v>
      </c>
      <c r="C39" s="1" t="s">
        <v>92</v>
      </c>
      <c r="D39" s="1" t="s">
        <v>92</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v>113101000</v>
      </c>
    </row>
    <row r="50" spans="1:5" ht="19" x14ac:dyDescent="0.25">
      <c r="A50" s="5" t="s">
        <v>42</v>
      </c>
      <c r="B50" s="1" t="s">
        <v>92</v>
      </c>
      <c r="C50" s="1" t="s">
        <v>92</v>
      </c>
      <c r="D50" s="1" t="s">
        <v>92</v>
      </c>
      <c r="E50" s="1" t="s">
        <v>92</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92</v>
      </c>
      <c r="C53" s="1" t="s">
        <v>92</v>
      </c>
      <c r="D53" s="1" t="s">
        <v>92</v>
      </c>
      <c r="E53" s="1" t="s">
        <v>92</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92</v>
      </c>
      <c r="C57" s="1" t="s">
        <v>92</v>
      </c>
      <c r="D57" s="1" t="s">
        <v>92</v>
      </c>
      <c r="E57" s="1" t="s">
        <v>92</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92</v>
      </c>
      <c r="C63" s="1" t="s">
        <v>92</v>
      </c>
      <c r="D63" s="1" t="s">
        <v>92</v>
      </c>
      <c r="E63" s="1" t="s">
        <v>92</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92</v>
      </c>
      <c r="C66" s="1" t="s">
        <v>92</v>
      </c>
      <c r="D66" s="1" t="s">
        <v>92</v>
      </c>
      <c r="E66" s="1" t="s">
        <v>92</v>
      </c>
    </row>
    <row r="67" spans="1:5" ht="19" x14ac:dyDescent="0.25">
      <c r="A67" s="6" t="s">
        <v>58</v>
      </c>
      <c r="B67" s="10">
        <v>971972000</v>
      </c>
      <c r="C67" s="10">
        <v>1419436000</v>
      </c>
      <c r="D67" s="10">
        <v>578982000</v>
      </c>
      <c r="E67" s="10">
        <v>678989000</v>
      </c>
    </row>
    <row r="68" spans="1:5" ht="19" x14ac:dyDescent="0.25">
      <c r="A68" s="5" t="s">
        <v>59</v>
      </c>
      <c r="B68" s="1" t="s">
        <v>92</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92</v>
      </c>
      <c r="C70" s="1" t="s">
        <v>92</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92</v>
      </c>
      <c r="C78" s="1" t="s">
        <v>92</v>
      </c>
      <c r="D78" s="1" t="s">
        <v>92</v>
      </c>
      <c r="E78" s="1" t="s">
        <v>92</v>
      </c>
    </row>
    <row r="79" spans="1:5" ht="19" x14ac:dyDescent="0.25">
      <c r="A79" s="5" t="s">
        <v>68</v>
      </c>
      <c r="B79" s="1">
        <v>2868000</v>
      </c>
      <c r="C79" s="1">
        <v>25564000</v>
      </c>
      <c r="D79" s="1">
        <v>228723000</v>
      </c>
      <c r="E79" s="1">
        <v>177473000</v>
      </c>
    </row>
    <row r="80" spans="1:5" ht="19" x14ac:dyDescent="0.25">
      <c r="A80" s="14" t="s">
        <v>104</v>
      </c>
      <c r="B80" s="15">
        <f t="shared" ref="B80:E80" si="4">B79/B3</f>
        <v>2.392691778250532E-2</v>
      </c>
      <c r="C80" s="15">
        <f t="shared" si="4"/>
        <v>0.10229487205137952</v>
      </c>
      <c r="D80" s="15">
        <f t="shared" si="4"/>
        <v>0.5339691136817285</v>
      </c>
      <c r="E80" s="15">
        <f t="shared" si="4"/>
        <v>0.27197051544337936</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61" t="s">
        <v>125</v>
      </c>
      <c r="M83" s="62"/>
    </row>
    <row r="84" spans="1:13" ht="19" x14ac:dyDescent="0.25">
      <c r="A84" s="5" t="s">
        <v>47</v>
      </c>
      <c r="B84" s="1">
        <v>11560000</v>
      </c>
      <c r="C84" s="1">
        <v>16250000</v>
      </c>
      <c r="D84" s="1">
        <v>69926000</v>
      </c>
      <c r="E84" s="1">
        <v>13485000</v>
      </c>
      <c r="L84" s="63" t="s">
        <v>126</v>
      </c>
      <c r="M84" s="64"/>
    </row>
    <row r="85" spans="1:13" ht="20" x14ac:dyDescent="0.25">
      <c r="A85" s="5" t="s">
        <v>71</v>
      </c>
      <c r="B85" s="1">
        <v>20736000</v>
      </c>
      <c r="C85" s="1">
        <v>-30351000</v>
      </c>
      <c r="D85" s="1">
        <v>-53113000</v>
      </c>
      <c r="E85" s="1" t="s">
        <v>92</v>
      </c>
      <c r="L85" s="24" t="s">
        <v>127</v>
      </c>
      <c r="M85" s="25">
        <f>E17</f>
        <v>15620000</v>
      </c>
    </row>
    <row r="86" spans="1:13" ht="20" x14ac:dyDescent="0.25">
      <c r="A86" s="5" t="s">
        <v>72</v>
      </c>
      <c r="B86" s="1">
        <v>11612000</v>
      </c>
      <c r="C86" s="1">
        <v>16786000</v>
      </c>
      <c r="D86" s="1">
        <v>8162000</v>
      </c>
      <c r="E86" s="1" t="s">
        <v>92</v>
      </c>
      <c r="L86" s="24" t="s">
        <v>128</v>
      </c>
      <c r="M86" s="25">
        <f>E56</f>
        <v>22047000</v>
      </c>
    </row>
    <row r="87" spans="1:13" ht="20" x14ac:dyDescent="0.25">
      <c r="A87" s="6" t="s">
        <v>73</v>
      </c>
      <c r="B87" s="10">
        <v>-192525000</v>
      </c>
      <c r="C87" s="10">
        <v>-171769000</v>
      </c>
      <c r="D87" s="10">
        <v>-171481000</v>
      </c>
      <c r="E87" s="10">
        <v>-103021000</v>
      </c>
      <c r="L87" s="24" t="s">
        <v>129</v>
      </c>
      <c r="M87" s="25">
        <f>E61</f>
        <v>100873000</v>
      </c>
    </row>
    <row r="88" spans="1:13" ht="20" x14ac:dyDescent="0.25">
      <c r="A88" s="5" t="s">
        <v>74</v>
      </c>
      <c r="B88" s="1">
        <v>-29990000</v>
      </c>
      <c r="C88" s="1">
        <v>-32102000</v>
      </c>
      <c r="D88" s="1">
        <v>-19353000</v>
      </c>
      <c r="E88" s="1">
        <v>-33240000</v>
      </c>
      <c r="L88" s="34" t="s">
        <v>130</v>
      </c>
      <c r="M88" s="35">
        <f>M85/(M86+M87)</f>
        <v>0.12707452001301658</v>
      </c>
    </row>
    <row r="89" spans="1:13" ht="20" customHeight="1" x14ac:dyDescent="0.25">
      <c r="A89" s="14" t="s">
        <v>105</v>
      </c>
      <c r="B89" s="15">
        <f t="shared" ref="B89:E89" si="5">(-1*B88)/B3</f>
        <v>0.25019813957368708</v>
      </c>
      <c r="C89" s="15">
        <f t="shared" si="5"/>
        <v>0.12845681358916389</v>
      </c>
      <c r="D89" s="15">
        <f t="shared" si="5"/>
        <v>4.5180870559945838E-2</v>
      </c>
      <c r="E89" s="15">
        <f t="shared" si="5"/>
        <v>5.0939015700066662E-2</v>
      </c>
      <c r="L89" s="24" t="s">
        <v>106</v>
      </c>
      <c r="M89" s="25">
        <f>E27</f>
        <v>3587000</v>
      </c>
    </row>
    <row r="90" spans="1:13" ht="20" x14ac:dyDescent="0.25">
      <c r="A90" s="5" t="s">
        <v>75</v>
      </c>
      <c r="B90" s="1" t="s">
        <v>92</v>
      </c>
      <c r="C90" s="1" t="s">
        <v>92</v>
      </c>
      <c r="D90" s="1" t="s">
        <v>92</v>
      </c>
      <c r="E90" s="1" t="s">
        <v>92</v>
      </c>
      <c r="L90" s="24" t="s">
        <v>19</v>
      </c>
      <c r="M90" s="25">
        <f>E25</f>
        <v>-243835000</v>
      </c>
    </row>
    <row r="91" spans="1:13" ht="20" x14ac:dyDescent="0.25">
      <c r="A91" s="5" t="s">
        <v>76</v>
      </c>
      <c r="B91" s="1" t="s">
        <v>92</v>
      </c>
      <c r="C91" s="1" t="s">
        <v>92</v>
      </c>
      <c r="D91" s="1" t="s">
        <v>92</v>
      </c>
      <c r="E91" s="1">
        <v>-685615000</v>
      </c>
      <c r="L91" s="34" t="s">
        <v>131</v>
      </c>
      <c r="M91" s="35">
        <f>M89/M90</f>
        <v>-1.4710767527221277E-2</v>
      </c>
    </row>
    <row r="92" spans="1:13" ht="20" x14ac:dyDescent="0.25">
      <c r="A92" s="5" t="s">
        <v>77</v>
      </c>
      <c r="B92" s="1" t="s">
        <v>92</v>
      </c>
      <c r="C92" s="1" t="s">
        <v>92</v>
      </c>
      <c r="D92" s="1" t="s">
        <v>92</v>
      </c>
      <c r="E92" s="1">
        <v>86625000</v>
      </c>
      <c r="L92" s="36" t="s">
        <v>132</v>
      </c>
      <c r="M92" s="37">
        <f>M88*(1-M91)</f>
        <v>0.12894388373556132</v>
      </c>
    </row>
    <row r="93" spans="1:13" ht="19" x14ac:dyDescent="0.25">
      <c r="A93" s="5" t="s">
        <v>78</v>
      </c>
      <c r="B93" s="1" t="s">
        <v>92</v>
      </c>
      <c r="C93" s="1">
        <v>-100000</v>
      </c>
      <c r="D93" s="1">
        <v>-682000</v>
      </c>
      <c r="E93" s="1">
        <v>382000</v>
      </c>
      <c r="L93" s="63" t="s">
        <v>133</v>
      </c>
      <c r="M93" s="64"/>
    </row>
    <row r="94" spans="1:13" ht="20" x14ac:dyDescent="0.25">
      <c r="A94" s="6" t="s">
        <v>79</v>
      </c>
      <c r="B94" s="10">
        <v>-29990000</v>
      </c>
      <c r="C94" s="10">
        <v>-32202000</v>
      </c>
      <c r="D94" s="10">
        <v>-20035000</v>
      </c>
      <c r="E94" s="10">
        <v>-631848000</v>
      </c>
      <c r="L94" s="24" t="s">
        <v>134</v>
      </c>
      <c r="M94" s="38">
        <v>4.095E-2</v>
      </c>
    </row>
    <row r="95" spans="1:13" ht="20" x14ac:dyDescent="0.25">
      <c r="A95" s="5" t="s">
        <v>80</v>
      </c>
      <c r="B95" s="1" t="s">
        <v>92</v>
      </c>
      <c r="C95" s="1">
        <v>-168000</v>
      </c>
      <c r="D95" s="1">
        <v>-545000</v>
      </c>
      <c r="E95" s="1">
        <v>-1303000</v>
      </c>
      <c r="L95" s="24" t="s">
        <v>135</v>
      </c>
      <c r="M95" s="39" cm="1">
        <f t="array" ref="M95">_FV(A1,"Beta")</f>
        <v>1.468</v>
      </c>
    </row>
    <row r="96" spans="1:13" ht="20" x14ac:dyDescent="0.25">
      <c r="A96" s="5" t="s">
        <v>81</v>
      </c>
      <c r="B96" s="1" t="s">
        <v>92</v>
      </c>
      <c r="C96" s="1" t="s">
        <v>92</v>
      </c>
      <c r="D96" s="1">
        <v>846682000</v>
      </c>
      <c r="E96" s="1">
        <v>18047000</v>
      </c>
      <c r="L96" s="24" t="s">
        <v>136</v>
      </c>
      <c r="M96" s="38">
        <v>8.4000000000000005E-2</v>
      </c>
    </row>
    <row r="97" spans="1:13" ht="20" x14ac:dyDescent="0.25">
      <c r="A97" s="5" t="s">
        <v>82</v>
      </c>
      <c r="B97" s="1">
        <v>-30000</v>
      </c>
      <c r="C97" s="1">
        <v>-61000</v>
      </c>
      <c r="D97" s="1">
        <v>-5000</v>
      </c>
      <c r="E97" s="1" t="s">
        <v>92</v>
      </c>
      <c r="L97" s="36" t="s">
        <v>137</v>
      </c>
      <c r="M97" s="37">
        <f>(M94)+((M95)*(M96-M94))</f>
        <v>0.1041474</v>
      </c>
    </row>
    <row r="98" spans="1:13" ht="19" x14ac:dyDescent="0.25">
      <c r="A98" s="5" t="s">
        <v>83</v>
      </c>
      <c r="B98" s="1" t="s">
        <v>92</v>
      </c>
      <c r="C98" s="1" t="s">
        <v>92</v>
      </c>
      <c r="D98" s="1" t="s">
        <v>92</v>
      </c>
      <c r="E98" s="1" t="s">
        <v>92</v>
      </c>
      <c r="L98" s="63" t="s">
        <v>138</v>
      </c>
      <c r="M98" s="64"/>
    </row>
    <row r="99" spans="1:13" ht="20" x14ac:dyDescent="0.25">
      <c r="A99" s="5" t="s">
        <v>84</v>
      </c>
      <c r="B99" s="1">
        <v>295883000</v>
      </c>
      <c r="C99" s="1">
        <v>402203000</v>
      </c>
      <c r="D99" s="1">
        <v>-144488000</v>
      </c>
      <c r="E99" s="1">
        <v>-2532000</v>
      </c>
      <c r="L99" s="24" t="s">
        <v>139</v>
      </c>
      <c r="M99" s="25">
        <f>M86+M87</f>
        <v>122920000</v>
      </c>
    </row>
    <row r="100" spans="1:13" ht="20" x14ac:dyDescent="0.25">
      <c r="A100" s="6" t="s">
        <v>85</v>
      </c>
      <c r="B100" s="10">
        <v>295853000</v>
      </c>
      <c r="C100" s="10">
        <v>401974000</v>
      </c>
      <c r="D100" s="10">
        <v>701644000</v>
      </c>
      <c r="E100" s="10">
        <v>14212000</v>
      </c>
      <c r="L100" s="34" t="s">
        <v>140</v>
      </c>
      <c r="M100" s="35">
        <f>M99/M103</f>
        <v>1.2415219940540066E-2</v>
      </c>
    </row>
    <row r="101" spans="1:13" ht="20" x14ac:dyDescent="0.25">
      <c r="A101" s="5" t="s">
        <v>86</v>
      </c>
      <c r="B101" s="1" t="s">
        <v>92</v>
      </c>
      <c r="C101" s="1" t="s">
        <v>92</v>
      </c>
      <c r="D101" s="1">
        <v>-127000</v>
      </c>
      <c r="E101" s="1">
        <v>113000</v>
      </c>
      <c r="L101" s="24" t="s">
        <v>141</v>
      </c>
      <c r="M101" s="40" cm="1">
        <f t="array" ref="M101">_FV(A1,"Market cap",TRUE)</f>
        <v>9777830900</v>
      </c>
    </row>
    <row r="102" spans="1:13" ht="20" x14ac:dyDescent="0.25">
      <c r="A102" s="6" t="s">
        <v>87</v>
      </c>
      <c r="B102" s="10">
        <v>73338000</v>
      </c>
      <c r="C102" s="10">
        <v>198003000</v>
      </c>
      <c r="D102" s="10">
        <v>510001000</v>
      </c>
      <c r="E102" s="10">
        <v>-720544000</v>
      </c>
      <c r="L102" s="34" t="s">
        <v>142</v>
      </c>
      <c r="M102" s="35">
        <f>M101/M103</f>
        <v>0.98758478005945993</v>
      </c>
    </row>
    <row r="103" spans="1:13" ht="20" x14ac:dyDescent="0.25">
      <c r="A103" s="5" t="s">
        <v>88</v>
      </c>
      <c r="B103" s="1">
        <v>162968000</v>
      </c>
      <c r="C103" s="1">
        <v>236306000</v>
      </c>
      <c r="D103" s="1">
        <v>434309000</v>
      </c>
      <c r="E103" s="1">
        <v>944310000</v>
      </c>
      <c r="L103" s="36" t="s">
        <v>143</v>
      </c>
      <c r="M103" s="41">
        <f>M99+M101</f>
        <v>9900750900</v>
      </c>
    </row>
    <row r="104" spans="1:13" ht="20" thickBot="1" x14ac:dyDescent="0.3">
      <c r="A104" s="7" t="s">
        <v>89</v>
      </c>
      <c r="B104" s="11">
        <v>236306000</v>
      </c>
      <c r="C104" s="11">
        <v>434309000</v>
      </c>
      <c r="D104" s="11">
        <v>944310000</v>
      </c>
      <c r="E104" s="11">
        <v>223766000</v>
      </c>
      <c r="L104" s="63" t="s">
        <v>144</v>
      </c>
      <c r="M104" s="64"/>
    </row>
    <row r="105" spans="1:13" ht="21" thickTop="1" x14ac:dyDescent="0.25">
      <c r="A105" s="14" t="s">
        <v>107</v>
      </c>
      <c r="B105" s="1"/>
      <c r="C105" s="15">
        <f>(C106/B106)-1</f>
        <v>-8.3787609824056752E-2</v>
      </c>
      <c r="D105" s="15">
        <f>(D106/C106)-1</f>
        <v>-6.3947300008338592E-2</v>
      </c>
      <c r="E105" s="15">
        <f>(E106/D106)-1</f>
        <v>-0.28597105337623274</v>
      </c>
      <c r="F105" s="65">
        <v>-19722000</v>
      </c>
      <c r="G105" s="65">
        <v>39141000</v>
      </c>
      <c r="H105" s="65">
        <v>146300000</v>
      </c>
      <c r="I105" s="65">
        <v>171900000</v>
      </c>
      <c r="J105" s="65">
        <v>289100000</v>
      </c>
      <c r="K105" s="15"/>
      <c r="L105" s="26" t="s">
        <v>108</v>
      </c>
      <c r="M105" s="27">
        <f>(M100*M92)+(M102*M97)</f>
        <v>0.10445525379932902</v>
      </c>
    </row>
    <row r="106" spans="1:13" ht="19" x14ac:dyDescent="0.25">
      <c r="A106" s="5" t="s">
        <v>90</v>
      </c>
      <c r="B106" s="1">
        <v>-222515000</v>
      </c>
      <c r="C106" s="1">
        <v>-203871000</v>
      </c>
      <c r="D106" s="1">
        <v>-190834000</v>
      </c>
      <c r="E106" s="1">
        <v>-136261000</v>
      </c>
      <c r="F106" s="42">
        <f>E106*(1+$M$106)</f>
        <v>-170644288.29420161</v>
      </c>
      <c r="G106" s="42">
        <f t="shared" ref="G106:J106" si="6">F106*(1+$M$106)</f>
        <v>-213703650.54883343</v>
      </c>
      <c r="H106" s="42">
        <f t="shared" si="6"/>
        <v>-267628355.53664252</v>
      </c>
      <c r="I106" s="42">
        <f t="shared" si="6"/>
        <v>-335160099.05914319</v>
      </c>
      <c r="J106" s="42">
        <f t="shared" si="6"/>
        <v>-419732400.08925223</v>
      </c>
      <c r="K106" s="43" t="s">
        <v>145</v>
      </c>
      <c r="L106" s="44" t="s">
        <v>146</v>
      </c>
      <c r="M106" s="45">
        <f>(SUM(F4:J4)/5)</f>
        <v>0.25233403757642747</v>
      </c>
    </row>
    <row r="107" spans="1:13" ht="19" x14ac:dyDescent="0.25">
      <c r="A107" s="5"/>
      <c r="B107" s="13"/>
      <c r="C107" s="13"/>
      <c r="D107" s="13"/>
      <c r="E107" s="13"/>
      <c r="F107" s="43"/>
      <c r="G107" s="43"/>
      <c r="H107" s="43"/>
      <c r="I107" s="43"/>
      <c r="J107" s="66">
        <f>J105*(1+M107)/(M108-M107)</f>
        <v>3729489062.4652739</v>
      </c>
      <c r="K107" s="46" t="s">
        <v>147</v>
      </c>
      <c r="L107" s="47" t="s">
        <v>148</v>
      </c>
      <c r="M107" s="48">
        <v>2.5000000000000001E-2</v>
      </c>
    </row>
    <row r="108" spans="1:13" ht="19" x14ac:dyDescent="0.25">
      <c r="F108" s="67">
        <f>F107+F105</f>
        <v>-19722000</v>
      </c>
      <c r="G108" s="67">
        <f>G107+G105</f>
        <v>39141000</v>
      </c>
      <c r="H108" s="67">
        <f>H107+H105</f>
        <v>146300000</v>
      </c>
      <c r="I108" s="66">
        <f>I107+I105</f>
        <v>171900000</v>
      </c>
      <c r="J108" s="66">
        <f>J107+J105</f>
        <v>4018589062.4652739</v>
      </c>
      <c r="K108" s="46" t="s">
        <v>143</v>
      </c>
      <c r="L108" s="49" t="s">
        <v>149</v>
      </c>
      <c r="M108" s="50">
        <f>M105</f>
        <v>0.10445525379932902</v>
      </c>
    </row>
    <row r="109" spans="1:13" ht="19" x14ac:dyDescent="0.25">
      <c r="F109" s="59" t="s">
        <v>150</v>
      </c>
      <c r="G109" s="60"/>
    </row>
    <row r="110" spans="1:13" ht="20" x14ac:dyDescent="0.25">
      <c r="F110" s="51" t="s">
        <v>151</v>
      </c>
      <c r="G110" s="40">
        <f>NPV(M108,F108,G108,H108,I108,J108)</f>
        <v>2683654847.5529432</v>
      </c>
    </row>
    <row r="111" spans="1:13" ht="20" x14ac:dyDescent="0.25">
      <c r="F111" s="51" t="s">
        <v>152</v>
      </c>
      <c r="G111" s="40">
        <f>E40</f>
        <v>689862000</v>
      </c>
    </row>
    <row r="112" spans="1:13" ht="20" x14ac:dyDescent="0.25">
      <c r="F112" s="51" t="s">
        <v>139</v>
      </c>
      <c r="G112" s="40">
        <f>M99</f>
        <v>122920000</v>
      </c>
    </row>
    <row r="113" spans="6:7" ht="20" x14ac:dyDescent="0.25">
      <c r="F113" s="51" t="s">
        <v>153</v>
      </c>
      <c r="G113" s="40">
        <f>G110+G111-G112</f>
        <v>3250596847.5529432</v>
      </c>
    </row>
    <row r="114" spans="6:7" ht="20" x14ac:dyDescent="0.25">
      <c r="F114" s="51" t="s">
        <v>159</v>
      </c>
      <c r="G114" s="52" cm="1">
        <f t="array" ref="G114">_FV(A1,"Shares outstanding",TRUE)</f>
        <v>528531400</v>
      </c>
    </row>
    <row r="115" spans="6:7" ht="20" x14ac:dyDescent="0.25">
      <c r="F115" s="53" t="s">
        <v>154</v>
      </c>
      <c r="G115" s="54">
        <f>G113/G114</f>
        <v>6.1502435759785383</v>
      </c>
    </row>
    <row r="116" spans="6:7" ht="20" x14ac:dyDescent="0.25">
      <c r="F116" s="51" t="s">
        <v>155</v>
      </c>
      <c r="G116" s="55" cm="1">
        <f t="array" ref="G116">_FV(A1,"Price")</f>
        <v>18.5</v>
      </c>
    </row>
    <row r="117" spans="6:7" ht="20" x14ac:dyDescent="0.25">
      <c r="F117" s="56" t="s">
        <v>156</v>
      </c>
      <c r="G117" s="57">
        <f>G115/G116-1</f>
        <v>-0.66755440129845733</v>
      </c>
    </row>
    <row r="118" spans="6:7" ht="20" x14ac:dyDescent="0.25">
      <c r="F118" s="56" t="s">
        <v>157</v>
      </c>
      <c r="G118" s="58" t="str">
        <f>IF(G115&gt;G116,"BUY","SELL")</f>
        <v>SELL</v>
      </c>
    </row>
  </sheetData>
  <mergeCells count="6">
    <mergeCell ref="F109:G109"/>
    <mergeCell ref="L83:M83"/>
    <mergeCell ref="L84:M84"/>
    <mergeCell ref="L93:M93"/>
    <mergeCell ref="L98:M98"/>
    <mergeCell ref="L104:M104"/>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E36" r:id="rId8" tooltip="https://sec.gov" xr:uid="{00000000-0004-0000-0000-00000A000000}"/>
    <hyperlink ref="E74" r:id="rId9" tooltip="https://sec.gov" xr:uid="{00000000-0004-0000-0000-00000B000000}"/>
    <hyperlink ref="F1" r:id="rId10" display="https://finbox.com/NYSE:IOT/explorer/revenue_proj" xr:uid="{4C602DA0-A842-9945-8E2D-30787878B968}"/>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2023-03-14T04:23:35Z</dcterms:created>
  <dcterms:modified xsi:type="dcterms:W3CDTF">2023-05-26T06:32:25Z</dcterms:modified>
</cp:coreProperties>
</file>