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5EED790-22BE-DB47-A7B3-67CB6B5C848C}"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6" i="1" l="1" a="1"/>
  <c r="T116" i="1" s="1"/>
  <c r="Z101" i="1" a="1"/>
  <c r="Z101" i="1" s="1"/>
  <c r="Z95" i="1" a="1"/>
  <c r="Z95" i="1" s="1"/>
  <c r="Z97" i="1" s="1"/>
  <c r="T111" i="1"/>
  <c r="Z90" i="1"/>
  <c r="Z89" i="1"/>
  <c r="Z91" i="1"/>
  <c r="Z87" i="1"/>
  <c r="Z86" i="1"/>
  <c r="Z99" i="1"/>
  <c r="Z85" i="1"/>
  <c r="Z88" i="1"/>
  <c r="X19" i="1"/>
  <c r="X16" i="1"/>
  <c r="T114" i="1"/>
  <c r="AA13" i="1"/>
  <c r="Z13" i="1"/>
  <c r="Y13" i="1"/>
  <c r="X13" i="1"/>
  <c r="AA10" i="1"/>
  <c r="Z10" i="1"/>
  <c r="Y10" i="1"/>
  <c r="X10" i="1"/>
  <c r="AA7" i="1"/>
  <c r="Z7" i="1"/>
  <c r="Y7" i="1"/>
  <c r="X7" i="1"/>
  <c r="AA4" i="1"/>
  <c r="Z4" i="1"/>
  <c r="Y4" i="1"/>
  <c r="X4" i="1"/>
  <c r="W4" i="1"/>
  <c r="V4" i="1"/>
  <c r="Z106" i="1" s="1"/>
  <c r="S106" i="1" s="1"/>
  <c r="U4" i="1"/>
  <c r="T4" i="1"/>
  <c r="S4" i="1"/>
  <c r="Q35" i="1"/>
  <c r="R35" i="1"/>
  <c r="Q29" i="1"/>
  <c r="R29" i="1"/>
  <c r="Q20" i="1"/>
  <c r="R20" i="1"/>
  <c r="Q9" i="1"/>
  <c r="R9" i="1"/>
  <c r="Q13" i="1"/>
  <c r="R13" i="1"/>
  <c r="Q80" i="1"/>
  <c r="R80" i="1"/>
  <c r="Q89" i="1"/>
  <c r="R89" i="1"/>
  <c r="Q105" i="1"/>
  <c r="R105" i="1"/>
  <c r="AT105" i="1"/>
  <c r="P105" i="1"/>
  <c r="O105" i="1"/>
  <c r="N105" i="1"/>
  <c r="M105" i="1"/>
  <c r="L105" i="1"/>
  <c r="K105" i="1"/>
  <c r="J105" i="1"/>
  <c r="I105" i="1"/>
  <c r="H105" i="1"/>
  <c r="G105" i="1"/>
  <c r="F105" i="1"/>
  <c r="E105" i="1"/>
  <c r="D105" i="1"/>
  <c r="C105"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Z92" i="1"/>
  <c r="T112" i="1"/>
  <c r="S108" i="1" l="1"/>
  <c r="T106" i="1"/>
  <c r="Z103" i="1"/>
  <c r="Z100" i="1" s="1"/>
  <c r="Y16" i="1"/>
  <c r="Z102" i="1"/>
  <c r="Z16" i="1"/>
  <c r="AA16" i="1"/>
  <c r="T108" i="1" l="1"/>
  <c r="U106" i="1"/>
  <c r="Z105" i="1"/>
  <c r="Z108" i="1" s="1"/>
  <c r="V106" i="1" l="1"/>
  <c r="U108" i="1"/>
  <c r="W106" i="1" l="1"/>
  <c r="W107" i="1" s="1"/>
  <c r="W108" i="1" s="1"/>
  <c r="V108" i="1"/>
  <c r="T110" i="1" s="1"/>
  <c r="T113" i="1" s="1"/>
  <c r="T115" i="1" s="1"/>
  <c r="T118" i="1" s="1"/>
  <c r="T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<sst xmlns="http://schemas.openxmlformats.org/spreadsheetml/2006/main" count="760" uniqueCount="160">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</sst>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74043261231263E-2"/>
          <c:y val="0.12384803921568628"/>
          <c:w val="0.86317470881863556"/>
          <c:h val="0.75637197004786172"/>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B2FE-3E48-8B79-8D2F944DE1C7}"/>
            </c:ext>
          </c:extLst>
        </c:ser>
        <c:ser>
          <c:idx val="1"/>
          <c:order val="1"/>
          <c:tx>
            <c:strRef>
              <c:f>'Sheet 1'!$A$19:$D$19</c:f>
              <c:strCache>
                <c:ptCount val="4"/>
                <c:pt idx="0">
                  <c:v>EBITDA</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1'!$E$19:$R$19</c:f>
              <c:numCache>
                <c:formatCode>#,###,,;\(#,###,,\);\ \-\ \-</c:formatCode>
                <c:ptCount val="14"/>
                <c:pt idx="0">
                  <c:v>-6434000</c:v>
                </c:pt>
                <c:pt idx="1">
                  <c:v>-2723000</c:v>
                </c:pt>
                <c:pt idx="2">
                  <c:v>-8694000</c:v>
                </c:pt>
                <c:pt idx="3">
                  <c:v>-31294000</c:v>
                </c:pt>
                <c:pt idx="4">
                  <c:v>-72310000</c:v>
                </c:pt>
                <c:pt idx="5">
                  <c:v>-202346000</c:v>
                </c:pt>
                <c:pt idx="6">
                  <c:v>-267153000</c:v>
                </c:pt>
                <c:pt idx="7">
                  <c:v>-314830000</c:v>
                </c:pt>
                <c:pt idx="8">
                  <c:v>-216805000</c:v>
                </c:pt>
                <c:pt idx="9">
                  <c:v>-168798000</c:v>
                </c:pt>
                <c:pt idx="10">
                  <c:v>-167741000</c:v>
                </c:pt>
                <c:pt idx="11">
                  <c:v>-684306000</c:v>
                </c:pt>
                <c:pt idx="12">
                  <c:v>-1396236000</c:v>
                </c:pt>
                <c:pt idx="13">
                  <c:v>-124607000</c:v>
                </c:pt>
              </c:numCache>
            </c:numRef>
          </c:val>
          <c:extLst>
            <c:ext xmlns:c16="http://schemas.microsoft.com/office/drawing/2014/chart" uri="{C3380CC4-5D6E-409C-BE32-E72D297353CC}">
              <c16:uniqueId val="{00000001-B2FE-3E48-8B79-8D2F944DE1C7}"/>
            </c:ext>
          </c:extLst>
        </c:ser>
        <c:ser>
          <c:idx val="2"/>
          <c:order val="2"/>
          <c:tx>
            <c:strRef>
              <c:f>'Sheet 1'!$A$106:$D$106</c:f>
              <c:strCache>
                <c:ptCount val="4"/>
                <c:pt idx="0">
                  <c:v>Free Cash Flow</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1'!$E$106:$R$106</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B2FE-3E48-8B79-8D2F944DE1C7}"/>
            </c:ext>
          </c:extLst>
        </c:ser>
        <c:dLbls>
          <c:showLegendKey val="0"/>
          <c:showVal val="0"/>
          <c:showCatName val="0"/>
          <c:showSerName val="0"/>
          <c:showPercent val="0"/>
          <c:showBubbleSize val="0"/>
        </c:dLbls>
        <c:gapWidth val="100"/>
        <c:overlap val="-24"/>
        <c:axId val="1851306591"/>
        <c:axId val="1850979023"/>
      </c:barChart>
      <c:catAx>
        <c:axId val="1851306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0979023"/>
        <c:crosses val="autoZero"/>
        <c:auto val="1"/>
        <c:lblAlgn val="ctr"/>
        <c:lblOffset val="100"/>
        <c:noMultiLvlLbl val="0"/>
      </c:catAx>
      <c:valAx>
        <c:axId val="1850979023"/>
        <c:scaling>
          <c:orientation val="minMax"/>
          <c:min val="-1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1306591"/>
        <c:crosses val="autoZero"/>
        <c:crossBetween val="between"/>
      </c:valAx>
      <c:spPr>
        <a:noFill/>
        <a:ln>
          <a:noFill/>
        </a:ln>
        <a:effectLst/>
      </c:spPr>
    </c:plotArea>
    <c:legend>
      <c:legendPos val="b"/>
      <c:layout>
        <c:manualLayout>
          <c:xMode val="edge"/>
          <c:yMode val="edge"/>
          <c:x val="0.27290505325769393"/>
          <c:y val="0.92034680407596114"/>
          <c:w val="0.48879877369738101"/>
          <c:h val="5.02414312181565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25400</xdr:rowOff>
    </xdr:from>
    <xdr:to>
      <xdr:col>25</xdr:col>
      <xdr:colOff>1571624</xdr:colOff>
      <xdr:row>131</xdr:row>
      <xdr:rowOff>0</xdr:rowOff>
    </xdr:to>
    <xdr:graphicFrame macro="">
      <xdr:nvGraphicFramePr>
        <xdr:cNvPr id="2" name="Chart 1">
          <a:extLst>
            <a:ext uri="{FF2B5EF4-FFF2-40B4-BE49-F238E27FC236}">
              <a16:creationId xmlns:a16="http://schemas.microsoft.com/office/drawing/2014/main" id="{17B1283F-24C3-3FF7-E9E6-310342B4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116.84</v>
    <v>65</v>
    <v>1.2827999999999999</v>
    <v>0.17</v>
    <v>1.761E-3</v>
    <v>7.31</v>
    <v>7.5602000000000003E-2</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97.47</v>
    <v>Software &amp; IT Services</v>
    <v>Stock</v>
    <v>45070.942205022657</v>
    <v>0</v>
    <v>94.8</v>
    <v>16008595878</v>
    <v>SPLUNK INC.</v>
    <v>SPLUNK INC.</v>
    <v>95.5</v>
    <v>96.52</v>
    <v>96.69</v>
    <v>104</v>
    <v>165566200</v>
    <v>SPLK</v>
    <v>SPLUNK INC. (XNAS:SPLK)</v>
    <v>2137609</v>
    <v>1142773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O2" activePane="bottomRight" state="frozen"/>
      <selection pane="topRight"/>
      <selection pane="bottomLeft"/>
      <selection pane="bottomRight" activeCell="U78" sqref="U78"/>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9">
        <v>2024</v>
      </c>
      <c r="T1" s="29">
        <v>2025</v>
      </c>
      <c r="U1" s="29">
        <v>2026</v>
      </c>
      <c r="V1" s="29">
        <v>2027</v>
      </c>
      <c r="W1" s="29">
        <v>2028</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c r="AA2" s="9"/>
    </row>
    <row r="3" spans="1:42" ht="40" x14ac:dyDescent="0.25">
      <c r="A3" s="5" t="s">
        <v>1</v>
      </c>
      <c r="B3" s="1" t="s">
        <v>92</v>
      </c>
      <c r="C3" s="1" t="s">
        <v>92</v>
      </c>
      <c r="D3" s="1" t="s">
        <v>92</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30">
        <v>3875000000</v>
      </c>
      <c r="T3" s="30">
        <v>4376000000</v>
      </c>
      <c r="U3" s="30">
        <v>5117000000</v>
      </c>
      <c r="V3" s="30">
        <v>6662000000</v>
      </c>
      <c r="W3" s="30">
        <v>7232000000</v>
      </c>
      <c r="X3" s="18" t="s">
        <v>109</v>
      </c>
      <c r="Y3" s="19" t="s">
        <v>110</v>
      </c>
      <c r="Z3" s="19" t="s">
        <v>111</v>
      </c>
      <c r="AA3" s="19" t="s">
        <v>112</v>
      </c>
    </row>
    <row r="4" spans="1:42" ht="19" x14ac:dyDescent="0.25">
      <c r="A4" s="14" t="s">
        <v>94</v>
      </c>
      <c r="B4" s="1"/>
      <c r="C4" s="15" t="e">
        <f>(C3/B3)-1</f>
        <v>#VALUE!</v>
      </c>
      <c r="D4" s="15" t="e">
        <f>(D3/C3)-1</f>
        <v>#VALUE!</v>
      </c>
      <c r="E4" s="15" t="e">
        <f>(E3/D3)-1</f>
        <v>#VALUE!</v>
      </c>
      <c r="F4" s="15">
        <f t="shared" ref="F4:W4" si="0">(F3/E3)-1</f>
        <v>0.89271428571428579</v>
      </c>
      <c r="G4" s="15">
        <f t="shared" si="0"/>
        <v>0.82594912823609334</v>
      </c>
      <c r="H4" s="16">
        <f t="shared" si="0"/>
        <v>0.64470899470899479</v>
      </c>
      <c r="I4" s="16">
        <f t="shared" si="0"/>
        <v>0.52114665433488816</v>
      </c>
      <c r="J4" s="16">
        <f t="shared" si="0"/>
        <v>0.48989006123130108</v>
      </c>
      <c r="K4" s="16">
        <f t="shared" si="0"/>
        <v>0.48252841696700854</v>
      </c>
      <c r="L4" s="16">
        <f t="shared" si="0"/>
        <v>0.42116286549926318</v>
      </c>
      <c r="M4" s="16">
        <f t="shared" si="0"/>
        <v>0.33773494533951598</v>
      </c>
      <c r="N4" s="16">
        <f t="shared" si="0"/>
        <v>0.41881257928151672</v>
      </c>
      <c r="O4" s="16">
        <f t="shared" si="0"/>
        <v>0.30832663157719598</v>
      </c>
      <c r="P4" s="16">
        <f t="shared" si="0"/>
        <v>-5.4915245327746609E-2</v>
      </c>
      <c r="Q4" s="16">
        <f t="shared" si="0"/>
        <v>0.19928321039210362</v>
      </c>
      <c r="R4" s="16">
        <f t="shared" si="0"/>
        <v>0.36655466057066266</v>
      </c>
      <c r="S4" s="16">
        <f t="shared" si="0"/>
        <v>6.056641636386928E-2</v>
      </c>
      <c r="T4" s="16">
        <f t="shared" si="0"/>
        <v>0.12929032258064521</v>
      </c>
      <c r="U4" s="16">
        <f t="shared" si="0"/>
        <v>0.1693327239488116</v>
      </c>
      <c r="V4" s="16">
        <f t="shared" si="0"/>
        <v>0.30193472737932381</v>
      </c>
      <c r="W4" s="16">
        <f t="shared" si="0"/>
        <v>8.5559891924346987E-2</v>
      </c>
      <c r="X4" s="17">
        <f>(R4+Q4+P4)/3</f>
        <v>0.17030754187833988</v>
      </c>
      <c r="Y4" s="17">
        <f>(R20+Q20+P20)/3</f>
        <v>1.0697173789080119</v>
      </c>
      <c r="Z4" s="17">
        <f>(R29+Q29+P29)/3</f>
        <v>0.45975602129937226</v>
      </c>
      <c r="AA4" s="17">
        <f>(R105+Q105+P105)/3</f>
        <v>0.23442820282593191</v>
      </c>
      <c r="AH4" s="16"/>
      <c r="AI4" s="16"/>
      <c r="AJ4" s="16"/>
      <c r="AK4" s="16"/>
      <c r="AL4" s="16"/>
      <c r="AM4" s="16"/>
      <c r="AN4" s="16"/>
      <c r="AO4" s="16"/>
      <c r="AP4" s="16"/>
    </row>
    <row r="5" spans="1:42" ht="19" x14ac:dyDescent="0.25">
      <c r="A5" s="5" t="s">
        <v>2</v>
      </c>
      <c r="B5" s="1" t="s">
        <v>92</v>
      </c>
      <c r="C5" s="1" t="s">
        <v>92</v>
      </c>
      <c r="D5" s="1" t="s">
        <v>92</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92</v>
      </c>
      <c r="C6" s="10" t="s">
        <v>92</v>
      </c>
      <c r="D6" s="10" t="s">
        <v>92</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113</v>
      </c>
      <c r="Y6" s="19" t="s">
        <v>114</v>
      </c>
      <c r="Z6" s="19" t="s">
        <v>115</v>
      </c>
      <c r="AA6" s="19" t="s">
        <v>116</v>
      </c>
    </row>
    <row r="7" spans="1:42" ht="19" x14ac:dyDescent="0.25">
      <c r="A7" s="5" t="s">
        <v>4</v>
      </c>
      <c r="B7" s="2" t="s">
        <v>92</v>
      </c>
      <c r="C7" s="2" t="s">
        <v>92</v>
      </c>
      <c r="D7" s="2" t="s">
        <v>92</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R106/R3</f>
        <v>0.11692997907878791</v>
      </c>
    </row>
    <row r="8" spans="1:42" ht="19" x14ac:dyDescent="0.25">
      <c r="A8" s="5" t="s">
        <v>5</v>
      </c>
      <c r="B8" s="1" t="s">
        <v>92</v>
      </c>
      <c r="C8" s="1" t="s">
        <v>92</v>
      </c>
      <c r="D8" s="1" t="s">
        <v>92</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95</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96</v>
      </c>
      <c r="Y9" s="19" t="s">
        <v>97</v>
      </c>
      <c r="Z9" s="19" t="s">
        <v>98</v>
      </c>
      <c r="AA9" s="19" t="s">
        <v>99</v>
      </c>
      <c r="AH9" s="15"/>
      <c r="AI9" s="15"/>
      <c r="AJ9" s="15"/>
      <c r="AK9" s="15"/>
      <c r="AL9" s="15"/>
    </row>
    <row r="10" spans="1:42" ht="19" x14ac:dyDescent="0.25">
      <c r="A10" s="5" t="s">
        <v>6</v>
      </c>
      <c r="B10" s="1" t="s">
        <v>92</v>
      </c>
      <c r="C10" s="1" t="s">
        <v>92</v>
      </c>
      <c r="D10" s="1" t="s">
        <v>92</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92</v>
      </c>
      <c r="C11" s="1" t="s">
        <v>92</v>
      </c>
      <c r="D11" s="1" t="s">
        <v>92</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92</v>
      </c>
      <c r="C12" s="1" t="s">
        <v>92</v>
      </c>
      <c r="D12" s="1" t="s">
        <v>92</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117</v>
      </c>
      <c r="Y12" s="19" t="s">
        <v>118</v>
      </c>
      <c r="Z12" s="19" t="s">
        <v>119</v>
      </c>
      <c r="AA12" s="19" t="s">
        <v>120</v>
      </c>
    </row>
    <row r="13" spans="1:42" ht="19" x14ac:dyDescent="0.25">
      <c r="A13" s="14" t="s">
        <v>100</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row>
    <row r="15" spans="1:42" ht="20" x14ac:dyDescent="0.25">
      <c r="A15" s="5" t="s">
        <v>10</v>
      </c>
      <c r="B15" s="1" t="s">
        <v>92</v>
      </c>
      <c r="C15" s="1" t="s">
        <v>92</v>
      </c>
      <c r="D15" s="1" t="s">
        <v>92</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121</v>
      </c>
      <c r="Y15" s="19" t="s">
        <v>122</v>
      </c>
      <c r="Z15" s="19" t="s">
        <v>123</v>
      </c>
      <c r="AA15" s="19" t="s">
        <v>124</v>
      </c>
    </row>
    <row r="16" spans="1:42" ht="19" x14ac:dyDescent="0.25">
      <c r="A16" s="5" t="s">
        <v>11</v>
      </c>
      <c r="B16" s="1" t="s">
        <v>92</v>
      </c>
      <c r="C16" s="1" t="s">
        <v>92</v>
      </c>
      <c r="D16" s="1" t="s">
        <v>92</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31">
        <f>(R35+Q35+P35+O35+N35)/5</f>
        <v>2.6133504699581783E-2</v>
      </c>
      <c r="Y16" s="32">
        <f>Z101/R3</f>
        <v>4.3814655900252566</v>
      </c>
      <c r="Z16" s="32">
        <f>Z101/R28</f>
        <v>-57.613476754647991</v>
      </c>
      <c r="AA16" s="33">
        <f>Z101/R106</f>
        <v>37.470849003342479</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41963000</v>
      </c>
      <c r="O17" s="1">
        <v>96249000</v>
      </c>
      <c r="P17" s="1">
        <v>123076000</v>
      </c>
      <c r="Q17" s="1">
        <v>-174598000</v>
      </c>
      <c r="R17" s="1">
        <v>46026000</v>
      </c>
    </row>
    <row r="18" spans="1:47" ht="20" x14ac:dyDescent="0.25">
      <c r="A18" s="5" t="s">
        <v>13</v>
      </c>
      <c r="B18" s="1" t="s">
        <v>92</v>
      </c>
      <c r="C18" s="1" t="s">
        <v>92</v>
      </c>
      <c r="D18" s="1" t="s">
        <v>92</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125</v>
      </c>
    </row>
    <row r="19" spans="1:47" ht="19" x14ac:dyDescent="0.25">
      <c r="A19" s="6" t="s">
        <v>14</v>
      </c>
      <c r="B19" s="10" t="s">
        <v>92</v>
      </c>
      <c r="C19" s="10" t="s">
        <v>92</v>
      </c>
      <c r="D19" s="10" t="s">
        <v>92</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X19" s="34">
        <f>R40-R56-R61</f>
        <v>-2070279000</v>
      </c>
    </row>
    <row r="20" spans="1:47" ht="19" customHeight="1" x14ac:dyDescent="0.25">
      <c r="A20" s="14" t="s">
        <v>101</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 si="5">(R19/Q19)-1</f>
        <v>-0.91075505860040851</v>
      </c>
      <c r="S20" s="15"/>
      <c r="T20" s="15"/>
      <c r="U20" s="15"/>
      <c r="V20" s="15"/>
      <c r="W20" s="15"/>
      <c r="X20" s="15"/>
      <c r="Y20" s="15"/>
      <c r="Z20" s="15"/>
      <c r="AA20" s="15"/>
      <c r="AH20" s="15"/>
      <c r="AI20" s="15"/>
      <c r="AJ20" s="15"/>
      <c r="AK20" s="15"/>
      <c r="AL20" s="15"/>
      <c r="AT20" s="15"/>
      <c r="AU20" s="15"/>
    </row>
    <row r="21" spans="1:47" ht="19" x14ac:dyDescent="0.25">
      <c r="A21" s="5" t="s">
        <v>15</v>
      </c>
      <c r="B21" s="2" t="s">
        <v>92</v>
      </c>
      <c r="C21" s="2" t="s">
        <v>92</v>
      </c>
      <c r="D21" s="2" t="s">
        <v>92</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row>
    <row r="22" spans="1:47" ht="19" x14ac:dyDescent="0.25">
      <c r="A22" s="6" t="s">
        <v>16</v>
      </c>
      <c r="B22" s="10" t="s">
        <v>92</v>
      </c>
      <c r="C22" s="10" t="s">
        <v>92</v>
      </c>
      <c r="D22" s="10" t="s">
        <v>92</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row>
    <row r="23" spans="1:47" ht="19" x14ac:dyDescent="0.25">
      <c r="A23" s="5" t="s">
        <v>17</v>
      </c>
      <c r="B23" s="2" t="s">
        <v>92</v>
      </c>
      <c r="C23" s="2" t="s">
        <v>92</v>
      </c>
      <c r="D23" s="2" t="s">
        <v>92</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92</v>
      </c>
      <c r="C24" s="1" t="s">
        <v>92</v>
      </c>
      <c r="D24" s="1" t="s">
        <v>92</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92</v>
      </c>
      <c r="C25" s="10" t="s">
        <v>92</v>
      </c>
      <c r="D25" s="10" t="s">
        <v>92</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92</v>
      </c>
      <c r="C26" s="2" t="s">
        <v>92</v>
      </c>
      <c r="D26" s="2" t="s">
        <v>92</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92</v>
      </c>
      <c r="C27" s="1" t="s">
        <v>92</v>
      </c>
      <c r="D27" s="1" t="s">
        <v>92</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92</v>
      </c>
      <c r="C28" s="11" t="s">
        <v>92</v>
      </c>
      <c r="D28" s="11" t="s">
        <v>92</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row>
    <row r="29" spans="1:47" ht="20" customHeight="1" thickTop="1" x14ac:dyDescent="0.25">
      <c r="A29" s="14" t="s">
        <v>102</v>
      </c>
      <c r="B29" s="1"/>
      <c r="C29" s="15" t="e">
        <f>(C28/B28)-1</f>
        <v>#VALUE!</v>
      </c>
      <c r="D29" s="15" t="e">
        <f>(D28/C28)-1</f>
        <v>#VALUE!</v>
      </c>
      <c r="E29" s="15" t="e">
        <f>(E28/D28)-1</f>
        <v>#VALUE!</v>
      </c>
      <c r="F29" s="15">
        <f t="shared" ref="F29:P29" si="6">(F28/E28)-1</f>
        <v>-0.48919608106294454</v>
      </c>
      <c r="G29" s="15">
        <f t="shared" si="6"/>
        <v>1.8880714661061484</v>
      </c>
      <c r="H29" s="15">
        <f t="shared" si="6"/>
        <v>2.3370633187772927</v>
      </c>
      <c r="I29" s="15">
        <f t="shared" si="6"/>
        <v>1.1539216488100106</v>
      </c>
      <c r="J29" s="15">
        <f t="shared" si="6"/>
        <v>1.748025516403402</v>
      </c>
      <c r="K29" s="15">
        <f t="shared" si="6"/>
        <v>0.28397722876250486</v>
      </c>
      <c r="L29" s="15">
        <f t="shared" si="6"/>
        <v>0.27412006944743372</v>
      </c>
      <c r="M29" s="15">
        <f t="shared" si="6"/>
        <v>-0.2705207650011684</v>
      </c>
      <c r="N29" s="15">
        <f t="shared" si="6"/>
        <v>6.3580892540804346E-2</v>
      </c>
      <c r="O29" s="15">
        <f t="shared" si="6"/>
        <v>0.22168395765974669</v>
      </c>
      <c r="P29" s="15">
        <f t="shared" si="6"/>
        <v>1.6969596160015206</v>
      </c>
      <c r="Q29" s="15">
        <f t="shared" ref="Q29" si="7">(Q28/P28)-1</f>
        <v>0.47480891649595813</v>
      </c>
      <c r="R29" s="15">
        <f t="shared" ref="R29" si="8">(R28/Q28)-1</f>
        <v>-0.79250046859936207</v>
      </c>
      <c r="S29" s="15"/>
      <c r="T29" s="15"/>
      <c r="U29" s="15"/>
      <c r="V29" s="15"/>
      <c r="W29" s="15"/>
      <c r="X29" s="15"/>
      <c r="Y29" s="15"/>
      <c r="Z29" s="15"/>
      <c r="AA29" s="15"/>
      <c r="AH29" s="15"/>
      <c r="AI29" s="15"/>
      <c r="AJ29" s="15"/>
      <c r="AK29" s="15"/>
      <c r="AL29" s="15"/>
      <c r="AT29" s="15"/>
      <c r="AU29" s="15"/>
    </row>
    <row r="30" spans="1:47" ht="19" x14ac:dyDescent="0.25">
      <c r="A30" s="5" t="s">
        <v>23</v>
      </c>
      <c r="B30" s="2" t="s">
        <v>92</v>
      </c>
      <c r="C30" s="2" t="s">
        <v>92</v>
      </c>
      <c r="D30" s="2" t="s">
        <v>92</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row>
    <row r="31" spans="1:47" ht="19" x14ac:dyDescent="0.25">
      <c r="A31" s="5" t="s">
        <v>24</v>
      </c>
      <c r="B31" s="12" t="s">
        <v>92</v>
      </c>
      <c r="C31" s="12" t="s">
        <v>92</v>
      </c>
      <c r="D31" s="12" t="s">
        <v>92</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row>
    <row r="32" spans="1:47" ht="19" x14ac:dyDescent="0.25">
      <c r="A32" s="5" t="s">
        <v>25</v>
      </c>
      <c r="B32" s="12" t="s">
        <v>92</v>
      </c>
      <c r="C32" s="12" t="s">
        <v>92</v>
      </c>
      <c r="D32" s="12" t="s">
        <v>92</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92</v>
      </c>
      <c r="C33" s="1" t="s">
        <v>92</v>
      </c>
      <c r="D33" s="1" t="s">
        <v>92</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92</v>
      </c>
      <c r="C34" s="1" t="s">
        <v>92</v>
      </c>
      <c r="D34" s="1" t="s">
        <v>92</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103</v>
      </c>
      <c r="B35" s="1"/>
      <c r="C35" s="22" t="e">
        <f>(C34-B34)/B34</f>
        <v>#VALUE!</v>
      </c>
      <c r="D35" s="22" t="e">
        <f t="shared" ref="D35:P35" si="9">(D34-C34)/C34</f>
        <v>#VALUE!</v>
      </c>
      <c r="E35" s="22" t="e">
        <f t="shared" si="9"/>
        <v>#VALUE!</v>
      </c>
      <c r="F35" s="22">
        <f t="shared" si="9"/>
        <v>0</v>
      </c>
      <c r="G35" s="22">
        <f t="shared" si="9"/>
        <v>0</v>
      </c>
      <c r="H35" s="22">
        <f t="shared" si="9"/>
        <v>2.8867577254674028</v>
      </c>
      <c r="I35" s="22">
        <f t="shared" si="9"/>
        <v>0.30931136754479976</v>
      </c>
      <c r="J35" s="22">
        <f t="shared" si="9"/>
        <v>0.1399868655239038</v>
      </c>
      <c r="K35" s="22">
        <f t="shared" si="9"/>
        <v>5.8200793153830095E-2</v>
      </c>
      <c r="L35" s="22">
        <f t="shared" si="9"/>
        <v>5.6522493806510657E-2</v>
      </c>
      <c r="M35" s="22">
        <f t="shared" si="9"/>
        <v>6.6650160555597041E-2</v>
      </c>
      <c r="N35" s="22">
        <f t="shared" si="9"/>
        <v>2.0106238155443042E-2</v>
      </c>
      <c r="O35" s="22">
        <f t="shared" si="9"/>
        <v>4.2839396871804374E-2</v>
      </c>
      <c r="P35" s="22">
        <f t="shared" si="9"/>
        <v>5.1300107272834967E-2</v>
      </c>
      <c r="Q35" s="22">
        <f t="shared" ref="Q35" si="10">(Q34-P34)/P34</f>
        <v>1.1793870192307692E-2</v>
      </c>
      <c r="R35" s="22">
        <f t="shared" ref="R35" si="11">(R34-Q34)/Q34</f>
        <v>4.627911005518846E-3</v>
      </c>
      <c r="S35" s="22"/>
      <c r="T35" s="22"/>
      <c r="U35" s="22"/>
      <c r="V35" s="22"/>
      <c r="W35" s="22"/>
      <c r="X35" s="22"/>
      <c r="Y35" s="22"/>
      <c r="Z35" s="22"/>
      <c r="AA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row>
    <row r="38" spans="1:38" ht="19" x14ac:dyDescent="0.25">
      <c r="A38" s="5" t="s">
        <v>30</v>
      </c>
      <c r="B38" s="1" t="s">
        <v>92</v>
      </c>
      <c r="C38" s="1" t="s">
        <v>92</v>
      </c>
      <c r="D38" s="1" t="s">
        <v>92</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92</v>
      </c>
      <c r="C39" s="1" t="s">
        <v>92</v>
      </c>
      <c r="D39" s="1" t="s">
        <v>92</v>
      </c>
      <c r="E39" s="1" t="s">
        <v>92</v>
      </c>
      <c r="F39" s="1" t="s">
        <v>92</v>
      </c>
      <c r="G39" s="1" t="s">
        <v>92</v>
      </c>
      <c r="H39" s="1" t="s">
        <v>92</v>
      </c>
      <c r="I39" s="1" t="s">
        <v>92</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92</v>
      </c>
      <c r="C40" s="1" t="s">
        <v>92</v>
      </c>
      <c r="D40" s="1" t="s">
        <v>92</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92</v>
      </c>
      <c r="C41" s="1" t="s">
        <v>92</v>
      </c>
      <c r="D41" s="1" t="s">
        <v>92</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row>
    <row r="43" spans="1:38" ht="19" x14ac:dyDescent="0.25">
      <c r="A43" s="5" t="s">
        <v>35</v>
      </c>
      <c r="B43" s="1" t="s">
        <v>92</v>
      </c>
      <c r="C43" s="1" t="s">
        <v>92</v>
      </c>
      <c r="D43" s="1" t="s">
        <v>92</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92</v>
      </c>
      <c r="C44" s="10" t="s">
        <v>92</v>
      </c>
      <c r="D44" s="10" t="s">
        <v>92</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92</v>
      </c>
      <c r="C45" s="1" t="s">
        <v>92</v>
      </c>
      <c r="D45" s="1" t="s">
        <v>92</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92</v>
      </c>
      <c r="C46" s="1" t="s">
        <v>92</v>
      </c>
      <c r="D46" s="1" t="s">
        <v>92</v>
      </c>
      <c r="E46" s="1" t="s">
        <v>92</v>
      </c>
      <c r="F46" s="1" t="s">
        <v>92</v>
      </c>
      <c r="G46" s="1" t="s">
        <v>92</v>
      </c>
      <c r="H46" s="1" t="s">
        <v>92</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92</v>
      </c>
      <c r="C47" s="1" t="s">
        <v>92</v>
      </c>
      <c r="D47" s="1" t="s">
        <v>92</v>
      </c>
      <c r="E47" s="1" t="s">
        <v>92</v>
      </c>
      <c r="F47" s="1" t="s">
        <v>92</v>
      </c>
      <c r="G47" s="1" t="s">
        <v>92</v>
      </c>
      <c r="H47" s="1" t="s">
        <v>92</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92</v>
      </c>
      <c r="C48" s="1" t="s">
        <v>92</v>
      </c>
      <c r="D48" s="1" t="s">
        <v>92</v>
      </c>
      <c r="E48" s="1" t="s">
        <v>92</v>
      </c>
      <c r="F48" s="1" t="s">
        <v>92</v>
      </c>
      <c r="G48" s="1" t="s">
        <v>92</v>
      </c>
      <c r="H48" s="1" t="s">
        <v>92</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92</v>
      </c>
      <c r="C49" s="1" t="s">
        <v>92</v>
      </c>
      <c r="D49" s="1" t="s">
        <v>92</v>
      </c>
      <c r="E49" s="1" t="s">
        <v>92</v>
      </c>
      <c r="F49" s="1" t="s">
        <v>92</v>
      </c>
      <c r="G49" s="1" t="s">
        <v>92</v>
      </c>
      <c r="H49" s="1" t="s">
        <v>92</v>
      </c>
      <c r="I49" s="1" t="s">
        <v>92</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row>
    <row r="51" spans="1:18" ht="19" x14ac:dyDescent="0.25">
      <c r="A51" s="5" t="s">
        <v>43</v>
      </c>
      <c r="B51" s="1" t="s">
        <v>92</v>
      </c>
      <c r="C51" s="1" t="s">
        <v>92</v>
      </c>
      <c r="D51" s="1" t="s">
        <v>92</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92</v>
      </c>
      <c r="C52" s="1" t="s">
        <v>92</v>
      </c>
      <c r="D52" s="1" t="s">
        <v>92</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row>
    <row r="54" spans="1:18" ht="20" thickBot="1" x14ac:dyDescent="0.3">
      <c r="A54" s="7" t="s">
        <v>46</v>
      </c>
      <c r="B54" s="11" t="s">
        <v>92</v>
      </c>
      <c r="C54" s="11" t="s">
        <v>92</v>
      </c>
      <c r="D54" s="11" t="s">
        <v>92</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92</v>
      </c>
      <c r="C55" s="1" t="s">
        <v>92</v>
      </c>
      <c r="D55" s="1" t="s">
        <v>92</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92</v>
      </c>
      <c r="C56" s="1" t="s">
        <v>92</v>
      </c>
      <c r="D56" s="1" t="s">
        <v>92</v>
      </c>
      <c r="E56" s="1" t="s">
        <v>92</v>
      </c>
      <c r="F56" s="1" t="s">
        <v>92</v>
      </c>
      <c r="G56" s="1">
        <v>982000</v>
      </c>
      <c r="H56" s="1" t="s">
        <v>92</v>
      </c>
      <c r="I56" s="1" t="s">
        <v>92</v>
      </c>
      <c r="J56" s="1" t="s">
        <v>92</v>
      </c>
      <c r="K56" s="1" t="s">
        <v>92</v>
      </c>
      <c r="L56" s="1" t="s">
        <v>92</v>
      </c>
      <c r="M56" s="1" t="s">
        <v>92</v>
      </c>
      <c r="N56" s="1" t="s">
        <v>92</v>
      </c>
      <c r="O56" s="1" t="s">
        <v>92</v>
      </c>
      <c r="P56" s="1" t="s">
        <v>92</v>
      </c>
      <c r="Q56" s="1" t="s">
        <v>92</v>
      </c>
      <c r="R56" s="1">
        <v>775656000</v>
      </c>
    </row>
    <row r="57" spans="1:1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row>
    <row r="58" spans="1:18" ht="19" x14ac:dyDescent="0.25">
      <c r="A58" s="5" t="s">
        <v>50</v>
      </c>
      <c r="B58" s="1" t="s">
        <v>92</v>
      </c>
      <c r="C58" s="1" t="s">
        <v>92</v>
      </c>
      <c r="D58" s="1" t="s">
        <v>92</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92</v>
      </c>
      <c r="C59" s="1" t="s">
        <v>92</v>
      </c>
      <c r="D59" s="1" t="s">
        <v>92</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92</v>
      </c>
      <c r="C60" s="10" t="s">
        <v>92</v>
      </c>
      <c r="D60" s="10" t="s">
        <v>92</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92</v>
      </c>
      <c r="C61" s="1" t="s">
        <v>92</v>
      </c>
      <c r="D61" s="1" t="s">
        <v>92</v>
      </c>
      <c r="E61" s="1" t="s">
        <v>92</v>
      </c>
      <c r="F61" s="1" t="s">
        <v>92</v>
      </c>
      <c r="G61" s="1">
        <v>1307000</v>
      </c>
      <c r="H61" s="1" t="s">
        <v>92</v>
      </c>
      <c r="I61" s="1" t="s">
        <v>92</v>
      </c>
      <c r="J61" s="1" t="s">
        <v>92</v>
      </c>
      <c r="K61" s="1" t="s">
        <v>92</v>
      </c>
      <c r="L61" s="1" t="s">
        <v>92</v>
      </c>
      <c r="M61" s="1" t="s">
        <v>92</v>
      </c>
      <c r="N61" s="1">
        <v>1634474000</v>
      </c>
      <c r="O61" s="1">
        <v>1714630000</v>
      </c>
      <c r="P61" s="1">
        <v>2633605000</v>
      </c>
      <c r="Q61" s="1">
        <v>3363287000</v>
      </c>
      <c r="R61" s="1">
        <v>3301557000</v>
      </c>
    </row>
    <row r="62" spans="1:18" ht="19" x14ac:dyDescent="0.25">
      <c r="A62" s="5" t="s">
        <v>50</v>
      </c>
      <c r="B62" s="1" t="s">
        <v>92</v>
      </c>
      <c r="C62" s="1" t="s">
        <v>92</v>
      </c>
      <c r="D62" s="1" t="s">
        <v>92</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row>
    <row r="64" spans="1:18" ht="19" x14ac:dyDescent="0.25">
      <c r="A64" s="5" t="s">
        <v>55</v>
      </c>
      <c r="B64" s="1" t="s">
        <v>92</v>
      </c>
      <c r="C64" s="1" t="s">
        <v>92</v>
      </c>
      <c r="D64" s="1" t="s">
        <v>92</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92</v>
      </c>
      <c r="C65" s="1" t="s">
        <v>92</v>
      </c>
      <c r="D65" s="1" t="s">
        <v>92</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row>
    <row r="67" spans="1:38" ht="19" x14ac:dyDescent="0.25">
      <c r="A67" s="6" t="s">
        <v>58</v>
      </c>
      <c r="B67" s="10" t="s">
        <v>92</v>
      </c>
      <c r="C67" s="10" t="s">
        <v>92</v>
      </c>
      <c r="D67" s="10" t="s">
        <v>92</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92</v>
      </c>
      <c r="C68" s="1" t="s">
        <v>92</v>
      </c>
      <c r="D68" s="1" t="s">
        <v>92</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92</v>
      </c>
      <c r="C69" s="1" t="s">
        <v>92</v>
      </c>
      <c r="D69" s="1" t="s">
        <v>92</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92</v>
      </c>
      <c r="C70" s="1" t="s">
        <v>92</v>
      </c>
      <c r="D70" s="1" t="s">
        <v>92</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92</v>
      </c>
      <c r="C71" s="1" t="s">
        <v>92</v>
      </c>
      <c r="D71" s="1" t="s">
        <v>92</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92</v>
      </c>
      <c r="C72" s="10" t="s">
        <v>92</v>
      </c>
      <c r="D72" s="10" t="s">
        <v>92</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92</v>
      </c>
      <c r="C73" s="11" t="s">
        <v>92</v>
      </c>
      <c r="D73" s="11" t="s">
        <v>92</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row>
    <row r="76" spans="1:38" ht="19" x14ac:dyDescent="0.25">
      <c r="A76" s="5" t="s">
        <v>66</v>
      </c>
      <c r="B76" s="1" t="s">
        <v>92</v>
      </c>
      <c r="C76" s="1" t="s">
        <v>92</v>
      </c>
      <c r="D76" s="1" t="s">
        <v>92</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92</v>
      </c>
      <c r="C77" s="1" t="s">
        <v>92</v>
      </c>
      <c r="D77" s="1" t="s">
        <v>92</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92</v>
      </c>
      <c r="C78" s="1" t="s">
        <v>92</v>
      </c>
      <c r="D78" s="1" t="s">
        <v>92</v>
      </c>
      <c r="E78" s="1" t="s">
        <v>92</v>
      </c>
      <c r="F78" s="1" t="s">
        <v>92</v>
      </c>
      <c r="G78" s="1" t="s">
        <v>92</v>
      </c>
      <c r="H78" s="1" t="s">
        <v>92</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92</v>
      </c>
      <c r="C79" s="1" t="s">
        <v>92</v>
      </c>
      <c r="D79" s="1" t="s">
        <v>92</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104</v>
      </c>
      <c r="B80" s="15" t="e">
        <f t="shared" ref="B80:R80" si="12">B79/B3</f>
        <v>#VALUE!</v>
      </c>
      <c r="C80" s="15" t="e">
        <f t="shared" si="12"/>
        <v>#VALUE!</v>
      </c>
      <c r="D80" s="15" t="e">
        <f t="shared" si="12"/>
        <v>#VALUE!</v>
      </c>
      <c r="E80" s="15">
        <f t="shared" si="12"/>
        <v>3.7142857142857144E-2</v>
      </c>
      <c r="F80" s="15">
        <f t="shared" si="12"/>
        <v>2.3926334062948147E-2</v>
      </c>
      <c r="G80" s="15">
        <f t="shared" si="12"/>
        <v>3.1084656084656083E-2</v>
      </c>
      <c r="H80" s="15">
        <f t="shared" si="12"/>
        <v>9.7917001769342121E-2</v>
      </c>
      <c r="I80" s="15">
        <f t="shared" si="12"/>
        <v>0.22922249795950739</v>
      </c>
      <c r="J80" s="15">
        <f t="shared" si="12"/>
        <v>0.47502966454116996</v>
      </c>
      <c r="K80" s="15">
        <f t="shared" si="12"/>
        <v>0.43722575867511426</v>
      </c>
      <c r="L80" s="15">
        <f t="shared" si="12"/>
        <v>0.39795674531951514</v>
      </c>
      <c r="M80" s="15">
        <f t="shared" si="12"/>
        <v>0.28207930827171801</v>
      </c>
      <c r="N80" s="15">
        <f t="shared" si="12"/>
        <v>0.24510679363952501</v>
      </c>
      <c r="O80" s="15">
        <f t="shared" si="12"/>
        <v>0.23121708777638636</v>
      </c>
      <c r="P80" s="15">
        <f t="shared" si="12"/>
        <v>0.27750029716715596</v>
      </c>
      <c r="Q80" s="15">
        <f t="shared" si="12"/>
        <v>0.29727669594982764</v>
      </c>
      <c r="R80" s="15">
        <f t="shared" si="12"/>
        <v>0.21598277694878737</v>
      </c>
      <c r="S80" s="15"/>
      <c r="T80" s="15"/>
      <c r="U80" s="15"/>
      <c r="V80" s="15"/>
      <c r="W80" s="15"/>
      <c r="X80" s="15"/>
      <c r="Y80" s="15"/>
      <c r="Z80" s="15"/>
      <c r="AA80" s="15"/>
      <c r="AH80" s="15"/>
      <c r="AI80" s="15"/>
      <c r="AJ80" s="15"/>
      <c r="AK80" s="15"/>
      <c r="AL80" s="15"/>
    </row>
    <row r="81" spans="1:46" ht="19" x14ac:dyDescent="0.25">
      <c r="A81" s="5" t="s">
        <v>69</v>
      </c>
      <c r="B81" s="1" t="s">
        <v>92</v>
      </c>
      <c r="C81" s="1" t="s">
        <v>92</v>
      </c>
      <c r="D81" s="1" t="s">
        <v>92</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92</v>
      </c>
      <c r="C82" s="1" t="s">
        <v>92</v>
      </c>
      <c r="D82" s="1" t="s">
        <v>92</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Y83" s="63" t="s">
        <v>126</v>
      </c>
      <c r="Z83" s="64"/>
    </row>
    <row r="84" spans="1:46" ht="19" x14ac:dyDescent="0.25">
      <c r="A84" s="5" t="s">
        <v>47</v>
      </c>
      <c r="B84" s="1" t="s">
        <v>92</v>
      </c>
      <c r="C84" s="1" t="s">
        <v>92</v>
      </c>
      <c r="D84" s="1" t="s">
        <v>92</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65" t="s">
        <v>127</v>
      </c>
      <c r="Z84" s="66"/>
    </row>
    <row r="85" spans="1:46" ht="20" x14ac:dyDescent="0.25">
      <c r="A85" s="5" t="s">
        <v>71</v>
      </c>
      <c r="B85" s="1" t="s">
        <v>92</v>
      </c>
      <c r="C85" s="1" t="s">
        <v>92</v>
      </c>
      <c r="D85" s="1" t="s">
        <v>92</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92</v>
      </c>
      <c r="Y85" s="23" t="s">
        <v>128</v>
      </c>
      <c r="Z85" s="24">
        <f>R17</f>
        <v>46026000</v>
      </c>
    </row>
    <row r="86" spans="1:46" ht="20" x14ac:dyDescent="0.25">
      <c r="A86" s="5" t="s">
        <v>72</v>
      </c>
      <c r="B86" s="1" t="s">
        <v>92</v>
      </c>
      <c r="C86" s="1" t="s">
        <v>92</v>
      </c>
      <c r="D86" s="1" t="s">
        <v>92</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92</v>
      </c>
      <c r="Y86" s="23" t="s">
        <v>129</v>
      </c>
      <c r="Z86" s="24">
        <f>R56</f>
        <v>775656000</v>
      </c>
    </row>
    <row r="87" spans="1:46" ht="20" x14ac:dyDescent="0.25">
      <c r="A87" s="6" t="s">
        <v>73</v>
      </c>
      <c r="B87" s="10" t="s">
        <v>92</v>
      </c>
      <c r="C87" s="10" t="s">
        <v>92</v>
      </c>
      <c r="D87" s="10" t="s">
        <v>92</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23" t="s">
        <v>130</v>
      </c>
      <c r="Z87" s="24">
        <f>R61</f>
        <v>3301557000</v>
      </c>
    </row>
    <row r="88" spans="1:46" ht="20" x14ac:dyDescent="0.25">
      <c r="A88" s="5" t="s">
        <v>74</v>
      </c>
      <c r="B88" s="1" t="s">
        <v>92</v>
      </c>
      <c r="C88" s="1" t="s">
        <v>92</v>
      </c>
      <c r="D88" s="1" t="s">
        <v>92</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35" t="s">
        <v>131</v>
      </c>
      <c r="Z88" s="36">
        <f>Z85/(Z86+Z87)</f>
        <v>1.1288593458325577E-2</v>
      </c>
    </row>
    <row r="89" spans="1:46" ht="20" customHeight="1" x14ac:dyDescent="0.25">
      <c r="A89" s="14" t="s">
        <v>105</v>
      </c>
      <c r="B89" s="15" t="e">
        <f t="shared" ref="B89:R89" si="13">(-1*B88)/B3</f>
        <v>#VALUE!</v>
      </c>
      <c r="C89" s="15" t="e">
        <f t="shared" si="13"/>
        <v>#VALUE!</v>
      </c>
      <c r="D89" s="15" t="e">
        <f t="shared" si="13"/>
        <v>#VALUE!</v>
      </c>
      <c r="E89" s="15">
        <f t="shared" si="13"/>
        <v>1.0257142857142857E-2</v>
      </c>
      <c r="F89" s="15">
        <f t="shared" si="13"/>
        <v>2.2205449467884369E-2</v>
      </c>
      <c r="G89" s="15">
        <f t="shared" si="13"/>
        <v>6.7625661375661381E-2</v>
      </c>
      <c r="H89" s="15">
        <f t="shared" si="13"/>
        <v>4.5625904777223739E-2</v>
      </c>
      <c r="I89" s="15">
        <f t="shared" si="13"/>
        <v>3.0757741480323703E-2</v>
      </c>
      <c r="J89" s="15">
        <f t="shared" si="13"/>
        <v>3.0939839201552535E-2</v>
      </c>
      <c r="K89" s="15">
        <f t="shared" si="13"/>
        <v>7.679430311099808E-2</v>
      </c>
      <c r="L89" s="15">
        <f t="shared" si="13"/>
        <v>4.7738050749772359E-2</v>
      </c>
      <c r="M89" s="15">
        <f t="shared" si="13"/>
        <v>1.613408373387221E-2</v>
      </c>
      <c r="N89" s="15">
        <f t="shared" si="13"/>
        <v>1.284518666008508E-2</v>
      </c>
      <c r="O89" s="15">
        <f t="shared" si="13"/>
        <v>4.2866541807585319E-2</v>
      </c>
      <c r="P89" s="15">
        <f t="shared" si="13"/>
        <v>1.6644500613397867E-2</v>
      </c>
      <c r="Q89" s="15">
        <f t="shared" si="13"/>
        <v>-2.936045815779395E-4</v>
      </c>
      <c r="R89" s="15">
        <f t="shared" si="13"/>
        <v>3.727719894419587E-3</v>
      </c>
      <c r="Y89" s="23" t="s">
        <v>106</v>
      </c>
      <c r="Z89" s="24">
        <f>R27</f>
        <v>12411000</v>
      </c>
      <c r="AA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-29738000</v>
      </c>
      <c r="J90" s="1">
        <v>-2500000</v>
      </c>
      <c r="K90" s="1">
        <v>-142693000</v>
      </c>
      <c r="L90" s="1" t="s">
        <v>92</v>
      </c>
      <c r="M90" s="1">
        <v>-59350000</v>
      </c>
      <c r="N90" s="1">
        <v>-394910000</v>
      </c>
      <c r="O90" s="1">
        <v>-594870000</v>
      </c>
      <c r="P90" s="1">
        <v>-56383000</v>
      </c>
      <c r="Q90" s="1">
        <v>-80333000</v>
      </c>
      <c r="R90" s="1">
        <v>-21950000</v>
      </c>
      <c r="Y90" s="23" t="s">
        <v>19</v>
      </c>
      <c r="Z90" s="24">
        <f>R25</f>
        <v>-265451000</v>
      </c>
    </row>
    <row r="91" spans="1:46" ht="20" x14ac:dyDescent="0.25">
      <c r="A91" s="5" t="s">
        <v>76</v>
      </c>
      <c r="B91" s="1" t="s">
        <v>92</v>
      </c>
      <c r="C91" s="1" t="s">
        <v>92</v>
      </c>
      <c r="D91" s="1" t="s">
        <v>92</v>
      </c>
      <c r="E91" s="1" t="s">
        <v>92</v>
      </c>
      <c r="F91" s="1" t="s">
        <v>92</v>
      </c>
      <c r="G91" s="1" t="s">
        <v>92</v>
      </c>
      <c r="H91" s="1" t="s">
        <v>92</v>
      </c>
      <c r="I91" s="1" t="s">
        <v>92</v>
      </c>
      <c r="J91" s="1">
        <v>-820710000</v>
      </c>
      <c r="K91" s="1">
        <v>-480610000</v>
      </c>
      <c r="L91" s="1">
        <v>-683787000</v>
      </c>
      <c r="M91" s="1">
        <v>-645762000</v>
      </c>
      <c r="N91" s="1">
        <v>-1109852000</v>
      </c>
      <c r="O91" s="1">
        <v>-1086317000</v>
      </c>
      <c r="P91" s="1">
        <v>-87135000</v>
      </c>
      <c r="Q91" s="1">
        <v>-388741000</v>
      </c>
      <c r="R91" s="1">
        <v>-1543292000</v>
      </c>
      <c r="Y91" s="35" t="s">
        <v>132</v>
      </c>
      <c r="Z91" s="36">
        <f>Z89/Z90</f>
        <v>-4.67543915826273E-2</v>
      </c>
    </row>
    <row r="92" spans="1:46" ht="20" x14ac:dyDescent="0.25">
      <c r="A92" s="5" t="s">
        <v>77</v>
      </c>
      <c r="B92" s="1" t="s">
        <v>92</v>
      </c>
      <c r="C92" s="1" t="s">
        <v>92</v>
      </c>
      <c r="D92" s="1" t="s">
        <v>92</v>
      </c>
      <c r="E92" s="1">
        <v>4877000</v>
      </c>
      <c r="F92" s="1" t="s">
        <v>92</v>
      </c>
      <c r="G92" s="1" t="s">
        <v>92</v>
      </c>
      <c r="H92" s="1" t="s">
        <v>92</v>
      </c>
      <c r="I92" s="1" t="s">
        <v>92</v>
      </c>
      <c r="J92" s="1">
        <v>192000000</v>
      </c>
      <c r="K92" s="1">
        <v>522645000</v>
      </c>
      <c r="L92" s="1">
        <v>605175000</v>
      </c>
      <c r="M92" s="1">
        <v>687485000</v>
      </c>
      <c r="N92" s="1">
        <v>754138000</v>
      </c>
      <c r="O92" s="1">
        <v>1080812000</v>
      </c>
      <c r="P92" s="1">
        <v>995878000</v>
      </c>
      <c r="Q92" s="1">
        <v>178124000</v>
      </c>
      <c r="R92" s="1">
        <v>515950000</v>
      </c>
      <c r="Y92" s="37" t="s">
        <v>133</v>
      </c>
      <c r="Z92" s="38">
        <f>Z88*(1-Z91)</f>
        <v>1.1816384777293217E-2</v>
      </c>
    </row>
    <row r="93" spans="1:46" ht="19" x14ac:dyDescent="0.25">
      <c r="A93" s="5" t="s">
        <v>78</v>
      </c>
      <c r="B93" s="1" t="s">
        <v>92</v>
      </c>
      <c r="C93" s="1" t="s">
        <v>92</v>
      </c>
      <c r="D93" s="1" t="s">
        <v>92</v>
      </c>
      <c r="E93" s="1">
        <v>201000</v>
      </c>
      <c r="F93" s="1">
        <v>161000</v>
      </c>
      <c r="G93" s="1">
        <v>128000</v>
      </c>
      <c r="H93" s="1">
        <v>514000</v>
      </c>
      <c r="I93" s="1" t="s">
        <v>92</v>
      </c>
      <c r="J93" s="1" t="s">
        <v>92</v>
      </c>
      <c r="K93" s="1">
        <v>-1500000</v>
      </c>
      <c r="L93" s="1">
        <v>-3500000</v>
      </c>
      <c r="M93" s="1">
        <v>-375000</v>
      </c>
      <c r="N93" s="1">
        <v>-5494000</v>
      </c>
      <c r="O93" s="1">
        <v>-6487000</v>
      </c>
      <c r="P93" s="1">
        <v>-18063000</v>
      </c>
      <c r="Q93" s="1">
        <v>-43587000</v>
      </c>
      <c r="R93" s="1">
        <v>-7248000</v>
      </c>
      <c r="Y93" s="65" t="s">
        <v>134</v>
      </c>
      <c r="Z93" s="66"/>
    </row>
    <row r="94" spans="1:46" ht="20" x14ac:dyDescent="0.25">
      <c r="A94" s="6" t="s">
        <v>79</v>
      </c>
      <c r="B94" s="10" t="s">
        <v>92</v>
      </c>
      <c r="C94" s="10" t="s">
        <v>92</v>
      </c>
      <c r="D94" s="10" t="s">
        <v>92</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23" t="s">
        <v>135</v>
      </c>
      <c r="Z94" s="39">
        <v>4.095E-2</v>
      </c>
    </row>
    <row r="95" spans="1:46" ht="20" x14ac:dyDescent="0.25">
      <c r="A95" s="5" t="s">
        <v>80</v>
      </c>
      <c r="B95" s="1" t="s">
        <v>92</v>
      </c>
      <c r="C95" s="1" t="s">
        <v>92</v>
      </c>
      <c r="D95" s="1" t="s">
        <v>92</v>
      </c>
      <c r="E95" s="1" t="s">
        <v>92</v>
      </c>
      <c r="F95" s="1" t="s">
        <v>92</v>
      </c>
      <c r="G95" s="1">
        <v>-884000</v>
      </c>
      <c r="H95" s="1">
        <v>-2289000</v>
      </c>
      <c r="I95" s="1" t="s">
        <v>92</v>
      </c>
      <c r="J95" s="1">
        <v>-523000</v>
      </c>
      <c r="K95" s="1" t="s">
        <v>92</v>
      </c>
      <c r="L95" s="1" t="s">
        <v>92</v>
      </c>
      <c r="M95" s="1">
        <v>-1808000</v>
      </c>
      <c r="N95" s="1">
        <v>-2522000</v>
      </c>
      <c r="O95" s="1" t="s">
        <v>92</v>
      </c>
      <c r="P95" s="1">
        <v>-668929000</v>
      </c>
      <c r="Q95" s="1">
        <v>-200957000</v>
      </c>
      <c r="R95" s="1" t="s">
        <v>92</v>
      </c>
      <c r="Y95" s="23" t="s">
        <v>136</v>
      </c>
      <c r="Z95" s="58" cm="1">
        <f t="array" ref="Z95">_FV(A1,"Beta")</f>
        <v>1.2827999999999999</v>
      </c>
    </row>
    <row r="96" spans="1:46" ht="20" x14ac:dyDescent="0.25">
      <c r="A96" s="5" t="s">
        <v>81</v>
      </c>
      <c r="B96" s="1" t="s">
        <v>92</v>
      </c>
      <c r="C96" s="1" t="s">
        <v>92</v>
      </c>
      <c r="D96" s="1" t="s">
        <v>92</v>
      </c>
      <c r="E96" s="1">
        <v>1492000</v>
      </c>
      <c r="F96" s="1">
        <v>930000</v>
      </c>
      <c r="G96" s="1">
        <v>1987000</v>
      </c>
      <c r="H96" s="1">
        <v>225225000</v>
      </c>
      <c r="I96" s="1">
        <v>539339000</v>
      </c>
      <c r="J96" s="1" t="s">
        <v>92</v>
      </c>
      <c r="K96" s="1" t="s">
        <v>92</v>
      </c>
      <c r="L96" s="1" t="s">
        <v>92</v>
      </c>
      <c r="M96" s="1" t="s">
        <v>92</v>
      </c>
      <c r="N96" s="1" t="s">
        <v>92</v>
      </c>
      <c r="O96" s="1" t="s">
        <v>92</v>
      </c>
      <c r="P96" s="1" t="s">
        <v>92</v>
      </c>
      <c r="Q96" s="1" t="s">
        <v>92</v>
      </c>
      <c r="R96" s="1" t="s">
        <v>92</v>
      </c>
      <c r="Y96" s="23" t="s">
        <v>137</v>
      </c>
      <c r="Z96" s="39">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v>-1000000000</v>
      </c>
      <c r="R97" s="1" t="s">
        <v>92</v>
      </c>
      <c r="Y97" s="37" t="s">
        <v>138</v>
      </c>
      <c r="Z97" s="38">
        <f>(Z94)+((Z95)*(Z96-Z94))</f>
        <v>9.6174540000000003E-2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Y98" s="65" t="s">
        <v>139</v>
      </c>
      <c r="Z98" s="66"/>
    </row>
    <row r="99" spans="1:46" ht="20" x14ac:dyDescent="0.25">
      <c r="A99" s="5" t="s">
        <v>84</v>
      </c>
      <c r="B99" s="1" t="s">
        <v>92</v>
      </c>
      <c r="C99" s="1" t="s">
        <v>92</v>
      </c>
      <c r="D99" s="1" t="s">
        <v>92</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23" t="s">
        <v>140</v>
      </c>
      <c r="Z99" s="24">
        <f>Z86+Z87</f>
        <v>4077213000</v>
      </c>
    </row>
    <row r="100" spans="1:46" ht="20" x14ac:dyDescent="0.25">
      <c r="A100" s="6" t="s">
        <v>85</v>
      </c>
      <c r="B100" s="10" t="s">
        <v>92</v>
      </c>
      <c r="C100" s="10" t="s">
        <v>92</v>
      </c>
      <c r="D100" s="10" t="s">
        <v>92</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35" t="s">
        <v>141</v>
      </c>
      <c r="Z100" s="36">
        <f>Z99/Z103</f>
        <v>0.20298973393427905</v>
      </c>
    </row>
    <row r="101" spans="1:46" ht="20" x14ac:dyDescent="0.25">
      <c r="A101" s="5" t="s">
        <v>86</v>
      </c>
      <c r="B101" s="1" t="s">
        <v>92</v>
      </c>
      <c r="C101" s="1" t="s">
        <v>92</v>
      </c>
      <c r="D101" s="1" t="s">
        <v>92</v>
      </c>
      <c r="E101" s="1" t="s">
        <v>92</v>
      </c>
      <c r="F101" s="1" t="s">
        <v>92</v>
      </c>
      <c r="G101" s="1" t="s">
        <v>92</v>
      </c>
      <c r="H101" s="1">
        <v>20000</v>
      </c>
      <c r="I101" s="1">
        <v>13000</v>
      </c>
      <c r="J101" s="1">
        <v>-568000</v>
      </c>
      <c r="K101" s="1">
        <v>-391000</v>
      </c>
      <c r="L101" s="1">
        <v>294000</v>
      </c>
      <c r="M101" s="1">
        <v>1621000</v>
      </c>
      <c r="N101" s="1">
        <v>-383000</v>
      </c>
      <c r="O101" s="1">
        <v>-1661000</v>
      </c>
      <c r="P101" s="1">
        <v>3201000</v>
      </c>
      <c r="Q101" s="1" t="s">
        <v>92</v>
      </c>
      <c r="R101" s="1" t="s">
        <v>92</v>
      </c>
      <c r="Y101" s="23" t="s">
        <v>142</v>
      </c>
      <c r="Z101" s="40" cm="1">
        <f t="array" ref="Z101">_FV(A1,"Market cap",TRUE)</f>
        <v>16008595878</v>
      </c>
    </row>
    <row r="102" spans="1:46" ht="20" x14ac:dyDescent="0.25">
      <c r="A102" s="6" t="s">
        <v>87</v>
      </c>
      <c r="B102" s="10" t="s">
        <v>92</v>
      </c>
      <c r="C102" s="10" t="s">
        <v>92</v>
      </c>
      <c r="D102" s="10" t="s">
        <v>92</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35" t="s">
        <v>143</v>
      </c>
      <c r="Z102" s="36">
        <f>Z101/Z103</f>
        <v>0.7970102660657209</v>
      </c>
    </row>
    <row r="103" spans="1:46" ht="20" x14ac:dyDescent="0.25">
      <c r="A103" s="5" t="s">
        <v>88</v>
      </c>
      <c r="B103" s="1" t="s">
        <v>92</v>
      </c>
      <c r="C103" s="1" t="s">
        <v>92</v>
      </c>
      <c r="D103" s="1" t="s">
        <v>92</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37" t="s">
        <v>144</v>
      </c>
      <c r="Z103" s="41">
        <f>Z99+Z101</f>
        <v>20085808878</v>
      </c>
    </row>
    <row r="104" spans="1:46" ht="20" thickBot="1" x14ac:dyDescent="0.3">
      <c r="A104" s="7" t="s">
        <v>89</v>
      </c>
      <c r="B104" s="11" t="s">
        <v>92</v>
      </c>
      <c r="C104" s="11" t="s">
        <v>92</v>
      </c>
      <c r="D104" s="11" t="s">
        <v>92</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65" t="s">
        <v>145</v>
      </c>
      <c r="Z104" s="66"/>
    </row>
    <row r="105" spans="1:46" ht="21" thickTop="1" x14ac:dyDescent="0.25">
      <c r="A105" s="14" t="s">
        <v>107</v>
      </c>
      <c r="B105" s="1"/>
      <c r="C105" s="15" t="e">
        <f>(C106/B106)-1</f>
        <v>#VALUE!</v>
      </c>
      <c r="D105" s="15" t="e">
        <f>(D106/C106)-1</f>
        <v>#VALUE!</v>
      </c>
      <c r="E105" s="15" t="e">
        <f>(E106/D106)-1</f>
        <v>#VALUE!</v>
      </c>
      <c r="F105" s="15">
        <f>(F106/E106)-1</f>
        <v>11.840148698884759</v>
      </c>
      <c r="G105" s="15">
        <f>(G106/F106)-1</f>
        <v>-6.7458019687319015E-2</v>
      </c>
      <c r="H105" s="15">
        <f t="shared" ref="H105:P105" si="14">(H106/G106)-1</f>
        <v>4.8321949705060536</v>
      </c>
      <c r="I105" s="15">
        <f t="shared" si="14"/>
        <v>0.71781427164568412</v>
      </c>
      <c r="J105" s="15">
        <f t="shared" si="14"/>
        <v>0.39494886891850012</v>
      </c>
      <c r="K105" s="15">
        <f t="shared" si="14"/>
        <v>0.15839164722870147</v>
      </c>
      <c r="L105" s="15">
        <f t="shared" si="14"/>
        <v>0.50047943235209513</v>
      </c>
      <c r="M105" s="15">
        <f t="shared" si="14"/>
        <v>0.54903664888008441</v>
      </c>
      <c r="N105" s="15">
        <f t="shared" si="14"/>
        <v>0.12744584387028102</v>
      </c>
      <c r="O105" s="15">
        <f t="shared" si="14"/>
        <v>-2.4319524029067598</v>
      </c>
      <c r="P105" s="15">
        <f t="shared" si="14"/>
        <v>-0.38015914387342087</v>
      </c>
      <c r="Q105" s="15">
        <f t="shared" ref="Q105" si="15">(Q106/P106)-1</f>
        <v>-1.49252383838134</v>
      </c>
      <c r="R105" s="15">
        <f t="shared" ref="R105" si="16">(R106/Q106)-1</f>
        <v>2.5759675907325565</v>
      </c>
      <c r="S105" s="15"/>
      <c r="T105" s="15"/>
      <c r="U105" s="15"/>
      <c r="V105" s="15"/>
      <c r="W105" s="15"/>
      <c r="X105" s="15"/>
      <c r="Y105" s="27" t="s">
        <v>108</v>
      </c>
      <c r="Z105" s="28">
        <f>(Z100*Z92)+(Z102*Z97)</f>
        <v>7.9050700516156133E-2</v>
      </c>
      <c r="AA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t="s">
        <v>92</v>
      </c>
      <c r="D106" s="1" t="s">
        <v>92</v>
      </c>
      <c r="E106" s="1">
        <v>538000</v>
      </c>
      <c r="F106" s="1">
        <v>6908000</v>
      </c>
      <c r="G106" s="1">
        <v>6442000</v>
      </c>
      <c r="H106" s="1">
        <v>37571000</v>
      </c>
      <c r="I106" s="1">
        <v>64540000</v>
      </c>
      <c r="J106" s="1">
        <v>90030000</v>
      </c>
      <c r="K106" s="1">
        <v>104290000</v>
      </c>
      <c r="L106" s="1">
        <v>156485000</v>
      </c>
      <c r="M106" s="1">
        <v>242401000</v>
      </c>
      <c r="N106" s="1">
        <v>273294000</v>
      </c>
      <c r="O106" s="1">
        <v>-391344000</v>
      </c>
      <c r="P106" s="1">
        <v>-242571000</v>
      </c>
      <c r="Q106" s="1">
        <v>119472000</v>
      </c>
      <c r="R106" s="1">
        <v>427228000</v>
      </c>
      <c r="S106" s="42">
        <f>R106*(1+$Z$106)</f>
        <v>491028869.41377169</v>
      </c>
      <c r="T106" s="42">
        <f t="shared" ref="T106:W106" si="17">S106*(1+$Z$106)</f>
        <v>564357557.55186188</v>
      </c>
      <c r="U106" s="42">
        <f t="shared" si="17"/>
        <v>648636918.53017199</v>
      </c>
      <c r="V106" s="42">
        <f t="shared" si="17"/>
        <v>745502290.96852994</v>
      </c>
      <c r="W106" s="42">
        <f t="shared" si="17"/>
        <v>856833229.750049</v>
      </c>
      <c r="X106" s="43" t="s">
        <v>146</v>
      </c>
      <c r="Y106" s="44" t="s">
        <v>147</v>
      </c>
      <c r="Z106" s="45">
        <f>(SUM(S4:W4)/5)</f>
        <v>0.14933681643939939</v>
      </c>
    </row>
    <row r="107" spans="1:46" ht="19" x14ac:dyDescent="0.25">
      <c r="A107" s="5"/>
      <c r="B107" s="13"/>
      <c r="C107" s="13"/>
      <c r="D107" s="13"/>
      <c r="E107" s="13"/>
      <c r="F107" s="13"/>
      <c r="G107" s="13"/>
      <c r="H107" s="13"/>
      <c r="I107" s="13"/>
      <c r="J107" s="13"/>
      <c r="K107" s="13"/>
      <c r="L107" s="13"/>
      <c r="M107" s="13"/>
      <c r="N107" s="13"/>
      <c r="O107" s="13"/>
      <c r="P107" s="13"/>
      <c r="Q107" s="13"/>
      <c r="R107" s="13"/>
      <c r="S107" s="43"/>
      <c r="T107" s="43"/>
      <c r="U107" s="43"/>
      <c r="V107" s="43"/>
      <c r="W107" s="46">
        <f>W106*(1+Z107)/(Z108-Z107)</f>
        <v>16248708196.321783</v>
      </c>
      <c r="X107" s="47" t="s">
        <v>148</v>
      </c>
      <c r="Y107" s="48" t="s">
        <v>149</v>
      </c>
      <c r="Z107" s="49">
        <v>2.5000000000000001E-2</v>
      </c>
    </row>
    <row r="108" spans="1:46" ht="19" x14ac:dyDescent="0.25">
      <c r="S108" s="46">
        <f t="shared" ref="S108:U108" si="18">S107+S106</f>
        <v>491028869.41377169</v>
      </c>
      <c r="T108" s="46">
        <f t="shared" si="18"/>
        <v>564357557.55186188</v>
      </c>
      <c r="U108" s="46">
        <f t="shared" si="18"/>
        <v>648636918.53017199</v>
      </c>
      <c r="V108" s="46">
        <f>V107+V106</f>
        <v>745502290.96852994</v>
      </c>
      <c r="W108" s="46">
        <f>W107+W106</f>
        <v>17105541426.071833</v>
      </c>
      <c r="X108" s="47" t="s">
        <v>144</v>
      </c>
      <c r="Y108" s="50" t="s">
        <v>150</v>
      </c>
      <c r="Z108" s="51">
        <f>Z105</f>
        <v>7.9050700516156133E-2</v>
      </c>
    </row>
    <row r="109" spans="1:46" ht="19" x14ac:dyDescent="0.25">
      <c r="S109" s="61" t="s">
        <v>151</v>
      </c>
      <c r="T109" s="62"/>
    </row>
    <row r="110" spans="1:46" ht="20" x14ac:dyDescent="0.25">
      <c r="S110" s="52" t="s">
        <v>152</v>
      </c>
      <c r="T110" s="40">
        <f>NPV(Z108,S108,T108,U108,V108,W108)</f>
        <v>13698963682.132511</v>
      </c>
    </row>
    <row r="111" spans="1:46" ht="20" x14ac:dyDescent="0.25">
      <c r="S111" s="52" t="s">
        <v>153</v>
      </c>
      <c r="T111" s="40">
        <f>R40</f>
        <v>2006934000</v>
      </c>
    </row>
    <row r="112" spans="1:46" ht="20" x14ac:dyDescent="0.25">
      <c r="S112" s="52" t="s">
        <v>140</v>
      </c>
      <c r="T112" s="40">
        <f>Z99</f>
        <v>4077213000</v>
      </c>
    </row>
    <row r="113" spans="19:20" ht="20" x14ac:dyDescent="0.25">
      <c r="S113" s="52" t="s">
        <v>154</v>
      </c>
      <c r="T113" s="40">
        <f>T110+T111-T112</f>
        <v>11628684682.132511</v>
      </c>
    </row>
    <row r="114" spans="19:20" ht="20" x14ac:dyDescent="0.25">
      <c r="S114" s="52" t="s">
        <v>155</v>
      </c>
      <c r="T114" s="53">
        <f>R34*(1+(5*X16))</f>
        <v>183593269.79549646</v>
      </c>
    </row>
    <row r="115" spans="19:20" ht="20" x14ac:dyDescent="0.25">
      <c r="S115" s="54" t="s">
        <v>156</v>
      </c>
      <c r="T115" s="60">
        <f>T113/T114</f>
        <v>63.339384363520729</v>
      </c>
    </row>
    <row r="116" spans="19:20" ht="20" x14ac:dyDescent="0.25">
      <c r="S116" s="52" t="s">
        <v>157</v>
      </c>
      <c r="T116" s="59" cm="1">
        <f t="array" ref="T116">_FV(A1,"Price")</f>
        <v>96.69</v>
      </c>
    </row>
    <row r="117" spans="19:20" ht="20" x14ac:dyDescent="0.25">
      <c r="S117" s="55" t="s">
        <v>158</v>
      </c>
      <c r="T117" s="56">
        <f>T115/T116-1</f>
        <v>-0.34492311135049403</v>
      </c>
    </row>
    <row r="118" spans="19:20" ht="20" x14ac:dyDescent="0.25">
      <c r="S118" s="55" t="s">
        <v>159</v>
      </c>
      <c r="T118" s="57"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2023-03-13T12:08:31Z</dcterms:created>
  <dcterms:modified xsi:type="dcterms:W3CDTF">2023-05-24T22:50:09Z</dcterms:modified>
</cp:coreProperties>
</file>