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2D1CDBB-C0B0-F844-9DDD-DB996867496A}" xr6:coauthVersionLast="47" xr6:coauthVersionMax="47" xr10:uidLastSave="{00000000-0000-0000-0000-000000000000}"/>
  <bookViews>
    <workbookView xWindow="40960" yWindow="98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06" i="1" l="1"/>
  <c r="AD106" i="1" s="1"/>
  <c r="AE106" i="1" s="1"/>
  <c r="AF106" i="1" s="1"/>
  <c r="AB106" i="1"/>
  <c r="AC116" i="1" a="1"/>
  <c r="AC116" i="1" s="1"/>
  <c r="AC114" i="1"/>
  <c r="AI101" i="1" a="1"/>
  <c r="AI101" i="1" s="1"/>
  <c r="AI95" i="1" a="1"/>
  <c r="AI95" i="1" s="1"/>
  <c r="AI97" i="1" s="1"/>
  <c r="AC111" i="1"/>
  <c r="AB108" i="1"/>
  <c r="AI90" i="1"/>
  <c r="AI91" i="1" s="1"/>
  <c r="AI89" i="1"/>
  <c r="AI87" i="1"/>
  <c r="AI86" i="1"/>
  <c r="AI85" i="1"/>
  <c r="AG19" i="1"/>
  <c r="AG16" i="1"/>
  <c r="AJ13" i="1"/>
  <c r="AI13" i="1"/>
  <c r="AH13" i="1"/>
  <c r="AG13" i="1"/>
  <c r="AJ10" i="1"/>
  <c r="AI10" i="1"/>
  <c r="AH10" i="1"/>
  <c r="AG10" i="1"/>
  <c r="AJ7" i="1"/>
  <c r="AI7" i="1"/>
  <c r="AH7" i="1"/>
  <c r="AG7" i="1"/>
  <c r="AJ4" i="1"/>
  <c r="AI4" i="1"/>
  <c r="AH4" i="1"/>
  <c r="AG4" i="1"/>
  <c r="AF4" i="1"/>
  <c r="AE4" i="1"/>
  <c r="AD4" i="1"/>
  <c r="AC4" i="1"/>
  <c r="AB4"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A89" i="1"/>
  <c r="Z89" i="1"/>
  <c r="Y89" i="1"/>
  <c r="X89" i="1"/>
  <c r="W89" i="1"/>
  <c r="V89" i="1"/>
  <c r="U89" i="1"/>
  <c r="T89" i="1"/>
  <c r="S89" i="1"/>
  <c r="R89" i="1"/>
  <c r="Q89" i="1"/>
  <c r="P89" i="1"/>
  <c r="O89" i="1"/>
  <c r="N89" i="1"/>
  <c r="M89" i="1"/>
  <c r="L89" i="1"/>
  <c r="K89" i="1"/>
  <c r="J89" i="1"/>
  <c r="I89" i="1"/>
  <c r="H89" i="1"/>
  <c r="G89" i="1"/>
  <c r="F89" i="1"/>
  <c r="E89" i="1"/>
  <c r="D89" i="1"/>
  <c r="C89" i="1"/>
  <c r="B89" i="1"/>
  <c r="AA80" i="1"/>
  <c r="Z80" i="1"/>
  <c r="Y80" i="1"/>
  <c r="X80" i="1"/>
  <c r="W80" i="1"/>
  <c r="V80" i="1"/>
  <c r="U80" i="1"/>
  <c r="T80" i="1"/>
  <c r="S80" i="1"/>
  <c r="R80" i="1"/>
  <c r="Q80" i="1"/>
  <c r="P80" i="1"/>
  <c r="O80" i="1"/>
  <c r="N80" i="1"/>
  <c r="M80" i="1"/>
  <c r="L80" i="1"/>
  <c r="K80" i="1"/>
  <c r="J80" i="1"/>
  <c r="I80" i="1"/>
  <c r="H80" i="1"/>
  <c r="G80" i="1"/>
  <c r="F80" i="1"/>
  <c r="E80" i="1"/>
  <c r="D80" i="1"/>
  <c r="C80" i="1"/>
  <c r="B80" i="1"/>
  <c r="AA35" i="1"/>
  <c r="Z35" i="1"/>
  <c r="Y35" i="1"/>
  <c r="X35" i="1"/>
  <c r="W35" i="1"/>
  <c r="V35" i="1"/>
  <c r="U35" i="1"/>
  <c r="T35" i="1"/>
  <c r="S35" i="1"/>
  <c r="R35" i="1"/>
  <c r="Q35" i="1"/>
  <c r="P35" i="1"/>
  <c r="O35" i="1"/>
  <c r="N35" i="1"/>
  <c r="M35" i="1"/>
  <c r="L35" i="1"/>
  <c r="K35" i="1"/>
  <c r="J35" i="1"/>
  <c r="I35" i="1"/>
  <c r="H35" i="1"/>
  <c r="G35" i="1"/>
  <c r="F35" i="1"/>
  <c r="E35" i="1"/>
  <c r="D35" i="1"/>
  <c r="C35" i="1"/>
  <c r="AA29" i="1"/>
  <c r="Z29" i="1"/>
  <c r="Y29" i="1"/>
  <c r="X29" i="1"/>
  <c r="W29" i="1"/>
  <c r="V29" i="1"/>
  <c r="U29" i="1"/>
  <c r="T29" i="1"/>
  <c r="S29" i="1"/>
  <c r="R29" i="1"/>
  <c r="Q29" i="1"/>
  <c r="P29" i="1"/>
  <c r="O29" i="1"/>
  <c r="N29" i="1"/>
  <c r="M29" i="1"/>
  <c r="L29" i="1"/>
  <c r="K29" i="1"/>
  <c r="J29" i="1"/>
  <c r="I29" i="1"/>
  <c r="H29" i="1"/>
  <c r="G29" i="1"/>
  <c r="F29" i="1"/>
  <c r="E29" i="1"/>
  <c r="D29" i="1"/>
  <c r="C29" i="1"/>
  <c r="AA20" i="1"/>
  <c r="Z20" i="1"/>
  <c r="Y20" i="1"/>
  <c r="X20" i="1"/>
  <c r="W20" i="1"/>
  <c r="V20" i="1"/>
  <c r="U20" i="1"/>
  <c r="T20" i="1"/>
  <c r="S20" i="1"/>
  <c r="R20" i="1"/>
  <c r="Q20" i="1"/>
  <c r="P20" i="1"/>
  <c r="O20" i="1"/>
  <c r="N20" i="1"/>
  <c r="M20" i="1"/>
  <c r="L20" i="1"/>
  <c r="K20" i="1"/>
  <c r="J20" i="1"/>
  <c r="I20" i="1"/>
  <c r="H20" i="1"/>
  <c r="G20" i="1"/>
  <c r="F20" i="1"/>
  <c r="E20" i="1"/>
  <c r="D20" i="1"/>
  <c r="C20" i="1"/>
  <c r="AA13" i="1"/>
  <c r="Z13" i="1"/>
  <c r="Y13" i="1"/>
  <c r="X13" i="1"/>
  <c r="W13" i="1"/>
  <c r="V13" i="1"/>
  <c r="U13" i="1"/>
  <c r="T13" i="1"/>
  <c r="S13" i="1"/>
  <c r="R13" i="1"/>
  <c r="Q13" i="1"/>
  <c r="P13" i="1"/>
  <c r="O13" i="1"/>
  <c r="N13" i="1"/>
  <c r="M13" i="1"/>
  <c r="L13" i="1"/>
  <c r="K13" i="1"/>
  <c r="J13" i="1"/>
  <c r="I13" i="1"/>
  <c r="H13" i="1"/>
  <c r="G13" i="1"/>
  <c r="F13" i="1"/>
  <c r="E13" i="1"/>
  <c r="D13" i="1"/>
  <c r="C13" i="1"/>
  <c r="B13" i="1"/>
  <c r="AA9"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I99" i="1" l="1"/>
  <c r="AI106" i="1"/>
  <c r="AJ16" i="1"/>
  <c r="AI16" i="1"/>
  <c r="AH16" i="1"/>
  <c r="AC112" i="1"/>
  <c r="AI103" i="1"/>
  <c r="AI102" i="1" s="1"/>
  <c r="AI88" i="1"/>
  <c r="AI92" i="1" s="1"/>
  <c r="AC108" i="1" l="1"/>
  <c r="AI100" i="1"/>
  <c r="AI105" i="1" s="1"/>
  <c r="AI108" i="1" s="1"/>
  <c r="AD108" i="1" l="1"/>
  <c r="AF107" i="1" l="1"/>
  <c r="AF108" i="1" s="1"/>
  <c r="AC110" i="1" s="1"/>
  <c r="AC113" i="1" s="1"/>
  <c r="AC115" i="1" s="1"/>
  <c r="AE108" i="1"/>
  <c r="AC117" i="1" l="1"/>
  <c r="AC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<sst xmlns="http://schemas.openxmlformats.org/spreadsheetml/2006/main" count="775" uniqueCount="160">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</sst>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VRSN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039800995024876E-2"/>
          <c:y val="0.12563247993944407"/>
          <c:w val="0.86423880597014913"/>
          <c:h val="0.6988460339037743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9400000</c:v>
                </c:pt>
                <c:pt idx="1">
                  <c:v>38900000</c:v>
                </c:pt>
                <c:pt idx="2">
                  <c:v>84776000</c:v>
                </c:pt>
                <c:pt idx="3">
                  <c:v>474766000</c:v>
                </c:pt>
                <c:pt idx="4">
                  <c:v>983564000</c:v>
                </c:pt>
                <c:pt idx="5">
                  <c:v>1221668000</c:v>
                </c:pt>
                <c:pt idx="6">
                  <c:v>1054780000</c:v>
                </c:pt>
                <c:pt idx="7">
                  <c:v>1166455000</c:v>
                </c:pt>
                <c:pt idx="8">
                  <c:v>1609494000</c:v>
                </c:pt>
                <c:pt idx="9">
                  <c:v>1575249000</c:v>
                </c:pt>
                <c:pt idx="10">
                  <c:v>1496289000</c:v>
                </c:pt>
                <c:pt idx="11">
                  <c:v>961735000</c:v>
                </c:pt>
                <c:pt idx="12">
                  <c:v>1030619000</c:v>
                </c:pt>
                <c:pt idx="13">
                  <c:v>680578000</c:v>
                </c:pt>
                <c:pt idx="14">
                  <c:v>771978000</c:v>
                </c:pt>
                <c:pt idx="15">
                  <c:v>873592000</c:v>
                </c:pt>
                <c:pt idx="16">
                  <c:v>965087000</c:v>
                </c:pt>
                <c:pt idx="17">
                  <c:v>1010117000</c:v>
                </c:pt>
                <c:pt idx="18">
                  <c:v>1059366000</c:v>
                </c:pt>
                <c:pt idx="19">
                  <c:v>1142167000</c:v>
                </c:pt>
                <c:pt idx="20">
                  <c:v>1165095000</c:v>
                </c:pt>
                <c:pt idx="21">
                  <c:v>1214969000</c:v>
                </c:pt>
                <c:pt idx="22">
                  <c:v>1231661000</c:v>
                </c:pt>
                <c:pt idx="23">
                  <c:v>1265052000</c:v>
                </c:pt>
                <c:pt idx="24">
                  <c:v>1327576000</c:v>
                </c:pt>
                <c:pt idx="25">
                  <c:v>1424900000</c:v>
                </c:pt>
              </c:numCache>
            </c:numRef>
          </c:val>
          <c:extLst>
            <c:ext xmlns:c16="http://schemas.microsoft.com/office/drawing/2014/chart" uri="{C3380CC4-5D6E-409C-BE32-E72D297353CC}">
              <c16:uniqueId val="{00000000-4578-184B-BC84-7320603F556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-16600000</c:v>
                </c:pt>
                <c:pt idx="1">
                  <c:v>-15800000</c:v>
                </c:pt>
                <c:pt idx="2">
                  <c:v>9359000</c:v>
                </c:pt>
                <c:pt idx="3">
                  <c:v>103053000</c:v>
                </c:pt>
                <c:pt idx="4">
                  <c:v>202444000</c:v>
                </c:pt>
                <c:pt idx="5">
                  <c:v>68230000</c:v>
                </c:pt>
                <c:pt idx="6">
                  <c:v>220844000</c:v>
                </c:pt>
                <c:pt idx="7">
                  <c:v>382022000</c:v>
                </c:pt>
                <c:pt idx="8">
                  <c:v>708375000</c:v>
                </c:pt>
                <c:pt idx="9">
                  <c:v>369259000</c:v>
                </c:pt>
                <c:pt idx="10">
                  <c:v>103083000</c:v>
                </c:pt>
                <c:pt idx="11">
                  <c:v>-203861000</c:v>
                </c:pt>
                <c:pt idx="12">
                  <c:v>459275000</c:v>
                </c:pt>
                <c:pt idx="13">
                  <c:v>1081611000</c:v>
                </c:pt>
                <c:pt idx="14">
                  <c:v>400960000</c:v>
                </c:pt>
                <c:pt idx="15">
                  <c:v>525257000</c:v>
                </c:pt>
                <c:pt idx="16">
                  <c:v>592187000</c:v>
                </c:pt>
                <c:pt idx="17">
                  <c:v>632995000</c:v>
                </c:pt>
                <c:pt idx="18">
                  <c:v>656772000</c:v>
                </c:pt>
                <c:pt idx="19">
                  <c:v>754904000</c:v>
                </c:pt>
                <c:pt idx="20">
                  <c:v>785226000</c:v>
                </c:pt>
                <c:pt idx="21">
                  <c:v>892728000</c:v>
                </c:pt>
                <c:pt idx="22">
                  <c:v>895717000</c:v>
                </c:pt>
                <c:pt idx="23">
                  <c:v>1012947000</c:v>
                </c:pt>
                <c:pt idx="24">
                  <c:v>913414000</c:v>
                </c:pt>
                <c:pt idx="25">
                  <c:v>1002400000</c:v>
                </c:pt>
              </c:numCache>
            </c:numRef>
          </c:val>
          <c:extLst>
            <c:ext xmlns:c16="http://schemas.microsoft.com/office/drawing/2014/chart" uri="{C3380CC4-5D6E-409C-BE32-E72D297353CC}">
              <c16:uniqueId val="{00000001-4578-184B-BC84-7320603F556D}"/>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1'!$B$106:$AA$106</c:f>
              <c:numCache>
                <c:formatCode>#,###,,;\(#,###,,\);\ \-\ \-</c:formatCode>
                <c:ptCount val="26"/>
                <c:pt idx="0">
                  <c:v>-20200000</c:v>
                </c:pt>
                <c:pt idx="1">
                  <c:v>-16200000</c:v>
                </c:pt>
                <c:pt idx="2">
                  <c:v>8646000</c:v>
                </c:pt>
                <c:pt idx="3">
                  <c:v>133219000</c:v>
                </c:pt>
                <c:pt idx="4">
                  <c:v>-152731000</c:v>
                </c:pt>
                <c:pt idx="5">
                  <c:v>63858000</c:v>
                </c:pt>
                <c:pt idx="6">
                  <c:v>250406000</c:v>
                </c:pt>
                <c:pt idx="7">
                  <c:v>272806000</c:v>
                </c:pt>
                <c:pt idx="8">
                  <c:v>368454000</c:v>
                </c:pt>
                <c:pt idx="9">
                  <c:v>293168000</c:v>
                </c:pt>
                <c:pt idx="10">
                  <c:v>318223000</c:v>
                </c:pt>
                <c:pt idx="11">
                  <c:v>363044000</c:v>
                </c:pt>
                <c:pt idx="12">
                  <c:v>278315000</c:v>
                </c:pt>
                <c:pt idx="13">
                  <c:v>134679000</c:v>
                </c:pt>
                <c:pt idx="14">
                  <c:v>143241000</c:v>
                </c:pt>
                <c:pt idx="15">
                  <c:v>484607000</c:v>
                </c:pt>
                <c:pt idx="16">
                  <c:v>513803000</c:v>
                </c:pt>
                <c:pt idx="17">
                  <c:v>561622000</c:v>
                </c:pt>
                <c:pt idx="18">
                  <c:v>610826000</c:v>
                </c:pt>
                <c:pt idx="19">
                  <c:v>498375000</c:v>
                </c:pt>
                <c:pt idx="20">
                  <c:v>653262000</c:v>
                </c:pt>
                <c:pt idx="21">
                  <c:v>660760000</c:v>
                </c:pt>
                <c:pt idx="22">
                  <c:v>713576000</c:v>
                </c:pt>
                <c:pt idx="23">
                  <c:v>686788000</c:v>
                </c:pt>
                <c:pt idx="24">
                  <c:v>754119000</c:v>
                </c:pt>
                <c:pt idx="25">
                  <c:v>803700000</c:v>
                </c:pt>
              </c:numCache>
            </c:numRef>
          </c:val>
          <c:extLst>
            <c:ext xmlns:c16="http://schemas.microsoft.com/office/drawing/2014/chart" uri="{C3380CC4-5D6E-409C-BE32-E72D297353CC}">
              <c16:uniqueId val="{00000002-4578-184B-BC84-7320603F556D}"/>
            </c:ext>
          </c:extLst>
        </c:ser>
        <c:dLbls>
          <c:showLegendKey val="0"/>
          <c:showVal val="0"/>
          <c:showCatName val="0"/>
          <c:showSerName val="0"/>
          <c:showPercent val="0"/>
          <c:showBubbleSize val="0"/>
        </c:dLbls>
        <c:gapWidth val="100"/>
        <c:overlap val="-24"/>
        <c:axId val="1054099487"/>
        <c:axId val="1054101215"/>
      </c:barChart>
      <c:catAx>
        <c:axId val="10540994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54101215"/>
        <c:crosses val="autoZero"/>
        <c:auto val="1"/>
        <c:lblAlgn val="ctr"/>
        <c:lblOffset val="100"/>
        <c:noMultiLvlLbl val="0"/>
      </c:catAx>
      <c:valAx>
        <c:axId val="105410121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54099487"/>
        <c:crosses val="autoZero"/>
        <c:crossBetween val="between"/>
      </c:valAx>
      <c:spPr>
        <a:noFill/>
        <a:ln>
          <a:noFill/>
        </a:ln>
        <a:effectLst/>
      </c:spPr>
    </c:plotArea>
    <c:legend>
      <c:legendPos val="b"/>
      <c:layout>
        <c:manualLayout>
          <c:xMode val="edge"/>
          <c:yMode val="edge"/>
          <c:x val="0.36256418693931913"/>
          <c:y val="0.90443196508562229"/>
          <c:w val="0.30405891800838331"/>
          <c:h val="5.22421305990052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31749</xdr:colOff>
      <xdr:row>108</xdr:row>
      <xdr:rowOff>17463</xdr:rowOff>
    </xdr:from>
    <xdr:to>
      <xdr:col>34</xdr:col>
      <xdr:colOff>1587499</xdr:colOff>
      <xdr:row>130</xdr:row>
      <xdr:rowOff>0</xdr:rowOff>
    </xdr:to>
    <xdr:graphicFrame macro="">
      <xdr:nvGraphicFramePr>
        <xdr:cNvPr id="2" name="Chart 1">
          <a:extLst>
            <a:ext uri="{FF2B5EF4-FFF2-40B4-BE49-F238E27FC236}">
              <a16:creationId xmlns:a16="http://schemas.microsoft.com/office/drawing/2014/main" id="{EB1AD89E-9F3E-E9BF-793E-687979413A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https://www.bing.com/financeapi/forcetrigger?t=a25jqh&amp;q=XNAS%3aVRSN&amp;form=skydnc</v>
    <v>Learn more on Bing</v>
  </rv>
  <rv s="1">
    <v>0</v>
    <v>VERISIGN, INC. (XNAS:VRSN)</v>
    <v>2</v>
    <v>3</v>
    <v>Finance</v>
    <v>4</v>
    <v>en-US</v>
    <v>a25jqh</v>
    <v>268435456</v>
    <v>1</v>
    <v>Powered by Refinitiv</v>
    <v>229.72</v>
    <v>155.25</v>
    <v>1.0028999999999999</v>
    <v>1.1299999999999999</v>
    <v>4.9690000000000003E-3</v>
    <v>0</v>
    <v>0</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229.72</v>
    <v>Software &amp; IT Services</v>
    <v>Stock</v>
    <v>45068.8465775</v>
    <v>0</v>
    <v>226.61</v>
    <v>23790191256</v>
    <v>VERISIGN, INC.</v>
    <v>VERISIGN, INC.</v>
    <v>227</v>
    <v>34.893799999999999</v>
    <v>227.41</v>
    <v>228.54</v>
    <v>228.54</v>
    <v>104096400</v>
    <v>VRSN</v>
    <v>VERISIGN, INC. (XNAS:VRSN)</v>
    <v>510787</v>
    <v>412154</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14473/000101287003001482/0001012870-03-001482-index.htm" TargetMode="External"/><Relationship Id="rId18" Type="http://schemas.openxmlformats.org/officeDocument/2006/relationships/hyperlink" Target="https://www.sec.gov/Archives/edgar/data/1014473/000119312506051312/0001193125-06-051312-index.htm" TargetMode="External"/><Relationship Id="rId26" Type="http://schemas.openxmlformats.org/officeDocument/2006/relationships/hyperlink" Target="https://www.sec.gov/Archives/edgar/data/1014473/000119312510043162/0001193125-10-043162-index.htm" TargetMode="External"/><Relationship Id="rId39" Type="http://schemas.openxmlformats.org/officeDocument/2006/relationships/hyperlink" Target="https://www.sec.gov/Archives/edgar/data/1014473/000101447316000086/0001014473-16-000086-index.htm" TargetMode="External"/><Relationship Id="rId21" Type="http://schemas.openxmlformats.org/officeDocument/2006/relationships/hyperlink" Target="https://www.sec.gov/Archives/edgar/data/1014473/000119312507154202/0001193125-07-154202-index.htm" TargetMode="External"/><Relationship Id="rId34" Type="http://schemas.openxmlformats.org/officeDocument/2006/relationships/hyperlink" Target="https://www.sec.gov/Archives/edgar/data/1014473/000101447314000006/0001014473-14-000006-index.htm" TargetMode="External"/><Relationship Id="rId42" Type="http://schemas.openxmlformats.org/officeDocument/2006/relationships/hyperlink" Target="https://www.sec.gov/Archives/edgar/data/1014473/000101447318000018/0001014473-18-000018-index.htm" TargetMode="External"/><Relationship Id="rId47" Type="http://schemas.openxmlformats.org/officeDocument/2006/relationships/hyperlink" Target="https://www.sec.gov/Archives/edgar/data/1014473/000101447320000006/0001014473-20-000006-index.htm" TargetMode="External"/><Relationship Id="rId50" Type="http://schemas.openxmlformats.org/officeDocument/2006/relationships/hyperlink" Target="https://www.sec.gov/Archives/edgar/data/1014473/000101447322000007/0001014473-22-000007-index.htm" TargetMode="External"/><Relationship Id="rId55"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14473/000119312505052424/0001193125-05-052424-index.htm" TargetMode="External"/><Relationship Id="rId29" Type="http://schemas.openxmlformats.org/officeDocument/2006/relationships/hyperlink" Target="https://www.sec.gov/Archives/edgar/data/1014473/000119312511045196/0001193125-11-045196-index.htm" TargetMode="External"/><Relationship Id="rId11" Type="http://schemas.openxmlformats.org/officeDocument/2006/relationships/hyperlink" Target="https://www.sec.gov/Archives/edgar/data/1014473/000101287002001292/0001012870-02-001292-index.html" TargetMode="External"/><Relationship Id="rId24" Type="http://schemas.openxmlformats.org/officeDocument/2006/relationships/hyperlink" Target="https://www.sec.gov/Archives/edgar/data/1014473/000119312509043713/0001193125-09-043713-index.htm" TargetMode="External"/><Relationship Id="rId32" Type="http://schemas.openxmlformats.org/officeDocument/2006/relationships/hyperlink" Target="https://www.sec.gov/Archives/edgar/data/1014473/000101447313000006/0001014473-13-000006-index.htm" TargetMode="External"/><Relationship Id="rId37" Type="http://schemas.openxmlformats.org/officeDocument/2006/relationships/hyperlink" Target="https://www.sec.gov/Archives/edgar/data/1014473/000101447315000011/0001014473-15-000011-index.htm" TargetMode="External"/><Relationship Id="rId40" Type="http://schemas.openxmlformats.org/officeDocument/2006/relationships/hyperlink" Target="https://www.sec.gov/Archives/edgar/data/1014473/000101447317000004/0001014473-17-000004-index.htm" TargetMode="External"/><Relationship Id="rId45" Type="http://schemas.openxmlformats.org/officeDocument/2006/relationships/hyperlink" Target="https://www.sec.gov/Archives/edgar/data/1014473/000101447319000005/0001014473-19-000005-index.htm" TargetMode="External"/><Relationship Id="rId53" Type="http://schemas.openxmlformats.org/officeDocument/2006/relationships/hyperlink" Target="https://www.sec.gov/Archives/edgar/data/1014473/000101447323000005/0001014473-23-000005-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14473/000101287002001292/0001012870-02-001292-index.html" TargetMode="External"/><Relationship Id="rId19" Type="http://schemas.openxmlformats.org/officeDocument/2006/relationships/hyperlink" Target="https://www.sec.gov/Archives/edgar/data/1014473/000119312506051312/0001193125-06-051312-index.htm" TargetMode="External"/><Relationship Id="rId31" Type="http://schemas.openxmlformats.org/officeDocument/2006/relationships/hyperlink" Target="https://www.sec.gov/Archives/edgar/data/1014473/000119312512077600/0001193125-12-077600-index.htm" TargetMode="External"/><Relationship Id="rId44" Type="http://schemas.openxmlformats.org/officeDocument/2006/relationships/hyperlink" Target="https://www.sec.gov/Archives/edgar/data/1014473/000101447319000005/0001014473-19-000005-index.htm" TargetMode="External"/><Relationship Id="rId52" Type="http://schemas.openxmlformats.org/officeDocument/2006/relationships/hyperlink" Target="https://www.sec.gov/Archives/edgar/data/1014473/000101447323000005/0001014473-23-000005-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14473/000101287001001360/0001012870-01-001360-index.html" TargetMode="External"/><Relationship Id="rId14" Type="http://schemas.openxmlformats.org/officeDocument/2006/relationships/hyperlink" Target="https://www.sec.gov/Archives/edgar/data/1014473/000119312504041888/0001193125-04-041888-index.htm" TargetMode="External"/><Relationship Id="rId22" Type="http://schemas.openxmlformats.org/officeDocument/2006/relationships/hyperlink" Target="https://www.sec.gov/Archives/edgar/data/1014473/000119312508043862/0001193125-08-043862-index.htm" TargetMode="External"/><Relationship Id="rId27" Type="http://schemas.openxmlformats.org/officeDocument/2006/relationships/hyperlink" Target="https://www.sec.gov/Archives/edgar/data/1014473/000119312510043162/0001193125-10-043162-index.htm" TargetMode="External"/><Relationship Id="rId30" Type="http://schemas.openxmlformats.org/officeDocument/2006/relationships/hyperlink" Target="https://www.sec.gov/Archives/edgar/data/1014473/000119312512077600/0001193125-12-077600-index.htm" TargetMode="External"/><Relationship Id="rId35" Type="http://schemas.openxmlformats.org/officeDocument/2006/relationships/hyperlink" Target="https://www.sec.gov/Archives/edgar/data/1014473/000101447314000006/0001014473-14-000006-index.htm" TargetMode="External"/><Relationship Id="rId43" Type="http://schemas.openxmlformats.org/officeDocument/2006/relationships/hyperlink" Target="https://www.sec.gov/Archives/edgar/data/1014473/000101447318000018/0001014473-18-000018-index.htm" TargetMode="External"/><Relationship Id="rId48" Type="http://schemas.openxmlformats.org/officeDocument/2006/relationships/hyperlink" Target="https://www.sec.gov/Archives/edgar/data/1014473/000101447321000005/0001014473-21-000005-index.htm" TargetMode="External"/><Relationship Id="rId8" Type="http://schemas.openxmlformats.org/officeDocument/2006/relationships/hyperlink" Target="https://www.sec.gov/Archives/edgar/data/1014473/000101287001001360/0001012870-01-001360-index.html" TargetMode="External"/><Relationship Id="rId51" Type="http://schemas.openxmlformats.org/officeDocument/2006/relationships/hyperlink" Target="https://www.sec.gov/Archives/edgar/data/1014473/000101447322000007/0001014473-22-000007-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14473/000101287003001482/0001012870-03-001482-index.htm" TargetMode="External"/><Relationship Id="rId17" Type="http://schemas.openxmlformats.org/officeDocument/2006/relationships/hyperlink" Target="https://www.sec.gov/Archives/edgar/data/1014473/000119312505052424/0001193125-05-052424-index.htm" TargetMode="External"/><Relationship Id="rId25" Type="http://schemas.openxmlformats.org/officeDocument/2006/relationships/hyperlink" Target="https://www.sec.gov/Archives/edgar/data/1014473/000119312509043713/0001193125-09-043713-index.htm" TargetMode="External"/><Relationship Id="rId33" Type="http://schemas.openxmlformats.org/officeDocument/2006/relationships/hyperlink" Target="https://www.sec.gov/Archives/edgar/data/1014473/000101447313000006/0001014473-13-000006-index.htm" TargetMode="External"/><Relationship Id="rId38" Type="http://schemas.openxmlformats.org/officeDocument/2006/relationships/hyperlink" Target="https://www.sec.gov/Archives/edgar/data/1014473/000101447316000086/0001014473-16-000086-index.htm" TargetMode="External"/><Relationship Id="rId46" Type="http://schemas.openxmlformats.org/officeDocument/2006/relationships/hyperlink" Target="https://www.sec.gov/Archives/edgar/data/1014473/000101447320000006/0001014473-20-000006-index.htm" TargetMode="External"/><Relationship Id="rId20" Type="http://schemas.openxmlformats.org/officeDocument/2006/relationships/hyperlink" Target="https://www.sec.gov/Archives/edgar/data/1014473/000119312507154202/0001193125-07-154202-index.htm" TargetMode="External"/><Relationship Id="rId41" Type="http://schemas.openxmlformats.org/officeDocument/2006/relationships/hyperlink" Target="https://www.sec.gov/Archives/edgar/data/1014473/000101447317000004/0001014473-17-000004-index.htm" TargetMode="External"/><Relationship Id="rId54" Type="http://schemas.openxmlformats.org/officeDocument/2006/relationships/hyperlink" Target="https://finbox.com/NASDAQGS:VRSN/explorer/revenue_proj" TargetMode="External"/><Relationship Id="rId1" Type="http://schemas.openxmlformats.org/officeDocument/2006/relationships/hyperlink" Target="https://roic.ai/company/VRSN"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14473/000119312504041888/0001193125-04-041888-index.htm" TargetMode="External"/><Relationship Id="rId23" Type="http://schemas.openxmlformats.org/officeDocument/2006/relationships/hyperlink" Target="https://www.sec.gov/Archives/edgar/data/1014473/000119312508043862/0001193125-08-043862-index.htm" TargetMode="External"/><Relationship Id="rId28" Type="http://schemas.openxmlformats.org/officeDocument/2006/relationships/hyperlink" Target="https://www.sec.gov/Archives/edgar/data/1014473/000119312511045196/0001193125-11-045196-index.htm" TargetMode="External"/><Relationship Id="rId36" Type="http://schemas.openxmlformats.org/officeDocument/2006/relationships/hyperlink" Target="https://www.sec.gov/Archives/edgar/data/1014473/000101447315000011/0001014473-15-000011-index.htm" TargetMode="External"/><Relationship Id="rId49" Type="http://schemas.openxmlformats.org/officeDocument/2006/relationships/hyperlink" Target="https://www.sec.gov/Archives/edgar/data/1014473/000101447321000005/0001014473-21-00000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X69" activePane="bottomRight" state="frozen"/>
      <selection pane="topRight"/>
      <selection pane="bottomLeft"/>
      <selection pane="bottomRight" activeCell="AC81" sqref="AC81"/>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7">
        <v>2023</v>
      </c>
      <c r="AC1" s="27">
        <v>2024</v>
      </c>
      <c r="AD1" s="27">
        <v>2025</v>
      </c>
      <c r="AE1" s="27">
        <v>2026</v>
      </c>
      <c r="AF1" s="27">
        <v>2027</v>
      </c>
    </row>
    <row r="2" spans="1:3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c r="AF2" s="9"/>
    </row>
    <row r="3" spans="1:36" ht="40" x14ac:dyDescent="0.25">
      <c r="A3" s="5" t="s">
        <v>1</v>
      </c>
      <c r="B3" s="1">
        <v>9400000</v>
      </c>
      <c r="C3" s="1">
        <v>38900000</v>
      </c>
      <c r="D3" s="1">
        <v>84776000</v>
      </c>
      <c r="E3" s="1">
        <v>474766000</v>
      </c>
      <c r="F3" s="1">
        <v>983564000</v>
      </c>
      <c r="G3" s="1">
        <v>1221668000</v>
      </c>
      <c r="H3" s="1">
        <v>1054780000</v>
      </c>
      <c r="I3" s="1">
        <v>1166455000</v>
      </c>
      <c r="J3" s="1">
        <v>1609494000</v>
      </c>
      <c r="K3" s="1">
        <v>1575249000</v>
      </c>
      <c r="L3" s="1">
        <v>1496289000</v>
      </c>
      <c r="M3" s="1">
        <v>961735000</v>
      </c>
      <c r="N3" s="1">
        <v>1030619000</v>
      </c>
      <c r="O3" s="1">
        <v>680578000</v>
      </c>
      <c r="P3" s="1">
        <v>771978000</v>
      </c>
      <c r="Q3" s="1">
        <v>873592000</v>
      </c>
      <c r="R3" s="1">
        <v>965087000</v>
      </c>
      <c r="S3" s="1">
        <v>1010117000</v>
      </c>
      <c r="T3" s="1">
        <v>1059366000</v>
      </c>
      <c r="U3" s="1">
        <v>1142167000</v>
      </c>
      <c r="V3" s="1">
        <v>1165095000</v>
      </c>
      <c r="W3" s="1">
        <v>1214969000</v>
      </c>
      <c r="X3" s="1">
        <v>1231661000</v>
      </c>
      <c r="Y3" s="1">
        <v>1265052000</v>
      </c>
      <c r="Z3" s="1">
        <v>1327576000</v>
      </c>
      <c r="AA3" s="1">
        <v>1424900000</v>
      </c>
      <c r="AB3" s="28">
        <v>1499000000</v>
      </c>
      <c r="AC3" s="28">
        <v>1633000000</v>
      </c>
      <c r="AD3" s="28">
        <v>1745000000</v>
      </c>
      <c r="AE3" s="28">
        <v>1802000000</v>
      </c>
      <c r="AF3" s="28">
        <v>1899000000</v>
      </c>
      <c r="AG3" s="18" t="s">
        <v>109</v>
      </c>
      <c r="AH3" s="19" t="s">
        <v>110</v>
      </c>
      <c r="AI3" s="19" t="s">
        <v>111</v>
      </c>
      <c r="AJ3" s="19" t="s">
        <v>112</v>
      </c>
    </row>
    <row r="4" spans="1:36" ht="19" x14ac:dyDescent="0.25">
      <c r="A4" s="14" t="s">
        <v>94</v>
      </c>
      <c r="B4" s="1"/>
      <c r="C4" s="15">
        <f>(C3/B3)-1</f>
        <v>3.1382978723404253</v>
      </c>
      <c r="D4" s="15">
        <f>(D3/C3)-1</f>
        <v>1.1793316195372752</v>
      </c>
      <c r="E4" s="15">
        <f>(E3/D3)-1</f>
        <v>4.6002406341417386</v>
      </c>
      <c r="F4" s="15">
        <f t="shared" ref="F4:AF4" si="0">(F3/E3)-1</f>
        <v>1.0716816284232653</v>
      </c>
      <c r="G4" s="15">
        <f t="shared" si="0"/>
        <v>0.24208287411902019</v>
      </c>
      <c r="H4" s="16">
        <f t="shared" si="0"/>
        <v>-0.13660667218917089</v>
      </c>
      <c r="I4" s="16">
        <f t="shared" si="0"/>
        <v>0.10587515880088749</v>
      </c>
      <c r="J4" s="16">
        <f t="shared" si="0"/>
        <v>0.37981662387318837</v>
      </c>
      <c r="K4" s="16">
        <f t="shared" si="0"/>
        <v>-2.1276873352743197E-2</v>
      </c>
      <c r="L4" s="16">
        <f t="shared" si="0"/>
        <v>-5.0125408744903233E-2</v>
      </c>
      <c r="M4" s="16">
        <f t="shared" si="0"/>
        <v>-0.35725317769495069</v>
      </c>
      <c r="N4" s="16">
        <f t="shared" si="0"/>
        <v>7.1624719907251055E-2</v>
      </c>
      <c r="O4" s="16">
        <f t="shared" si="0"/>
        <v>-0.3396415164090707</v>
      </c>
      <c r="P4" s="16">
        <f t="shared" si="0"/>
        <v>0.13429761173590693</v>
      </c>
      <c r="Q4" s="16">
        <f t="shared" si="0"/>
        <v>0.1316281033915474</v>
      </c>
      <c r="R4" s="16">
        <f t="shared" si="0"/>
        <v>0.10473424665061026</v>
      </c>
      <c r="S4" s="16">
        <f t="shared" si="0"/>
        <v>4.6659005872009551E-2</v>
      </c>
      <c r="T4" s="16">
        <f t="shared" si="0"/>
        <v>4.8755738196664344E-2</v>
      </c>
      <c r="U4" s="16">
        <f t="shared" si="0"/>
        <v>7.8160900010006085E-2</v>
      </c>
      <c r="V4" s="16">
        <f t="shared" si="0"/>
        <v>2.007412226058003E-2</v>
      </c>
      <c r="W4" s="16">
        <f t="shared" si="0"/>
        <v>4.2806809745128183E-2</v>
      </c>
      <c r="X4" s="16">
        <f t="shared" si="0"/>
        <v>1.3738622137684064E-2</v>
      </c>
      <c r="Y4" s="16">
        <f t="shared" si="0"/>
        <v>2.7110544216306209E-2</v>
      </c>
      <c r="Z4" s="16">
        <f t="shared" si="0"/>
        <v>4.9424055295750779E-2</v>
      </c>
      <c r="AA4" s="16">
        <f t="shared" si="0"/>
        <v>7.3309550639662158E-2</v>
      </c>
      <c r="AB4" s="16">
        <f t="shared" si="0"/>
        <v>5.2003649378903782E-2</v>
      </c>
      <c r="AC4" s="16">
        <f t="shared" si="0"/>
        <v>8.9392928619079326E-2</v>
      </c>
      <c r="AD4" s="16">
        <f t="shared" si="0"/>
        <v>6.8585425597060601E-2</v>
      </c>
      <c r="AE4" s="16">
        <f t="shared" si="0"/>
        <v>3.2664756446991294E-2</v>
      </c>
      <c r="AF4" s="16">
        <f t="shared" si="0"/>
        <v>5.3829078801331809E-2</v>
      </c>
      <c r="AG4" s="17">
        <f>(AA4+Z4+Y4)/3</f>
        <v>4.9948050050573047E-2</v>
      </c>
      <c r="AH4" s="17">
        <f>(AA20+Z20+Y20)/3</f>
        <v>4.3346298906731251E-2</v>
      </c>
      <c r="AI4" s="17">
        <f>(AA29+Z29+Y29)/3</f>
        <v>5.0836650414215291E-2</v>
      </c>
      <c r="AJ4" s="17">
        <f>(AA105+Z105+Y105)/3</f>
        <v>4.2081316306017379E-2</v>
      </c>
    </row>
    <row r="5" spans="1:36" ht="19" x14ac:dyDescent="0.25">
      <c r="A5" s="5" t="s">
        <v>2</v>
      </c>
      <c r="B5" s="1">
        <v>5200000</v>
      </c>
      <c r="C5" s="1">
        <v>15500000</v>
      </c>
      <c r="D5" s="1">
        <v>26494000</v>
      </c>
      <c r="E5" s="1">
        <v>133472000</v>
      </c>
      <c r="F5" s="1">
        <v>343721000</v>
      </c>
      <c r="G5" s="1">
        <v>571367000</v>
      </c>
      <c r="H5" s="1">
        <v>446207000</v>
      </c>
      <c r="I5" s="1">
        <v>444759000</v>
      </c>
      <c r="J5" s="1">
        <v>512225000</v>
      </c>
      <c r="K5" s="1">
        <v>580739000</v>
      </c>
      <c r="L5" s="1">
        <v>596517000</v>
      </c>
      <c r="M5" s="1">
        <v>227351000</v>
      </c>
      <c r="N5" s="1">
        <v>245896000</v>
      </c>
      <c r="O5" s="1">
        <v>156676000</v>
      </c>
      <c r="P5" s="1">
        <v>165246000</v>
      </c>
      <c r="Q5" s="1">
        <v>167600000</v>
      </c>
      <c r="R5" s="1">
        <v>187013000</v>
      </c>
      <c r="S5" s="1">
        <v>188425000</v>
      </c>
      <c r="T5" s="1">
        <v>192788000</v>
      </c>
      <c r="U5" s="1">
        <v>198242000</v>
      </c>
      <c r="V5" s="1">
        <v>193326000</v>
      </c>
      <c r="W5" s="1">
        <v>192134000</v>
      </c>
      <c r="X5" s="1">
        <v>180467000</v>
      </c>
      <c r="Y5" s="1">
        <v>180177000</v>
      </c>
      <c r="Z5" s="1">
        <v>191933000</v>
      </c>
      <c r="AA5" s="1">
        <v>200700000</v>
      </c>
    </row>
    <row r="6" spans="1:36" ht="20" x14ac:dyDescent="0.25">
      <c r="A6" s="6" t="s">
        <v>3</v>
      </c>
      <c r="B6" s="10">
        <v>4200000</v>
      </c>
      <c r="C6" s="10">
        <v>23400000</v>
      </c>
      <c r="D6" s="10">
        <v>58282000</v>
      </c>
      <c r="E6" s="10">
        <v>341294000</v>
      </c>
      <c r="F6" s="10">
        <v>639843000</v>
      </c>
      <c r="G6" s="10">
        <v>650301000</v>
      </c>
      <c r="H6" s="10">
        <v>608573000</v>
      </c>
      <c r="I6" s="10">
        <v>721696000</v>
      </c>
      <c r="J6" s="10">
        <v>1097269000</v>
      </c>
      <c r="K6" s="10">
        <v>994510000</v>
      </c>
      <c r="L6" s="10">
        <v>899772000</v>
      </c>
      <c r="M6" s="10">
        <v>734384000</v>
      </c>
      <c r="N6" s="10">
        <v>784723000</v>
      </c>
      <c r="O6" s="10">
        <v>523902000</v>
      </c>
      <c r="P6" s="10">
        <v>606732000</v>
      </c>
      <c r="Q6" s="10">
        <v>705992000</v>
      </c>
      <c r="R6" s="10">
        <v>778074000</v>
      </c>
      <c r="S6" s="10">
        <v>821692000</v>
      </c>
      <c r="T6" s="10">
        <v>866578000</v>
      </c>
      <c r="U6" s="10">
        <v>943925000</v>
      </c>
      <c r="V6" s="10">
        <v>971769000</v>
      </c>
      <c r="W6" s="10">
        <v>1022835000</v>
      </c>
      <c r="X6" s="10">
        <v>1051194000</v>
      </c>
      <c r="Y6" s="10">
        <v>1084875000</v>
      </c>
      <c r="Z6" s="10">
        <v>1135643000</v>
      </c>
      <c r="AA6" s="10">
        <v>1224200000</v>
      </c>
      <c r="AG6" s="18" t="s">
        <v>113</v>
      </c>
      <c r="AH6" s="19" t="s">
        <v>114</v>
      </c>
      <c r="AI6" s="19" t="s">
        <v>115</v>
      </c>
      <c r="AJ6" s="19" t="s">
        <v>116</v>
      </c>
    </row>
    <row r="7" spans="1:36" ht="19" x14ac:dyDescent="0.25">
      <c r="A7" s="5" t="s">
        <v>4</v>
      </c>
      <c r="B7" s="2">
        <v>0.44679999999999997</v>
      </c>
      <c r="C7" s="2">
        <v>0.60150000000000003</v>
      </c>
      <c r="D7" s="2">
        <v>0.6875</v>
      </c>
      <c r="E7" s="2">
        <v>0.71889999999999998</v>
      </c>
      <c r="F7" s="2">
        <v>0.65049999999999997</v>
      </c>
      <c r="G7" s="2">
        <v>0.5323</v>
      </c>
      <c r="H7" s="2">
        <v>0.57699999999999996</v>
      </c>
      <c r="I7" s="2">
        <v>0.61870000000000003</v>
      </c>
      <c r="J7" s="2">
        <v>0.68169999999999997</v>
      </c>
      <c r="K7" s="2">
        <v>0.63129999999999997</v>
      </c>
      <c r="L7" s="2">
        <v>0.60129999999999995</v>
      </c>
      <c r="M7" s="2">
        <v>0.76359999999999995</v>
      </c>
      <c r="N7" s="2">
        <v>0.76139999999999997</v>
      </c>
      <c r="O7" s="2">
        <v>0.76980000000000004</v>
      </c>
      <c r="P7" s="2">
        <v>0.78590000000000004</v>
      </c>
      <c r="Q7" s="2">
        <v>0.80810000000000004</v>
      </c>
      <c r="R7" s="2">
        <v>0.80620000000000003</v>
      </c>
      <c r="S7" s="2">
        <v>0.8135</v>
      </c>
      <c r="T7" s="2">
        <v>0.81799999999999995</v>
      </c>
      <c r="U7" s="2">
        <v>0.82640000000000002</v>
      </c>
      <c r="V7" s="2">
        <v>0.83409999999999995</v>
      </c>
      <c r="W7" s="2">
        <v>0.84189999999999998</v>
      </c>
      <c r="X7" s="2">
        <v>0.85350000000000004</v>
      </c>
      <c r="Y7" s="2">
        <v>0.85760000000000003</v>
      </c>
      <c r="Z7" s="2">
        <v>0.85540000000000005</v>
      </c>
      <c r="AA7" s="2">
        <v>0.85909999999999997</v>
      </c>
      <c r="AG7" s="17">
        <f>AA7</f>
        <v>0.85909999999999997</v>
      </c>
      <c r="AH7" s="20">
        <f>AA21</f>
        <v>0.70350000000000001</v>
      </c>
      <c r="AI7" s="20">
        <f>AA30</f>
        <v>0.47289999999999999</v>
      </c>
      <c r="AJ7" s="20">
        <f>AA106/AA3</f>
        <v>0.56403958172503332</v>
      </c>
    </row>
    <row r="8" spans="1:36" ht="19" x14ac:dyDescent="0.25">
      <c r="A8" s="5" t="s">
        <v>5</v>
      </c>
      <c r="B8" s="1">
        <v>5200000</v>
      </c>
      <c r="C8" s="1">
        <v>8400000</v>
      </c>
      <c r="D8" s="1">
        <v>13303000</v>
      </c>
      <c r="E8" s="1">
        <v>41256000</v>
      </c>
      <c r="F8" s="1">
        <v>78134000</v>
      </c>
      <c r="G8" s="1">
        <v>48353000</v>
      </c>
      <c r="H8" s="1">
        <v>55806000</v>
      </c>
      <c r="I8" s="1">
        <v>67346000</v>
      </c>
      <c r="J8" s="1">
        <v>95339000</v>
      </c>
      <c r="K8" s="1">
        <v>129343000</v>
      </c>
      <c r="L8" s="1">
        <v>160186000</v>
      </c>
      <c r="M8" s="1">
        <v>91508000</v>
      </c>
      <c r="N8" s="1">
        <v>83560000</v>
      </c>
      <c r="O8" s="1">
        <v>53664000</v>
      </c>
      <c r="P8" s="1">
        <v>53277000</v>
      </c>
      <c r="Q8" s="1">
        <v>61694000</v>
      </c>
      <c r="R8" s="1">
        <v>70297000</v>
      </c>
      <c r="S8" s="1">
        <v>67777000</v>
      </c>
      <c r="T8" s="1">
        <v>63718000</v>
      </c>
      <c r="U8" s="1">
        <v>59100000</v>
      </c>
      <c r="V8" s="1">
        <v>52342000</v>
      </c>
      <c r="W8" s="1">
        <v>57884000</v>
      </c>
      <c r="X8" s="1">
        <v>60805000</v>
      </c>
      <c r="Y8" s="1">
        <v>74671000</v>
      </c>
      <c r="Z8" s="1">
        <v>80529000</v>
      </c>
      <c r="AA8" s="1">
        <v>85700000</v>
      </c>
    </row>
    <row r="9" spans="1:36" ht="19" customHeight="1" x14ac:dyDescent="0.25">
      <c r="A9" s="14" t="s">
        <v>95</v>
      </c>
      <c r="B9" s="15">
        <f>B8/B3</f>
        <v>0.55319148936170215</v>
      </c>
      <c r="C9" s="15">
        <f t="shared" ref="C9:AA9" si="1">C8/C3</f>
        <v>0.21593830334190231</v>
      </c>
      <c r="D9" s="15">
        <f t="shared" si="1"/>
        <v>0.15691941115410021</v>
      </c>
      <c r="E9" s="15">
        <f t="shared" si="1"/>
        <v>8.6897545317061453E-2</v>
      </c>
      <c r="F9" s="15">
        <f t="shared" si="1"/>
        <v>7.9439670423073636E-2</v>
      </c>
      <c r="G9" s="15">
        <f t="shared" si="1"/>
        <v>3.9579492955532924E-2</v>
      </c>
      <c r="H9" s="15">
        <f t="shared" si="1"/>
        <v>5.2907715352964596E-2</v>
      </c>
      <c r="I9" s="15">
        <f t="shared" si="1"/>
        <v>5.7735617747791387E-2</v>
      </c>
      <c r="J9" s="15">
        <f t="shared" si="1"/>
        <v>5.9235387022256683E-2</v>
      </c>
      <c r="K9" s="15">
        <f t="shared" si="1"/>
        <v>8.2109558552330458E-2</v>
      </c>
      <c r="L9" s="15">
        <f t="shared" si="1"/>
        <v>0.10705552202816435</v>
      </c>
      <c r="M9" s="15">
        <f t="shared" si="1"/>
        <v>9.5148871570650953E-2</v>
      </c>
      <c r="N9" s="15">
        <f t="shared" si="1"/>
        <v>8.1077488383194951E-2</v>
      </c>
      <c r="O9" s="15">
        <f t="shared" si="1"/>
        <v>7.8850624028399388E-2</v>
      </c>
      <c r="P9" s="15">
        <f t="shared" si="1"/>
        <v>6.9013624740601409E-2</v>
      </c>
      <c r="Q9" s="15">
        <f t="shared" si="1"/>
        <v>7.0621067958497791E-2</v>
      </c>
      <c r="R9" s="15">
        <f t="shared" si="1"/>
        <v>7.284006519619475E-2</v>
      </c>
      <c r="S9" s="15">
        <f t="shared" si="1"/>
        <v>6.7098167836003156E-2</v>
      </c>
      <c r="T9" s="15">
        <f t="shared" si="1"/>
        <v>6.014729564664148E-2</v>
      </c>
      <c r="U9" s="15">
        <f t="shared" si="1"/>
        <v>5.1743746755071721E-2</v>
      </c>
      <c r="V9" s="15">
        <f t="shared" si="1"/>
        <v>4.4925091945292012E-2</v>
      </c>
      <c r="W9" s="15">
        <f t="shared" si="1"/>
        <v>4.7642367829961091E-2</v>
      </c>
      <c r="X9" s="15">
        <f t="shared" si="1"/>
        <v>4.9368292086864808E-2</v>
      </c>
      <c r="Y9" s="15">
        <f t="shared" si="1"/>
        <v>5.9026032131485502E-2</v>
      </c>
      <c r="Z9" s="15">
        <f t="shared" si="1"/>
        <v>6.0658674155001292E-2</v>
      </c>
      <c r="AA9" s="15">
        <f t="shared" si="1"/>
        <v>6.0144571548880622E-2</v>
      </c>
      <c r="AG9" s="18" t="s">
        <v>96</v>
      </c>
      <c r="AH9" s="19" t="s">
        <v>97</v>
      </c>
      <c r="AI9" s="19" t="s">
        <v>98</v>
      </c>
      <c r="AJ9" s="19" t="s">
        <v>99</v>
      </c>
    </row>
    <row r="10" spans="1:36" ht="19" x14ac:dyDescent="0.25">
      <c r="A10" s="5" t="s">
        <v>6</v>
      </c>
      <c r="B10" s="1" t="s">
        <v>92</v>
      </c>
      <c r="C10" s="1">
        <v>30600000</v>
      </c>
      <c r="D10" s="1">
        <v>42885000</v>
      </c>
      <c r="E10" s="1">
        <v>227820000</v>
      </c>
      <c r="F10" s="1">
        <v>402882000</v>
      </c>
      <c r="G10" s="1">
        <v>420293000</v>
      </c>
      <c r="H10" s="1">
        <v>363710000</v>
      </c>
      <c r="I10" s="1">
        <v>418402000</v>
      </c>
      <c r="J10" s="1">
        <v>675140000</v>
      </c>
      <c r="K10" s="1">
        <v>634351000</v>
      </c>
      <c r="L10" s="1">
        <v>552762000</v>
      </c>
      <c r="M10" s="1">
        <v>373478000</v>
      </c>
      <c r="N10" s="1">
        <v>181992000</v>
      </c>
      <c r="O10" s="1">
        <v>137704000</v>
      </c>
      <c r="P10" s="1">
        <v>111122000</v>
      </c>
      <c r="Q10" s="1">
        <v>89927000</v>
      </c>
      <c r="R10" s="1">
        <v>90208000</v>
      </c>
      <c r="S10" s="1">
        <v>97487000</v>
      </c>
      <c r="T10" s="1">
        <v>106730000</v>
      </c>
      <c r="U10" s="1">
        <v>118003000</v>
      </c>
      <c r="V10" s="1">
        <v>129754000</v>
      </c>
      <c r="W10" s="1">
        <v>132668000</v>
      </c>
      <c r="X10" s="1">
        <v>137625000</v>
      </c>
      <c r="Y10" s="1">
        <v>112423000</v>
      </c>
      <c r="Z10" s="1">
        <v>148434000</v>
      </c>
      <c r="AA10" s="1" t="s">
        <v>92</v>
      </c>
      <c r="AG10" s="17">
        <f>AA9</f>
        <v>6.0144571548880622E-2</v>
      </c>
      <c r="AH10" s="20">
        <f>AA13</f>
        <v>0.13713243034598918</v>
      </c>
      <c r="AI10" s="20">
        <f>AA80</f>
        <v>4.1125693031089899E-2</v>
      </c>
      <c r="AJ10" s="20">
        <f>AA89</f>
        <v>1.9229419608393573E-2</v>
      </c>
    </row>
    <row r="11" spans="1:3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v>177029000</v>
      </c>
      <c r="O11" s="1">
        <v>83390000</v>
      </c>
      <c r="P11" s="1">
        <v>97432000</v>
      </c>
      <c r="Q11" s="1">
        <v>97809000</v>
      </c>
      <c r="R11" s="1">
        <v>89337000</v>
      </c>
      <c r="S11" s="1">
        <v>92001000</v>
      </c>
      <c r="T11" s="1">
        <v>90184000</v>
      </c>
      <c r="U11" s="1">
        <v>80250000</v>
      </c>
      <c r="V11" s="1">
        <v>81951000</v>
      </c>
      <c r="W11" s="1">
        <v>64891000</v>
      </c>
      <c r="X11" s="1">
        <v>46637000</v>
      </c>
      <c r="Y11" s="1">
        <v>36790000</v>
      </c>
      <c r="Z11" s="1">
        <v>39877000</v>
      </c>
      <c r="AA11" s="1" t="s">
        <v>92</v>
      </c>
    </row>
    <row r="12" spans="1:36" ht="20" x14ac:dyDescent="0.25">
      <c r="A12" s="5" t="s">
        <v>8</v>
      </c>
      <c r="B12" s="1" t="s">
        <v>92</v>
      </c>
      <c r="C12" s="1">
        <v>30600000</v>
      </c>
      <c r="D12" s="1">
        <v>42885000</v>
      </c>
      <c r="E12" s="1">
        <v>227820000</v>
      </c>
      <c r="F12" s="1">
        <v>402882000</v>
      </c>
      <c r="G12" s="1">
        <v>420293000</v>
      </c>
      <c r="H12" s="1">
        <v>363710000</v>
      </c>
      <c r="I12" s="1">
        <v>418402000</v>
      </c>
      <c r="J12" s="1">
        <v>675140000</v>
      </c>
      <c r="K12" s="1">
        <v>634351000</v>
      </c>
      <c r="L12" s="1">
        <v>552762000</v>
      </c>
      <c r="M12" s="1">
        <v>373478000</v>
      </c>
      <c r="N12" s="1">
        <v>359021000</v>
      </c>
      <c r="O12" s="1">
        <v>221094000</v>
      </c>
      <c r="P12" s="1">
        <v>208554000</v>
      </c>
      <c r="Q12" s="1">
        <v>187736000</v>
      </c>
      <c r="R12" s="1">
        <v>179545000</v>
      </c>
      <c r="S12" s="1">
        <v>189488000</v>
      </c>
      <c r="T12" s="1">
        <v>196914000</v>
      </c>
      <c r="U12" s="1">
        <v>198253000</v>
      </c>
      <c r="V12" s="1">
        <v>211705000</v>
      </c>
      <c r="W12" s="1">
        <v>197559000</v>
      </c>
      <c r="X12" s="1">
        <v>184262000</v>
      </c>
      <c r="Y12" s="1">
        <v>149213000</v>
      </c>
      <c r="Z12" s="1">
        <v>188311000</v>
      </c>
      <c r="AA12" s="1">
        <v>195400000</v>
      </c>
      <c r="AG12" s="18" t="s">
        <v>117</v>
      </c>
      <c r="AH12" s="19" t="s">
        <v>118</v>
      </c>
      <c r="AI12" s="19" t="s">
        <v>119</v>
      </c>
      <c r="AJ12" s="19" t="s">
        <v>120</v>
      </c>
    </row>
    <row r="13" spans="1:36" ht="19" x14ac:dyDescent="0.25">
      <c r="A13" s="14" t="s">
        <v>100</v>
      </c>
      <c r="B13" s="15" t="e">
        <f>B12/B3</f>
        <v>#VALUE!</v>
      </c>
      <c r="C13" s="15">
        <f t="shared" ref="C13:AA13" si="2">C12/C3</f>
        <v>0.78663239074550129</v>
      </c>
      <c r="D13" s="15">
        <f t="shared" si="2"/>
        <v>0.50586250825705392</v>
      </c>
      <c r="E13" s="15">
        <f t="shared" si="2"/>
        <v>0.47985744556265614</v>
      </c>
      <c r="F13" s="15">
        <f t="shared" si="2"/>
        <v>0.4096144226506867</v>
      </c>
      <c r="G13" s="15">
        <f t="shared" si="2"/>
        <v>0.34403209382581845</v>
      </c>
      <c r="H13" s="15">
        <f t="shared" si="2"/>
        <v>0.34482072090862548</v>
      </c>
      <c r="I13" s="15">
        <f t="shared" si="2"/>
        <v>0.3586953633016276</v>
      </c>
      <c r="J13" s="15">
        <f t="shared" si="2"/>
        <v>0.41947344941950698</v>
      </c>
      <c r="K13" s="15">
        <f t="shared" si="2"/>
        <v>0.40269887490803041</v>
      </c>
      <c r="L13" s="15">
        <f t="shared" si="2"/>
        <v>0.36942194990406263</v>
      </c>
      <c r="M13" s="15">
        <f t="shared" si="2"/>
        <v>0.38833774376517438</v>
      </c>
      <c r="N13" s="15">
        <f t="shared" si="2"/>
        <v>0.34835472662545519</v>
      </c>
      <c r="O13" s="15">
        <f t="shared" si="2"/>
        <v>0.32486210250698672</v>
      </c>
      <c r="P13" s="15">
        <f t="shared" si="2"/>
        <v>0.270155367121861</v>
      </c>
      <c r="Q13" s="15">
        <f t="shared" si="2"/>
        <v>0.21490123535929817</v>
      </c>
      <c r="R13" s="15">
        <f t="shared" si="2"/>
        <v>0.18604022228047834</v>
      </c>
      <c r="S13" s="15">
        <f t="shared" si="2"/>
        <v>0.18759015044791841</v>
      </c>
      <c r="T13" s="15">
        <f t="shared" si="2"/>
        <v>0.18587910127378074</v>
      </c>
      <c r="U13" s="15">
        <f t="shared" si="2"/>
        <v>0.17357619332374338</v>
      </c>
      <c r="V13" s="15">
        <f t="shared" si="2"/>
        <v>0.18170621279809801</v>
      </c>
      <c r="W13" s="15">
        <f t="shared" si="2"/>
        <v>0.16260414874782814</v>
      </c>
      <c r="X13" s="15">
        <f t="shared" si="2"/>
        <v>0.14960447720598444</v>
      </c>
      <c r="Y13" s="15">
        <f t="shared" si="2"/>
        <v>0.11795009217012423</v>
      </c>
      <c r="Z13" s="15">
        <f t="shared" si="2"/>
        <v>0.1418457399049094</v>
      </c>
      <c r="AA13" s="15">
        <f t="shared" si="2"/>
        <v>0.13713243034598918</v>
      </c>
      <c r="AG13" s="17">
        <f>AA28/AA72</f>
        <v>-0.43131481244398923</v>
      </c>
      <c r="AH13" s="20">
        <f>AA28/AA54</f>
        <v>0.38871581862236065</v>
      </c>
      <c r="AI13" s="20">
        <f>AA22/(AA72+AA56+AA61)</f>
        <v>4.1491421029476463</v>
      </c>
      <c r="AJ13" s="21">
        <f>AA67/AA72</f>
        <v>-2.1095890410958904</v>
      </c>
    </row>
    <row r="14" spans="1:36" ht="19" x14ac:dyDescent="0.25">
      <c r="A14" s="5" t="s">
        <v>9</v>
      </c>
      <c r="B14" s="1">
        <v>18000000</v>
      </c>
      <c r="C14" s="1">
        <v>3900000</v>
      </c>
      <c r="D14" s="1">
        <v>5404000</v>
      </c>
      <c r="E14" s="1">
        <v>3218527000</v>
      </c>
      <c r="F14" s="1">
        <v>13569653000</v>
      </c>
      <c r="G14" s="1">
        <v>4894714000</v>
      </c>
      <c r="H14" s="1">
        <v>342674000</v>
      </c>
      <c r="I14" s="1">
        <v>79440000</v>
      </c>
      <c r="J14" s="1">
        <v>101638000</v>
      </c>
      <c r="K14" s="1">
        <v>122767000</v>
      </c>
      <c r="L14" s="1">
        <v>450101000</v>
      </c>
      <c r="M14" s="1">
        <v>90652000</v>
      </c>
      <c r="N14" s="1">
        <v>12199000</v>
      </c>
      <c r="O14" s="1" t="s">
        <v>92</v>
      </c>
      <c r="P14" s="1" t="s">
        <v>92</v>
      </c>
      <c r="Q14" s="1" t="s">
        <v>92</v>
      </c>
      <c r="R14" s="1" t="s">
        <v>92</v>
      </c>
      <c r="S14" s="1" t="s">
        <v>92</v>
      </c>
      <c r="T14" s="1" t="s">
        <v>92</v>
      </c>
      <c r="U14" s="1" t="s">
        <v>92</v>
      </c>
      <c r="V14" s="1" t="s">
        <v>92</v>
      </c>
      <c r="W14" s="1" t="s">
        <v>92</v>
      </c>
      <c r="X14" s="1" t="s">
        <v>92</v>
      </c>
      <c r="Y14" s="1">
        <v>36790000</v>
      </c>
      <c r="Z14" s="1" t="s">
        <v>92</v>
      </c>
      <c r="AA14" s="1" t="s">
        <v>92</v>
      </c>
    </row>
    <row r="15" spans="1:36" ht="20" x14ac:dyDescent="0.25">
      <c r="A15" s="5" t="s">
        <v>10</v>
      </c>
      <c r="B15" s="1">
        <v>23200000</v>
      </c>
      <c r="C15" s="1">
        <v>42900000</v>
      </c>
      <c r="D15" s="1">
        <v>61592000</v>
      </c>
      <c r="E15" s="1">
        <v>3487603000</v>
      </c>
      <c r="F15" s="1">
        <v>14050669000</v>
      </c>
      <c r="G15" s="1">
        <v>5363360000</v>
      </c>
      <c r="H15" s="1">
        <v>762190000</v>
      </c>
      <c r="I15" s="1">
        <v>565188000</v>
      </c>
      <c r="J15" s="1">
        <v>872117000</v>
      </c>
      <c r="K15" s="1">
        <v>886461000</v>
      </c>
      <c r="L15" s="1">
        <v>1163049000</v>
      </c>
      <c r="M15" s="1">
        <v>555638000</v>
      </c>
      <c r="N15" s="1">
        <v>454780000</v>
      </c>
      <c r="O15" s="1">
        <v>274758000</v>
      </c>
      <c r="P15" s="1">
        <v>261831000</v>
      </c>
      <c r="Q15" s="1">
        <v>249430000</v>
      </c>
      <c r="R15" s="1">
        <v>249842000</v>
      </c>
      <c r="S15" s="1">
        <v>257265000</v>
      </c>
      <c r="T15" s="1">
        <v>260632000</v>
      </c>
      <c r="U15" s="1">
        <v>257353000</v>
      </c>
      <c r="V15" s="1">
        <v>264047000</v>
      </c>
      <c r="W15" s="1">
        <v>255443000</v>
      </c>
      <c r="X15" s="1">
        <v>245067000</v>
      </c>
      <c r="Y15" s="1">
        <v>260674000</v>
      </c>
      <c r="Z15" s="1">
        <v>268840000</v>
      </c>
      <c r="AA15" s="1">
        <v>281100000</v>
      </c>
      <c r="AG15" s="18" t="s">
        <v>121</v>
      </c>
      <c r="AH15" s="19" t="s">
        <v>122</v>
      </c>
      <c r="AI15" s="19" t="s">
        <v>123</v>
      </c>
      <c r="AJ15" s="19" t="s">
        <v>124</v>
      </c>
    </row>
    <row r="16" spans="1:36" ht="19" x14ac:dyDescent="0.25">
      <c r="A16" s="5" t="s">
        <v>11</v>
      </c>
      <c r="B16" s="1">
        <v>28400000</v>
      </c>
      <c r="C16" s="1">
        <v>58400000</v>
      </c>
      <c r="D16" s="1">
        <v>88086000</v>
      </c>
      <c r="E16" s="1">
        <v>3621075000</v>
      </c>
      <c r="F16" s="1">
        <v>14394390000</v>
      </c>
      <c r="G16" s="1">
        <v>5934727000</v>
      </c>
      <c r="H16" s="1">
        <v>1208397000</v>
      </c>
      <c r="I16" s="1">
        <v>1009947000</v>
      </c>
      <c r="J16" s="1">
        <v>1384342000</v>
      </c>
      <c r="K16" s="1">
        <v>1467200000</v>
      </c>
      <c r="L16" s="1">
        <v>1759566000</v>
      </c>
      <c r="M16" s="1">
        <v>782989000</v>
      </c>
      <c r="N16" s="1">
        <v>700676000</v>
      </c>
      <c r="O16" s="1">
        <v>431434000</v>
      </c>
      <c r="P16" s="1">
        <v>427077000</v>
      </c>
      <c r="Q16" s="1">
        <v>417030000</v>
      </c>
      <c r="R16" s="1">
        <v>436855000</v>
      </c>
      <c r="S16" s="1">
        <v>445690000</v>
      </c>
      <c r="T16" s="1">
        <v>453420000</v>
      </c>
      <c r="U16" s="1">
        <v>455595000</v>
      </c>
      <c r="V16" s="1">
        <v>457373000</v>
      </c>
      <c r="W16" s="1">
        <v>447577000</v>
      </c>
      <c r="X16" s="1">
        <v>425534000</v>
      </c>
      <c r="Y16" s="1">
        <v>440851000</v>
      </c>
      <c r="Z16" s="1">
        <v>460773000</v>
      </c>
      <c r="AA16" s="1">
        <v>481800000</v>
      </c>
      <c r="AG16" s="29">
        <f>(AA35+Z35+Y35+X35+W35)/5</f>
        <v>-2.7498803063314627E-2</v>
      </c>
      <c r="AH16" s="30">
        <f>AI101/AA3</f>
        <v>16.696042708962032</v>
      </c>
      <c r="AI16" s="30">
        <f>AI101/AA28</f>
        <v>35.307496669634908</v>
      </c>
      <c r="AJ16" s="31">
        <f>AI101/AA106</f>
        <v>29.600835207166853</v>
      </c>
    </row>
    <row r="17" spans="1:33"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v>47351000</v>
      </c>
      <c r="O17" s="1">
        <v>157667000</v>
      </c>
      <c r="P17" s="1">
        <v>147332000</v>
      </c>
      <c r="Q17" s="1">
        <v>50196000</v>
      </c>
      <c r="R17" s="1">
        <v>74761000</v>
      </c>
      <c r="S17" s="1">
        <v>85994000</v>
      </c>
      <c r="T17" s="1">
        <v>107631000</v>
      </c>
      <c r="U17" s="1">
        <v>115564000</v>
      </c>
      <c r="V17" s="1">
        <v>136336000</v>
      </c>
      <c r="W17" s="1">
        <v>114845000</v>
      </c>
      <c r="X17" s="1">
        <v>90611000</v>
      </c>
      <c r="Y17" s="1">
        <v>87063000</v>
      </c>
      <c r="Z17" s="1">
        <v>83255000</v>
      </c>
      <c r="AA17" s="1">
        <v>75300000</v>
      </c>
    </row>
    <row r="18" spans="1:33" ht="20" x14ac:dyDescent="0.25">
      <c r="A18" s="5" t="s">
        <v>13</v>
      </c>
      <c r="B18" s="1">
        <v>2600000</v>
      </c>
      <c r="C18" s="1">
        <v>3900000</v>
      </c>
      <c r="D18" s="1">
        <v>5404000</v>
      </c>
      <c r="E18" s="1">
        <v>3218527000</v>
      </c>
      <c r="F18" s="1">
        <v>13636318000</v>
      </c>
      <c r="G18" s="1">
        <v>5019152000</v>
      </c>
      <c r="H18" s="1">
        <v>457370000</v>
      </c>
      <c r="I18" s="1">
        <v>168217000</v>
      </c>
      <c r="J18" s="1">
        <v>197259000</v>
      </c>
      <c r="K18" s="1">
        <v>231529000</v>
      </c>
      <c r="L18" s="1">
        <v>231505000</v>
      </c>
      <c r="M18" s="1">
        <v>128031000</v>
      </c>
      <c r="N18" s="1">
        <v>86266000</v>
      </c>
      <c r="O18" s="1">
        <v>67655000</v>
      </c>
      <c r="P18" s="1">
        <v>55706000</v>
      </c>
      <c r="Q18" s="1">
        <v>54819000</v>
      </c>
      <c r="R18" s="1">
        <v>60655000</v>
      </c>
      <c r="S18" s="1">
        <v>63690000</v>
      </c>
      <c r="T18" s="1">
        <v>61491000</v>
      </c>
      <c r="U18" s="1">
        <v>58167000</v>
      </c>
      <c r="V18" s="1">
        <v>49878000</v>
      </c>
      <c r="W18" s="1">
        <v>48367000</v>
      </c>
      <c r="X18" s="1">
        <v>46330000</v>
      </c>
      <c r="Y18" s="1">
        <v>46352000</v>
      </c>
      <c r="Z18" s="1">
        <v>47940000</v>
      </c>
      <c r="AA18" s="1">
        <v>46900000</v>
      </c>
      <c r="AG18" s="18" t="s">
        <v>125</v>
      </c>
    </row>
    <row r="19" spans="1:33" ht="19" x14ac:dyDescent="0.25">
      <c r="A19" s="6" t="s">
        <v>14</v>
      </c>
      <c r="B19" s="10">
        <v>-16600000</v>
      </c>
      <c r="C19" s="10">
        <v>-15800000</v>
      </c>
      <c r="D19" s="10">
        <v>9359000</v>
      </c>
      <c r="E19" s="10">
        <v>103053000</v>
      </c>
      <c r="F19" s="10">
        <v>202444000</v>
      </c>
      <c r="G19" s="10">
        <v>68230000</v>
      </c>
      <c r="H19" s="10">
        <v>220844000</v>
      </c>
      <c r="I19" s="10">
        <v>382022000</v>
      </c>
      <c r="J19" s="10">
        <v>708375000</v>
      </c>
      <c r="K19" s="10">
        <v>369259000</v>
      </c>
      <c r="L19" s="10">
        <v>103083000</v>
      </c>
      <c r="M19" s="10">
        <v>-203861000</v>
      </c>
      <c r="N19" s="10">
        <v>459275000</v>
      </c>
      <c r="O19" s="10">
        <v>1081611000</v>
      </c>
      <c r="P19" s="10">
        <v>400960000</v>
      </c>
      <c r="Q19" s="10">
        <v>525257000</v>
      </c>
      <c r="R19" s="10">
        <v>592187000</v>
      </c>
      <c r="S19" s="10">
        <v>632995000</v>
      </c>
      <c r="T19" s="10">
        <v>656772000</v>
      </c>
      <c r="U19" s="10">
        <v>754904000</v>
      </c>
      <c r="V19" s="10">
        <v>785226000</v>
      </c>
      <c r="W19" s="10">
        <v>892728000</v>
      </c>
      <c r="X19" s="10">
        <v>895717000</v>
      </c>
      <c r="Y19" s="10">
        <v>1012947000</v>
      </c>
      <c r="Z19" s="10">
        <v>913414000</v>
      </c>
      <c r="AA19" s="10">
        <v>1002400000</v>
      </c>
      <c r="AG19" s="32">
        <f>AA40-AA56-AA61</f>
        <v>-809100000</v>
      </c>
    </row>
    <row r="20" spans="1:33" ht="19" customHeight="1" x14ac:dyDescent="0.25">
      <c r="A20" s="14" t="s">
        <v>101</v>
      </c>
      <c r="B20" s="1"/>
      <c r="C20" s="15">
        <f>(C19/B19)-1</f>
        <v>-4.8192771084337394E-2</v>
      </c>
      <c r="D20" s="15">
        <f>(D19/C19)-1</f>
        <v>-1.5923417721518986</v>
      </c>
      <c r="E20" s="15">
        <f>(E19/D19)-1</f>
        <v>10.01111229832247</v>
      </c>
      <c r="F20" s="15">
        <f t="shared" ref="F20:AA20" si="3">(F19/E19)-1</f>
        <v>0.9644648869998933</v>
      </c>
      <c r="G20" s="15">
        <f t="shared" si="3"/>
        <v>-0.66296852462903322</v>
      </c>
      <c r="H20" s="15">
        <f t="shared" si="3"/>
        <v>2.236758024329474</v>
      </c>
      <c r="I20" s="15">
        <f t="shared" si="3"/>
        <v>0.72982738946948977</v>
      </c>
      <c r="J20" s="15">
        <f t="shared" si="3"/>
        <v>0.85427802587285551</v>
      </c>
      <c r="K20" s="15">
        <f t="shared" si="3"/>
        <v>-0.47872383977413091</v>
      </c>
      <c r="L20" s="15">
        <f t="shared" si="3"/>
        <v>-0.72083821924448688</v>
      </c>
      <c r="M20" s="15">
        <f t="shared" si="3"/>
        <v>-2.9776393779769701</v>
      </c>
      <c r="N20" s="15">
        <f t="shared" si="3"/>
        <v>-3.2528830919106646</v>
      </c>
      <c r="O20" s="15">
        <f t="shared" si="3"/>
        <v>1.3550400087093788</v>
      </c>
      <c r="P20" s="15">
        <f t="shared" si="3"/>
        <v>-0.62929371095523257</v>
      </c>
      <c r="Q20" s="15">
        <f t="shared" si="3"/>
        <v>0.30999850359138059</v>
      </c>
      <c r="R20" s="15">
        <f t="shared" si="3"/>
        <v>0.12742333752810531</v>
      </c>
      <c r="S20" s="15">
        <f t="shared" si="3"/>
        <v>6.8910665043305563E-2</v>
      </c>
      <c r="T20" s="15">
        <f t="shared" si="3"/>
        <v>3.756269796759848E-2</v>
      </c>
      <c r="U20" s="15">
        <f t="shared" si="3"/>
        <v>0.14941562673195574</v>
      </c>
      <c r="V20" s="15">
        <f t="shared" si="3"/>
        <v>4.0166696692559567E-2</v>
      </c>
      <c r="W20" s="15">
        <f t="shared" si="3"/>
        <v>0.13690580800941388</v>
      </c>
      <c r="X20" s="15">
        <f t="shared" si="3"/>
        <v>3.3481642784811694E-3</v>
      </c>
      <c r="Y20" s="15">
        <f t="shared" si="3"/>
        <v>0.13087839127760215</v>
      </c>
      <c r="Z20" s="15">
        <f t="shared" si="3"/>
        <v>-9.8260817199715245E-2</v>
      </c>
      <c r="AA20" s="15">
        <f t="shared" si="3"/>
        <v>9.7421322642306851E-2</v>
      </c>
    </row>
    <row r="21" spans="1:33" ht="19" x14ac:dyDescent="0.25">
      <c r="A21" s="5" t="s">
        <v>15</v>
      </c>
      <c r="B21" s="2">
        <v>-1.766</v>
      </c>
      <c r="C21" s="2">
        <v>-0.40620000000000001</v>
      </c>
      <c r="D21" s="2">
        <v>0.1104</v>
      </c>
      <c r="E21" s="2">
        <v>0.21709999999999999</v>
      </c>
      <c r="F21" s="2">
        <v>0.20580000000000001</v>
      </c>
      <c r="G21" s="2">
        <v>5.5800000000000002E-2</v>
      </c>
      <c r="H21" s="2">
        <v>0.2094</v>
      </c>
      <c r="I21" s="2">
        <v>0.32750000000000001</v>
      </c>
      <c r="J21" s="2">
        <v>0.44009999999999999</v>
      </c>
      <c r="K21" s="2">
        <v>0.2344</v>
      </c>
      <c r="L21" s="2">
        <v>6.8900000000000003E-2</v>
      </c>
      <c r="M21" s="2">
        <v>-0.21199999999999999</v>
      </c>
      <c r="N21" s="2">
        <v>0.4456</v>
      </c>
      <c r="O21" s="2">
        <v>1.5892999999999999</v>
      </c>
      <c r="P21" s="2">
        <v>0.51939999999999997</v>
      </c>
      <c r="Q21" s="2">
        <v>0.60129999999999995</v>
      </c>
      <c r="R21" s="2">
        <v>0.61360000000000003</v>
      </c>
      <c r="S21" s="2">
        <v>0.62670000000000003</v>
      </c>
      <c r="T21" s="2">
        <v>0.62</v>
      </c>
      <c r="U21" s="2">
        <v>0.66090000000000004</v>
      </c>
      <c r="V21" s="2">
        <v>0.67400000000000004</v>
      </c>
      <c r="W21" s="2">
        <v>0.73480000000000001</v>
      </c>
      <c r="X21" s="2">
        <v>0.72719999999999996</v>
      </c>
      <c r="Y21" s="2">
        <v>0.80069999999999997</v>
      </c>
      <c r="Z21" s="2">
        <v>0.68799999999999994</v>
      </c>
      <c r="AA21" s="2">
        <v>0.70350000000000001</v>
      </c>
    </row>
    <row r="22" spans="1:33" ht="19" x14ac:dyDescent="0.25">
      <c r="A22" s="6" t="s">
        <v>16</v>
      </c>
      <c r="B22" s="10">
        <v>-19000000</v>
      </c>
      <c r="C22" s="10">
        <v>-19500000</v>
      </c>
      <c r="D22" s="10">
        <v>-3310000</v>
      </c>
      <c r="E22" s="10">
        <v>-3146309000</v>
      </c>
      <c r="F22" s="10">
        <v>-13410826000</v>
      </c>
      <c r="G22" s="10">
        <v>-4801633000</v>
      </c>
      <c r="H22" s="10">
        <v>-228250000</v>
      </c>
      <c r="I22" s="10">
        <v>131728000</v>
      </c>
      <c r="J22" s="10">
        <v>196429000</v>
      </c>
      <c r="K22" s="10">
        <v>95820000</v>
      </c>
      <c r="L22" s="10">
        <v>-221501000</v>
      </c>
      <c r="M22" s="10">
        <v>70778000</v>
      </c>
      <c r="N22" s="10">
        <v>313727000</v>
      </c>
      <c r="O22" s="10">
        <v>232283000</v>
      </c>
      <c r="P22" s="10">
        <v>329389000</v>
      </c>
      <c r="Q22" s="10">
        <v>457327000</v>
      </c>
      <c r="R22" s="10">
        <v>528232000</v>
      </c>
      <c r="S22" s="10">
        <v>564427000</v>
      </c>
      <c r="T22" s="10">
        <v>605946000</v>
      </c>
      <c r="U22" s="10">
        <v>686572000</v>
      </c>
      <c r="V22" s="10">
        <v>707722000</v>
      </c>
      <c r="W22" s="10">
        <v>767392000</v>
      </c>
      <c r="X22" s="10">
        <v>806127000</v>
      </c>
      <c r="Y22" s="10">
        <v>824201000</v>
      </c>
      <c r="Z22" s="10">
        <v>866803000</v>
      </c>
      <c r="AA22" s="10">
        <v>943100000</v>
      </c>
    </row>
    <row r="23" spans="1:33" ht="19" x14ac:dyDescent="0.25">
      <c r="A23" s="5" t="s">
        <v>17</v>
      </c>
      <c r="B23" s="2">
        <v>-2.0213000000000001</v>
      </c>
      <c r="C23" s="2">
        <v>-0.50129999999999997</v>
      </c>
      <c r="D23" s="2">
        <v>-3.9E-2</v>
      </c>
      <c r="E23" s="2">
        <v>-6.6271000000000004</v>
      </c>
      <c r="F23" s="2">
        <v>-13.6349</v>
      </c>
      <c r="G23" s="2">
        <v>-3.9304000000000001</v>
      </c>
      <c r="H23" s="2">
        <v>-0.21640000000000001</v>
      </c>
      <c r="I23" s="2">
        <v>0.1129</v>
      </c>
      <c r="J23" s="2">
        <v>0.122</v>
      </c>
      <c r="K23" s="2">
        <v>6.08E-2</v>
      </c>
      <c r="L23" s="2">
        <v>-0.14799999999999999</v>
      </c>
      <c r="M23" s="2">
        <v>7.3599999999999999E-2</v>
      </c>
      <c r="N23" s="2">
        <v>0.3044</v>
      </c>
      <c r="O23" s="2">
        <v>0.34129999999999999</v>
      </c>
      <c r="P23" s="2">
        <v>0.42670000000000002</v>
      </c>
      <c r="Q23" s="2">
        <v>0.52349999999999997</v>
      </c>
      <c r="R23" s="2">
        <v>0.54730000000000001</v>
      </c>
      <c r="S23" s="2">
        <v>0.55879999999999996</v>
      </c>
      <c r="T23" s="2">
        <v>0.57199999999999995</v>
      </c>
      <c r="U23" s="2">
        <v>0.60109999999999997</v>
      </c>
      <c r="V23" s="2">
        <v>0.60740000000000005</v>
      </c>
      <c r="W23" s="2">
        <v>0.63160000000000005</v>
      </c>
      <c r="X23" s="2">
        <v>0.65449999999999997</v>
      </c>
      <c r="Y23" s="2">
        <v>0.65149999999999997</v>
      </c>
      <c r="Z23" s="2">
        <v>0.65290000000000004</v>
      </c>
      <c r="AA23" s="2">
        <v>0.66190000000000004</v>
      </c>
    </row>
    <row r="24" spans="1:33" ht="19" x14ac:dyDescent="0.25">
      <c r="A24" s="5" t="s">
        <v>18</v>
      </c>
      <c r="B24" s="1">
        <v>-1700000</v>
      </c>
      <c r="C24" s="1">
        <v>-1500000</v>
      </c>
      <c r="D24" s="1">
        <v>-936000</v>
      </c>
      <c r="E24" s="1">
        <v>-20482000</v>
      </c>
      <c r="F24" s="1">
        <v>-23048000</v>
      </c>
      <c r="G24" s="1">
        <v>-148873000</v>
      </c>
      <c r="H24" s="1">
        <v>-8276000</v>
      </c>
      <c r="I24" s="1">
        <v>82077000</v>
      </c>
      <c r="J24" s="1">
        <v>46804000</v>
      </c>
      <c r="K24" s="1">
        <v>40865000</v>
      </c>
      <c r="L24" s="1">
        <v>93759000</v>
      </c>
      <c r="M24" s="1">
        <v>52473000</v>
      </c>
      <c r="N24" s="1">
        <v>-32437000</v>
      </c>
      <c r="O24" s="1">
        <v>-136929000</v>
      </c>
      <c r="P24" s="1">
        <v>-135802000</v>
      </c>
      <c r="Q24" s="1">
        <v>-44632000</v>
      </c>
      <c r="R24" s="1">
        <v>-71461000</v>
      </c>
      <c r="S24" s="1">
        <v>-81116000</v>
      </c>
      <c r="T24" s="1">
        <v>-118296000</v>
      </c>
      <c r="U24" s="1">
        <v>-105399000</v>
      </c>
      <c r="V24" s="1">
        <v>-108710000</v>
      </c>
      <c r="W24" s="1">
        <v>-37876000</v>
      </c>
      <c r="X24" s="1">
        <v>-47351000</v>
      </c>
      <c r="Y24" s="1">
        <v>-73957000</v>
      </c>
      <c r="Z24" s="1">
        <v>-84584000</v>
      </c>
      <c r="AA24" s="1">
        <v>-62900000</v>
      </c>
    </row>
    <row r="25" spans="1:33" ht="19" x14ac:dyDescent="0.25">
      <c r="A25" s="6" t="s">
        <v>19</v>
      </c>
      <c r="B25" s="10" t="s">
        <v>92</v>
      </c>
      <c r="C25" s="10" t="s">
        <v>92</v>
      </c>
      <c r="D25" s="10" t="s">
        <v>92</v>
      </c>
      <c r="E25" s="10" t="s">
        <v>92</v>
      </c>
      <c r="F25" s="10">
        <v>-13433874000</v>
      </c>
      <c r="G25" s="10">
        <v>-4950506000</v>
      </c>
      <c r="H25" s="10">
        <v>-236526000</v>
      </c>
      <c r="I25" s="10">
        <v>213805000</v>
      </c>
      <c r="J25" s="10">
        <v>243233000</v>
      </c>
      <c r="K25" s="10">
        <v>136685000</v>
      </c>
      <c r="L25" s="10">
        <v>-127742000</v>
      </c>
      <c r="M25" s="10">
        <v>123251000</v>
      </c>
      <c r="N25" s="10">
        <v>281290000</v>
      </c>
      <c r="O25" s="10">
        <v>95354000</v>
      </c>
      <c r="P25" s="10">
        <v>193587000</v>
      </c>
      <c r="Q25" s="10">
        <v>412695000</v>
      </c>
      <c r="R25" s="10">
        <v>456771000</v>
      </c>
      <c r="S25" s="10">
        <v>483311000</v>
      </c>
      <c r="T25" s="10">
        <v>487650000</v>
      </c>
      <c r="U25" s="10">
        <v>581173000</v>
      </c>
      <c r="V25" s="10">
        <v>599012000</v>
      </c>
      <c r="W25" s="10">
        <v>729516000</v>
      </c>
      <c r="X25" s="10">
        <v>758776000</v>
      </c>
      <c r="Y25" s="10">
        <v>750244000</v>
      </c>
      <c r="Z25" s="10">
        <v>782219000</v>
      </c>
      <c r="AA25" s="10">
        <v>880200000</v>
      </c>
    </row>
    <row r="26" spans="1:33" ht="19" x14ac:dyDescent="0.25">
      <c r="A26" s="5" t="s">
        <v>20</v>
      </c>
      <c r="B26" s="2" t="s">
        <v>92</v>
      </c>
      <c r="C26" s="2" t="s">
        <v>92</v>
      </c>
      <c r="D26" s="2" t="s">
        <v>92</v>
      </c>
      <c r="E26" s="2" t="s">
        <v>92</v>
      </c>
      <c r="F26" s="2">
        <v>-13.6584</v>
      </c>
      <c r="G26" s="2">
        <v>-4.0522999999999998</v>
      </c>
      <c r="H26" s="2">
        <v>-0.22420000000000001</v>
      </c>
      <c r="I26" s="2">
        <v>0.18329999999999999</v>
      </c>
      <c r="J26" s="2">
        <v>0.15110000000000001</v>
      </c>
      <c r="K26" s="2">
        <v>8.6800000000000002E-2</v>
      </c>
      <c r="L26" s="2">
        <v>-8.5400000000000004E-2</v>
      </c>
      <c r="M26" s="2">
        <v>0.12820000000000001</v>
      </c>
      <c r="N26" s="2">
        <v>0.27289999999999998</v>
      </c>
      <c r="O26" s="2">
        <v>0.1401</v>
      </c>
      <c r="P26" s="2">
        <v>0.25080000000000002</v>
      </c>
      <c r="Q26" s="2">
        <v>0.47239999999999999</v>
      </c>
      <c r="R26" s="2">
        <v>0.4733</v>
      </c>
      <c r="S26" s="2">
        <v>0.47849999999999998</v>
      </c>
      <c r="T26" s="2">
        <v>0.46029999999999999</v>
      </c>
      <c r="U26" s="2">
        <v>0.50880000000000003</v>
      </c>
      <c r="V26" s="2">
        <v>0.5141</v>
      </c>
      <c r="W26" s="2">
        <v>0.60040000000000004</v>
      </c>
      <c r="X26" s="2">
        <v>0.61609999999999998</v>
      </c>
      <c r="Y26" s="2">
        <v>0.59309999999999996</v>
      </c>
      <c r="Z26" s="2">
        <v>0.58919999999999995</v>
      </c>
      <c r="AA26" s="2">
        <v>0.61770000000000003</v>
      </c>
    </row>
    <row r="27" spans="1:33" ht="19" x14ac:dyDescent="0.25">
      <c r="A27" s="5" t="s">
        <v>21</v>
      </c>
      <c r="B27" s="1" t="s">
        <v>92</v>
      </c>
      <c r="C27" s="1" t="s">
        <v>92</v>
      </c>
      <c r="D27" s="1" t="s">
        <v>92</v>
      </c>
      <c r="E27" s="1" t="s">
        <v>92</v>
      </c>
      <c r="F27" s="1">
        <v>-77922000</v>
      </c>
      <c r="G27" s="1">
        <v>10375000</v>
      </c>
      <c r="H27" s="1">
        <v>23353000</v>
      </c>
      <c r="I27" s="1">
        <v>27580000</v>
      </c>
      <c r="J27" s="1">
        <v>104655000</v>
      </c>
      <c r="K27" s="1">
        <v>-241285000</v>
      </c>
      <c r="L27" s="1">
        <v>11080000</v>
      </c>
      <c r="M27" s="1">
        <v>42800000</v>
      </c>
      <c r="N27" s="1">
        <v>80105000</v>
      </c>
      <c r="O27" s="1">
        <v>25322000</v>
      </c>
      <c r="P27" s="1">
        <v>55031000</v>
      </c>
      <c r="Q27" s="1">
        <v>100210000</v>
      </c>
      <c r="R27" s="1">
        <v>-87679000</v>
      </c>
      <c r="S27" s="1">
        <v>128051000</v>
      </c>
      <c r="T27" s="1">
        <v>112414000</v>
      </c>
      <c r="U27" s="1">
        <v>140528000</v>
      </c>
      <c r="V27" s="1">
        <v>141764000</v>
      </c>
      <c r="W27" s="1">
        <v>147027000</v>
      </c>
      <c r="X27" s="1">
        <v>146477000</v>
      </c>
      <c r="Y27" s="1">
        <v>64644000</v>
      </c>
      <c r="Z27" s="1">
        <v>-2611000</v>
      </c>
      <c r="AA27" s="1">
        <v>206400000</v>
      </c>
    </row>
    <row r="28" spans="1:33" ht="20" thickBot="1" x14ac:dyDescent="0.3">
      <c r="A28" s="7" t="s">
        <v>22</v>
      </c>
      <c r="B28" s="11">
        <v>-19200000</v>
      </c>
      <c r="C28" s="11">
        <v>-19700000</v>
      </c>
      <c r="D28" s="11">
        <v>3955000</v>
      </c>
      <c r="E28" s="11">
        <v>-3115474000</v>
      </c>
      <c r="F28" s="11">
        <v>-13355952000</v>
      </c>
      <c r="G28" s="11">
        <v>-4961297000</v>
      </c>
      <c r="H28" s="11">
        <v>-259879000</v>
      </c>
      <c r="I28" s="11">
        <v>186225000</v>
      </c>
      <c r="J28" s="11">
        <v>406461000</v>
      </c>
      <c r="K28" s="11">
        <v>379015000</v>
      </c>
      <c r="L28" s="11">
        <v>-139502000</v>
      </c>
      <c r="M28" s="11">
        <v>-374692000</v>
      </c>
      <c r="N28" s="11">
        <v>245553000</v>
      </c>
      <c r="O28" s="11">
        <v>830967000</v>
      </c>
      <c r="P28" s="11">
        <v>142891000</v>
      </c>
      <c r="Q28" s="11">
        <v>320032000</v>
      </c>
      <c r="R28" s="11">
        <v>544450000</v>
      </c>
      <c r="S28" s="11">
        <v>355260000</v>
      </c>
      <c r="T28" s="11">
        <v>375236000</v>
      </c>
      <c r="U28" s="11">
        <v>440645000</v>
      </c>
      <c r="V28" s="11">
        <v>457248000</v>
      </c>
      <c r="W28" s="11">
        <v>582489000</v>
      </c>
      <c r="X28" s="11">
        <v>612299000</v>
      </c>
      <c r="Y28" s="11">
        <v>814888000</v>
      </c>
      <c r="Z28" s="11">
        <v>784830000</v>
      </c>
      <c r="AA28" s="11">
        <v>673800000</v>
      </c>
    </row>
    <row r="29" spans="1:33" ht="20" customHeight="1" thickTop="1" x14ac:dyDescent="0.25">
      <c r="A29" s="14" t="s">
        <v>102</v>
      </c>
      <c r="B29" s="1"/>
      <c r="C29" s="15">
        <f>(C28/B28)-1</f>
        <v>2.6041666666666741E-2</v>
      </c>
      <c r="D29" s="15">
        <f>(D28/C28)-1</f>
        <v>-1.200761421319797</v>
      </c>
      <c r="E29" s="15">
        <f>(E28/D28)-1</f>
        <v>-788.73046776232616</v>
      </c>
      <c r="F29" s="15">
        <f t="shared" ref="F29:AA29" si="4">(F28/E28)-1</f>
        <v>3.2869727046349926</v>
      </c>
      <c r="G29" s="15">
        <f t="shared" si="4"/>
        <v>-0.6285328818192818</v>
      </c>
      <c r="H29" s="15">
        <f t="shared" si="4"/>
        <v>-0.9476187376002686</v>
      </c>
      <c r="I29" s="15">
        <f t="shared" si="4"/>
        <v>-1.7165834869304561</v>
      </c>
      <c r="J29" s="15">
        <f t="shared" si="4"/>
        <v>1.1826339105920258</v>
      </c>
      <c r="K29" s="15">
        <f t="shared" si="4"/>
        <v>-6.7524313525774926E-2</v>
      </c>
      <c r="L29" s="15">
        <f t="shared" si="4"/>
        <v>-1.3680645884727518</v>
      </c>
      <c r="M29" s="15">
        <f t="shared" si="4"/>
        <v>1.6859256498114723</v>
      </c>
      <c r="N29" s="15">
        <f t="shared" si="4"/>
        <v>-1.6553462577263458</v>
      </c>
      <c r="O29" s="15">
        <f t="shared" si="4"/>
        <v>2.3840637255500847</v>
      </c>
      <c r="P29" s="15">
        <f t="shared" si="4"/>
        <v>-0.82804250951000458</v>
      </c>
      <c r="Q29" s="15">
        <f t="shared" si="4"/>
        <v>1.239693192713327</v>
      </c>
      <c r="R29" s="15">
        <f t="shared" si="4"/>
        <v>0.70123612638736121</v>
      </c>
      <c r="S29" s="15">
        <f t="shared" si="4"/>
        <v>-0.3474882909358068</v>
      </c>
      <c r="T29" s="15">
        <f t="shared" si="4"/>
        <v>5.6229240556212368E-2</v>
      </c>
      <c r="U29" s="15">
        <f t="shared" si="4"/>
        <v>0.174314298201665</v>
      </c>
      <c r="V29" s="15">
        <f t="shared" si="4"/>
        <v>3.7678857129889165E-2</v>
      </c>
      <c r="W29" s="15">
        <f t="shared" si="4"/>
        <v>0.2739016901112743</v>
      </c>
      <c r="X29" s="15">
        <f t="shared" si="4"/>
        <v>5.1176932096571814E-2</v>
      </c>
      <c r="Y29" s="15">
        <f t="shared" si="4"/>
        <v>0.33086612912972257</v>
      </c>
      <c r="Z29" s="15">
        <f t="shared" si="4"/>
        <v>-3.6886050598364473E-2</v>
      </c>
      <c r="AA29" s="15">
        <f t="shared" si="4"/>
        <v>-0.14147012728871222</v>
      </c>
    </row>
    <row r="30" spans="1:33" ht="19" x14ac:dyDescent="0.25">
      <c r="A30" s="5" t="s">
        <v>23</v>
      </c>
      <c r="B30" s="2">
        <v>-2.0426000000000002</v>
      </c>
      <c r="C30" s="2">
        <v>-0.50639999999999996</v>
      </c>
      <c r="D30" s="2">
        <v>4.6699999999999998E-2</v>
      </c>
      <c r="E30" s="2">
        <v>-6.5621</v>
      </c>
      <c r="F30" s="2">
        <v>-13.5791</v>
      </c>
      <c r="G30" s="2">
        <v>-4.0610999999999997</v>
      </c>
      <c r="H30" s="2">
        <v>-0.24640000000000001</v>
      </c>
      <c r="I30" s="2">
        <v>0.15970000000000001</v>
      </c>
      <c r="J30" s="2">
        <v>0.2525</v>
      </c>
      <c r="K30" s="2">
        <v>0.24060000000000001</v>
      </c>
      <c r="L30" s="2">
        <v>-9.3200000000000005E-2</v>
      </c>
      <c r="M30" s="2">
        <v>-0.3896</v>
      </c>
      <c r="N30" s="2">
        <v>0.23830000000000001</v>
      </c>
      <c r="O30" s="2">
        <v>1.2210000000000001</v>
      </c>
      <c r="P30" s="2">
        <v>0.18509999999999999</v>
      </c>
      <c r="Q30" s="2">
        <v>0.36630000000000001</v>
      </c>
      <c r="R30" s="2">
        <v>0.56410000000000005</v>
      </c>
      <c r="S30" s="2">
        <v>0.35170000000000001</v>
      </c>
      <c r="T30" s="2">
        <v>0.35420000000000001</v>
      </c>
      <c r="U30" s="2">
        <v>0.38579999999999998</v>
      </c>
      <c r="V30" s="2">
        <v>0.39250000000000002</v>
      </c>
      <c r="W30" s="2">
        <v>0.47939999999999999</v>
      </c>
      <c r="X30" s="2">
        <v>0.49709999999999999</v>
      </c>
      <c r="Y30" s="2">
        <v>0.64419999999999999</v>
      </c>
      <c r="Z30" s="2">
        <v>0.59119999999999995</v>
      </c>
      <c r="AA30" s="2">
        <v>0.47289999999999999</v>
      </c>
    </row>
    <row r="31" spans="1:33" ht="19" x14ac:dyDescent="0.25">
      <c r="A31" s="5" t="s">
        <v>24</v>
      </c>
      <c r="B31" s="12">
        <v>-0.23</v>
      </c>
      <c r="C31" s="12">
        <v>-0.24</v>
      </c>
      <c r="D31" s="12">
        <v>0.04</v>
      </c>
      <c r="E31" s="12">
        <v>-19.57</v>
      </c>
      <c r="F31" s="12">
        <v>-65.64</v>
      </c>
      <c r="G31" s="12">
        <v>-20.97</v>
      </c>
      <c r="H31" s="12">
        <v>-1.08</v>
      </c>
      <c r="I31" s="12">
        <v>0.74</v>
      </c>
      <c r="J31" s="12">
        <v>1.58</v>
      </c>
      <c r="K31" s="12">
        <v>1.55</v>
      </c>
      <c r="L31" s="12">
        <v>-0.59</v>
      </c>
      <c r="M31" s="12">
        <v>-1.9</v>
      </c>
      <c r="N31" s="12">
        <v>1.28</v>
      </c>
      <c r="O31" s="12">
        <v>4.68</v>
      </c>
      <c r="P31" s="12">
        <v>0.87</v>
      </c>
      <c r="Q31" s="12">
        <v>2.04</v>
      </c>
      <c r="R31" s="12">
        <v>3.77</v>
      </c>
      <c r="S31" s="12">
        <v>2.8</v>
      </c>
      <c r="T31" s="12">
        <v>3.29</v>
      </c>
      <c r="U31" s="12">
        <v>4.12</v>
      </c>
      <c r="V31" s="12">
        <v>4.5599999999999996</v>
      </c>
      <c r="W31" s="12">
        <v>5.13</v>
      </c>
      <c r="X31" s="12">
        <v>5.17</v>
      </c>
      <c r="Y31" s="12">
        <v>7.08</v>
      </c>
      <c r="Z31" s="12">
        <v>7.01</v>
      </c>
      <c r="AA31" s="12">
        <v>6.24</v>
      </c>
    </row>
    <row r="32" spans="1:33" ht="19" x14ac:dyDescent="0.25">
      <c r="A32" s="5" t="s">
        <v>25</v>
      </c>
      <c r="B32" s="12">
        <v>-0.23</v>
      </c>
      <c r="C32" s="12">
        <v>-0.24</v>
      </c>
      <c r="D32" s="12">
        <v>0.03</v>
      </c>
      <c r="E32" s="12">
        <v>-19.57</v>
      </c>
      <c r="F32" s="12">
        <v>-65.64</v>
      </c>
      <c r="G32" s="12">
        <v>-20.97</v>
      </c>
      <c r="H32" s="12">
        <v>-1.08</v>
      </c>
      <c r="I32" s="12">
        <v>0.72</v>
      </c>
      <c r="J32" s="12">
        <v>1.54</v>
      </c>
      <c r="K32" s="12">
        <v>1.53</v>
      </c>
      <c r="L32" s="12">
        <v>-0.59</v>
      </c>
      <c r="M32" s="12">
        <v>-1.9</v>
      </c>
      <c r="N32" s="12">
        <v>1.28</v>
      </c>
      <c r="O32" s="12">
        <v>4.6399999999999997</v>
      </c>
      <c r="P32" s="12">
        <v>0.86</v>
      </c>
      <c r="Q32" s="12">
        <v>1.95</v>
      </c>
      <c r="R32" s="12">
        <v>3.49</v>
      </c>
      <c r="S32" s="12">
        <v>2.52</v>
      </c>
      <c r="T32" s="12">
        <v>2.82</v>
      </c>
      <c r="U32" s="12">
        <v>3.42</v>
      </c>
      <c r="V32" s="12">
        <v>3.68</v>
      </c>
      <c r="W32" s="12">
        <v>4.75</v>
      </c>
      <c r="X32" s="12">
        <v>5.15</v>
      </c>
      <c r="Y32" s="12">
        <v>7.07</v>
      </c>
      <c r="Z32" s="12">
        <v>7</v>
      </c>
      <c r="AA32" s="12">
        <v>6.24</v>
      </c>
    </row>
    <row r="33" spans="1:27" ht="19" x14ac:dyDescent="0.25">
      <c r="A33" s="5" t="s">
        <v>26</v>
      </c>
      <c r="B33" s="1">
        <v>82972000</v>
      </c>
      <c r="C33" s="1">
        <v>83492000</v>
      </c>
      <c r="D33" s="1">
        <v>100531000</v>
      </c>
      <c r="E33" s="1">
        <v>159169000</v>
      </c>
      <c r="F33" s="1">
        <v>203478000</v>
      </c>
      <c r="G33" s="1">
        <v>236552000</v>
      </c>
      <c r="H33" s="1">
        <v>239780000</v>
      </c>
      <c r="I33" s="1">
        <v>250564000</v>
      </c>
      <c r="J33" s="1">
        <v>257369000</v>
      </c>
      <c r="K33" s="1">
        <v>244421000</v>
      </c>
      <c r="L33" s="1">
        <v>237707000</v>
      </c>
      <c r="M33" s="1">
        <v>197201000</v>
      </c>
      <c r="N33" s="1">
        <v>191821000</v>
      </c>
      <c r="O33" s="1">
        <v>177534000</v>
      </c>
      <c r="P33" s="1">
        <v>165408000</v>
      </c>
      <c r="Q33" s="1">
        <v>156953000</v>
      </c>
      <c r="R33" s="1">
        <v>144591000</v>
      </c>
      <c r="S33" s="1">
        <v>126710000</v>
      </c>
      <c r="T33" s="1">
        <v>114155000</v>
      </c>
      <c r="U33" s="1">
        <v>107001000</v>
      </c>
      <c r="V33" s="1">
        <v>100325000</v>
      </c>
      <c r="W33" s="1">
        <v>113452000</v>
      </c>
      <c r="X33" s="1">
        <v>118513000</v>
      </c>
      <c r="Y33" s="1">
        <v>115058000</v>
      </c>
      <c r="Z33" s="1">
        <v>112015000</v>
      </c>
      <c r="AA33" s="1">
        <v>107900000</v>
      </c>
    </row>
    <row r="34" spans="1:27" ht="19" x14ac:dyDescent="0.25">
      <c r="A34" s="5" t="s">
        <v>27</v>
      </c>
      <c r="B34" s="1">
        <v>82972000</v>
      </c>
      <c r="C34" s="1">
        <v>83492000</v>
      </c>
      <c r="D34" s="1">
        <v>114610000</v>
      </c>
      <c r="E34" s="1">
        <v>159169000</v>
      </c>
      <c r="F34" s="1">
        <v>203478000</v>
      </c>
      <c r="G34" s="1">
        <v>236552000</v>
      </c>
      <c r="H34" s="1">
        <v>239780000</v>
      </c>
      <c r="I34" s="1">
        <v>257992000</v>
      </c>
      <c r="J34" s="1">
        <v>264513000</v>
      </c>
      <c r="K34" s="1">
        <v>247073000</v>
      </c>
      <c r="L34" s="1">
        <v>237707000</v>
      </c>
      <c r="M34" s="1">
        <v>200602000</v>
      </c>
      <c r="N34" s="1">
        <v>192575000</v>
      </c>
      <c r="O34" s="1">
        <v>178965000</v>
      </c>
      <c r="P34" s="1">
        <v>166887000</v>
      </c>
      <c r="Q34" s="1">
        <v>163909000</v>
      </c>
      <c r="R34" s="1">
        <v>155786000</v>
      </c>
      <c r="S34" s="1">
        <v>140895000</v>
      </c>
      <c r="T34" s="1">
        <v>133031000</v>
      </c>
      <c r="U34" s="1">
        <v>128833000</v>
      </c>
      <c r="V34" s="1">
        <v>124180000</v>
      </c>
      <c r="W34" s="1">
        <v>122661000</v>
      </c>
      <c r="X34" s="1">
        <v>118968000</v>
      </c>
      <c r="Y34" s="1">
        <v>115298000</v>
      </c>
      <c r="Z34" s="1">
        <v>112166000</v>
      </c>
      <c r="AA34" s="1">
        <v>108000000</v>
      </c>
    </row>
    <row r="35" spans="1:27" ht="20" customHeight="1" x14ac:dyDescent="0.25">
      <c r="A35" s="14" t="s">
        <v>103</v>
      </c>
      <c r="B35" s="1"/>
      <c r="C35" s="22">
        <f>(C34-B34)/B34</f>
        <v>6.2671744684953956E-3</v>
      </c>
      <c r="D35" s="22">
        <f t="shared" ref="D35:AA35" si="5">(D34-C34)/C34</f>
        <v>0.37270636707708521</v>
      </c>
      <c r="E35" s="22">
        <f t="shared" si="5"/>
        <v>0.38878806386877235</v>
      </c>
      <c r="F35" s="22">
        <f t="shared" si="5"/>
        <v>0.27837707091204944</v>
      </c>
      <c r="G35" s="22">
        <f t="shared" si="5"/>
        <v>0.16254337078209929</v>
      </c>
      <c r="H35" s="22">
        <f t="shared" si="5"/>
        <v>1.3646048226182827E-2</v>
      </c>
      <c r="I35" s="22">
        <f t="shared" si="5"/>
        <v>7.5952956877137379E-2</v>
      </c>
      <c r="J35" s="22">
        <f t="shared" si="5"/>
        <v>2.5275977549691464E-2</v>
      </c>
      <c r="K35" s="22">
        <f t="shared" si="5"/>
        <v>-6.5932487250154062E-2</v>
      </c>
      <c r="L35" s="22">
        <f t="shared" si="5"/>
        <v>-3.7907824812909545E-2</v>
      </c>
      <c r="M35" s="22">
        <f t="shared" si="5"/>
        <v>-0.15609552937019103</v>
      </c>
      <c r="N35" s="22">
        <f t="shared" si="5"/>
        <v>-4.0014556185880498E-2</v>
      </c>
      <c r="O35" s="22">
        <f t="shared" si="5"/>
        <v>-7.0673763468778392E-2</v>
      </c>
      <c r="P35" s="22">
        <f t="shared" si="5"/>
        <v>-6.7488056323862206E-2</v>
      </c>
      <c r="Q35" s="22">
        <f t="shared" si="5"/>
        <v>-1.7844409690389307E-2</v>
      </c>
      <c r="R35" s="22">
        <f t="shared" si="5"/>
        <v>-4.9557986443697417E-2</v>
      </c>
      <c r="S35" s="22">
        <f t="shared" si="5"/>
        <v>-9.5586252936720892E-2</v>
      </c>
      <c r="T35" s="22">
        <f t="shared" si="5"/>
        <v>-5.5814613719436461E-2</v>
      </c>
      <c r="U35" s="22">
        <f t="shared" si="5"/>
        <v>-3.1556554487299951E-2</v>
      </c>
      <c r="V35" s="22">
        <f t="shared" si="5"/>
        <v>-3.6116522940550948E-2</v>
      </c>
      <c r="W35" s="22">
        <f t="shared" si="5"/>
        <v>-1.2232243517474633E-2</v>
      </c>
      <c r="X35" s="22">
        <f t="shared" si="5"/>
        <v>-3.0107369090419937E-2</v>
      </c>
      <c r="Y35" s="22">
        <f t="shared" si="5"/>
        <v>-3.0848631564790532E-2</v>
      </c>
      <c r="Z35" s="22">
        <f t="shared" si="5"/>
        <v>-2.716439140314663E-2</v>
      </c>
      <c r="AA35" s="22">
        <f t="shared" si="5"/>
        <v>-3.7141379740741401E-2</v>
      </c>
    </row>
    <row r="36" spans="1:2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row>
    <row r="37" spans="1:2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row>
    <row r="38" spans="1:27" ht="19" x14ac:dyDescent="0.25">
      <c r="A38" s="5" t="s">
        <v>30</v>
      </c>
      <c r="B38" s="1" t="s">
        <v>92</v>
      </c>
      <c r="C38" s="1">
        <v>22800000</v>
      </c>
      <c r="D38" s="1">
        <v>70382000</v>
      </c>
      <c r="E38" s="1">
        <v>460362000</v>
      </c>
      <c r="F38" s="1">
        <v>306054000</v>
      </c>
      <c r="G38" s="1">
        <v>282288000</v>
      </c>
      <c r="H38" s="1">
        <v>393787000</v>
      </c>
      <c r="I38" s="1">
        <v>330641000</v>
      </c>
      <c r="J38" s="1">
        <v>476826000</v>
      </c>
      <c r="K38" s="1">
        <v>501184000</v>
      </c>
      <c r="L38" s="1">
        <v>1376722000</v>
      </c>
      <c r="M38" s="1">
        <v>789068000</v>
      </c>
      <c r="N38" s="1">
        <v>1477166000</v>
      </c>
      <c r="O38" s="1">
        <v>1559628000</v>
      </c>
      <c r="P38" s="1">
        <v>1313349000</v>
      </c>
      <c r="Q38" s="1">
        <v>130736000</v>
      </c>
      <c r="R38" s="1">
        <v>339223000</v>
      </c>
      <c r="S38" s="1">
        <v>191608000</v>
      </c>
      <c r="T38" s="1">
        <v>228659000</v>
      </c>
      <c r="U38" s="1">
        <v>231945000</v>
      </c>
      <c r="V38" s="1">
        <v>465851000</v>
      </c>
      <c r="W38" s="1">
        <v>357415000</v>
      </c>
      <c r="X38" s="1">
        <v>508196000</v>
      </c>
      <c r="Y38" s="1">
        <v>401194000</v>
      </c>
      <c r="Z38" s="1">
        <v>223487000</v>
      </c>
      <c r="AA38" s="1">
        <v>373600000</v>
      </c>
    </row>
    <row r="39" spans="1:27" ht="19" x14ac:dyDescent="0.25">
      <c r="A39" s="5" t="s">
        <v>31</v>
      </c>
      <c r="B39" s="1" t="s">
        <v>92</v>
      </c>
      <c r="C39" s="1" t="s">
        <v>92</v>
      </c>
      <c r="D39" s="1">
        <v>86098000</v>
      </c>
      <c r="E39" s="1">
        <v>565913000</v>
      </c>
      <c r="F39" s="1">
        <v>420643000</v>
      </c>
      <c r="G39" s="1">
        <v>121616000</v>
      </c>
      <c r="H39" s="1">
        <v>329899000</v>
      </c>
      <c r="I39" s="1">
        <v>406784000</v>
      </c>
      <c r="J39" s="1">
        <v>378006000</v>
      </c>
      <c r="K39" s="1">
        <v>198656000</v>
      </c>
      <c r="L39" s="1" t="s">
        <v>92</v>
      </c>
      <c r="M39" s="1" t="s">
        <v>92</v>
      </c>
      <c r="N39" s="1" t="s">
        <v>92</v>
      </c>
      <c r="O39" s="1">
        <v>501238000</v>
      </c>
      <c r="P39" s="1">
        <v>32860000</v>
      </c>
      <c r="Q39" s="1">
        <v>1425700000</v>
      </c>
      <c r="R39" s="1">
        <v>1384062000</v>
      </c>
      <c r="S39" s="1">
        <v>1233076000</v>
      </c>
      <c r="T39" s="1">
        <v>1686771000</v>
      </c>
      <c r="U39" s="1">
        <v>1565962000</v>
      </c>
      <c r="V39" s="1">
        <v>1948900000</v>
      </c>
      <c r="W39" s="1">
        <v>912254000</v>
      </c>
      <c r="X39" s="1">
        <v>709863000</v>
      </c>
      <c r="Y39" s="1">
        <v>765713000</v>
      </c>
      <c r="Z39" s="1">
        <v>982318000</v>
      </c>
      <c r="AA39" s="1">
        <v>606800000</v>
      </c>
    </row>
    <row r="40" spans="1:27" ht="19" x14ac:dyDescent="0.25">
      <c r="A40" s="5" t="s">
        <v>32</v>
      </c>
      <c r="B40" s="1" t="s">
        <v>92</v>
      </c>
      <c r="C40" s="1">
        <v>22800000</v>
      </c>
      <c r="D40" s="1">
        <v>156480000</v>
      </c>
      <c r="E40" s="1">
        <v>1026275000</v>
      </c>
      <c r="F40" s="1">
        <v>726697000</v>
      </c>
      <c r="G40" s="1">
        <v>403904000</v>
      </c>
      <c r="H40" s="1">
        <v>723686000</v>
      </c>
      <c r="I40" s="1">
        <v>737425000</v>
      </c>
      <c r="J40" s="1">
        <v>854832000</v>
      </c>
      <c r="K40" s="1">
        <v>699840000</v>
      </c>
      <c r="L40" s="1">
        <v>1376722000</v>
      </c>
      <c r="M40" s="1">
        <v>789068000</v>
      </c>
      <c r="N40" s="1">
        <v>1477166000</v>
      </c>
      <c r="O40" s="1">
        <v>2060866000</v>
      </c>
      <c r="P40" s="1">
        <v>1346209000</v>
      </c>
      <c r="Q40" s="1">
        <v>1556436000</v>
      </c>
      <c r="R40" s="1">
        <v>1723285000</v>
      </c>
      <c r="S40" s="1">
        <v>1424684000</v>
      </c>
      <c r="T40" s="1">
        <v>1915430000</v>
      </c>
      <c r="U40" s="1">
        <v>1797907000</v>
      </c>
      <c r="V40" s="1">
        <v>2414751000</v>
      </c>
      <c r="W40" s="1">
        <v>1269669000</v>
      </c>
      <c r="X40" s="1">
        <v>1218059000</v>
      </c>
      <c r="Y40" s="1">
        <v>1166907000</v>
      </c>
      <c r="Z40" s="1">
        <v>1205805000</v>
      </c>
      <c r="AA40" s="1">
        <v>980400000</v>
      </c>
    </row>
    <row r="41" spans="1:27" ht="19" x14ac:dyDescent="0.25">
      <c r="A41" s="5" t="s">
        <v>33</v>
      </c>
      <c r="B41" s="1" t="s">
        <v>92</v>
      </c>
      <c r="C41" s="1">
        <v>9800000</v>
      </c>
      <c r="D41" s="1">
        <v>22727000</v>
      </c>
      <c r="E41" s="1">
        <v>128011000</v>
      </c>
      <c r="F41" s="1">
        <v>314923000</v>
      </c>
      <c r="G41" s="1">
        <v>134124000</v>
      </c>
      <c r="H41" s="1">
        <v>100120000</v>
      </c>
      <c r="I41" s="1">
        <v>198317000</v>
      </c>
      <c r="J41" s="1">
        <v>271883000</v>
      </c>
      <c r="K41" s="1">
        <v>409848000</v>
      </c>
      <c r="L41" s="1">
        <v>208799000</v>
      </c>
      <c r="M41" s="1">
        <v>111702000</v>
      </c>
      <c r="N41" s="1">
        <v>63133000</v>
      </c>
      <c r="O41" s="1">
        <v>14874000</v>
      </c>
      <c r="P41" s="1">
        <v>14974000</v>
      </c>
      <c r="Q41" s="1">
        <v>26533000</v>
      </c>
      <c r="R41" s="1">
        <v>53515000</v>
      </c>
      <c r="S41" s="1">
        <v>38269000</v>
      </c>
      <c r="T41" s="1">
        <v>35736000</v>
      </c>
      <c r="U41" s="1">
        <v>28379000</v>
      </c>
      <c r="V41" s="1">
        <v>11458000</v>
      </c>
      <c r="W41" s="1">
        <v>10480000</v>
      </c>
      <c r="X41" s="1">
        <v>17356000</v>
      </c>
      <c r="Y41" s="1">
        <v>8214000</v>
      </c>
      <c r="Z41" s="1">
        <v>12953000</v>
      </c>
      <c r="AA41" s="1">
        <v>8100000</v>
      </c>
    </row>
    <row r="42" spans="1:27"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row>
    <row r="43" spans="1:27" ht="19" x14ac:dyDescent="0.25">
      <c r="A43" s="5" t="s">
        <v>35</v>
      </c>
      <c r="B43" s="1" t="s">
        <v>92</v>
      </c>
      <c r="C43" s="1">
        <v>21100000</v>
      </c>
      <c r="D43" s="1">
        <v>3635000</v>
      </c>
      <c r="E43" s="1">
        <v>32146000</v>
      </c>
      <c r="F43" s="1">
        <v>48939000</v>
      </c>
      <c r="G43" s="1">
        <v>66276000</v>
      </c>
      <c r="H43" s="1">
        <v>56601000</v>
      </c>
      <c r="I43" s="1">
        <v>70381000</v>
      </c>
      <c r="J43" s="1">
        <v>101560000</v>
      </c>
      <c r="K43" s="1">
        <v>222676000</v>
      </c>
      <c r="L43" s="1">
        <v>164052000</v>
      </c>
      <c r="M43" s="1">
        <v>724065000</v>
      </c>
      <c r="N43" s="1">
        <v>168759000</v>
      </c>
      <c r="O43" s="1">
        <v>102217000</v>
      </c>
      <c r="P43" s="1">
        <v>86598000</v>
      </c>
      <c r="Q43" s="1">
        <v>60495000</v>
      </c>
      <c r="R43" s="1">
        <v>26399000</v>
      </c>
      <c r="S43" s="1">
        <v>27654000</v>
      </c>
      <c r="T43" s="1">
        <v>16758000</v>
      </c>
      <c r="U43" s="1">
        <v>16056000</v>
      </c>
      <c r="V43" s="1">
        <v>19944000</v>
      </c>
      <c r="W43" s="1">
        <v>36885000</v>
      </c>
      <c r="X43" s="1">
        <v>43174000</v>
      </c>
      <c r="Y43" s="1">
        <v>42819000</v>
      </c>
      <c r="Z43" s="1">
        <v>49977000</v>
      </c>
      <c r="AA43" s="1">
        <v>50200000</v>
      </c>
    </row>
    <row r="44" spans="1:27" ht="19" x14ac:dyDescent="0.25">
      <c r="A44" s="6" t="s">
        <v>36</v>
      </c>
      <c r="B44" s="10" t="s">
        <v>92</v>
      </c>
      <c r="C44" s="10">
        <v>53700000</v>
      </c>
      <c r="D44" s="10">
        <v>182842000</v>
      </c>
      <c r="E44" s="10">
        <v>1186432000</v>
      </c>
      <c r="F44" s="10">
        <v>1090559000</v>
      </c>
      <c r="G44" s="10">
        <v>604304000</v>
      </c>
      <c r="H44" s="10">
        <v>880407000</v>
      </c>
      <c r="I44" s="10">
        <v>1006123000</v>
      </c>
      <c r="J44" s="10">
        <v>1228275000</v>
      </c>
      <c r="K44" s="10">
        <v>1332364000</v>
      </c>
      <c r="L44" s="10">
        <v>1749573000</v>
      </c>
      <c r="M44" s="10">
        <v>1624835000</v>
      </c>
      <c r="N44" s="10">
        <v>1709058000</v>
      </c>
      <c r="O44" s="10">
        <v>2177957000</v>
      </c>
      <c r="P44" s="10">
        <v>1447781000</v>
      </c>
      <c r="Q44" s="10">
        <v>1643464000</v>
      </c>
      <c r="R44" s="10">
        <v>1803199000</v>
      </c>
      <c r="S44" s="10">
        <v>1490607000</v>
      </c>
      <c r="T44" s="10">
        <v>1967924000</v>
      </c>
      <c r="U44" s="10">
        <v>1842342000</v>
      </c>
      <c r="V44" s="10">
        <v>2446153000</v>
      </c>
      <c r="W44" s="10">
        <v>1317034000</v>
      </c>
      <c r="X44" s="10">
        <v>1278589000</v>
      </c>
      <c r="Y44" s="10">
        <v>1217940000</v>
      </c>
      <c r="Z44" s="10">
        <v>1268735000</v>
      </c>
      <c r="AA44" s="10">
        <v>1038700000</v>
      </c>
    </row>
    <row r="45" spans="1:27" ht="19" x14ac:dyDescent="0.25">
      <c r="A45" s="5" t="s">
        <v>37</v>
      </c>
      <c r="B45" s="1" t="s">
        <v>92</v>
      </c>
      <c r="C45" s="1">
        <v>9200000</v>
      </c>
      <c r="D45" s="1">
        <v>10194000</v>
      </c>
      <c r="E45" s="1">
        <v>105602000</v>
      </c>
      <c r="F45" s="1">
        <v>532546000</v>
      </c>
      <c r="G45" s="1">
        <v>609354000</v>
      </c>
      <c r="H45" s="1">
        <v>520219000</v>
      </c>
      <c r="I45" s="1">
        <v>512621000</v>
      </c>
      <c r="J45" s="1">
        <v>553036000</v>
      </c>
      <c r="K45" s="1">
        <v>605292000</v>
      </c>
      <c r="L45" s="1">
        <v>621917000</v>
      </c>
      <c r="M45" s="1">
        <v>382241000</v>
      </c>
      <c r="N45" s="1">
        <v>403821000</v>
      </c>
      <c r="O45" s="1">
        <v>190319000</v>
      </c>
      <c r="P45" s="1">
        <v>327136000</v>
      </c>
      <c r="Q45" s="1">
        <v>333861000</v>
      </c>
      <c r="R45" s="1">
        <v>339653000</v>
      </c>
      <c r="S45" s="1">
        <v>319028000</v>
      </c>
      <c r="T45" s="1">
        <v>295570000</v>
      </c>
      <c r="U45" s="1">
        <v>266125000</v>
      </c>
      <c r="V45" s="1">
        <v>263513000</v>
      </c>
      <c r="W45" s="1">
        <v>253905000</v>
      </c>
      <c r="X45" s="1">
        <v>259416000</v>
      </c>
      <c r="Y45" s="1">
        <v>256848000</v>
      </c>
      <c r="Z45" s="1">
        <v>259641000</v>
      </c>
      <c r="AA45" s="1">
        <v>239200000</v>
      </c>
    </row>
    <row r="46" spans="1:27" ht="19" x14ac:dyDescent="0.25">
      <c r="A46" s="5" t="s">
        <v>38</v>
      </c>
      <c r="B46" s="1" t="s">
        <v>92</v>
      </c>
      <c r="C46" s="1" t="s">
        <v>92</v>
      </c>
      <c r="D46" s="1" t="s">
        <v>92</v>
      </c>
      <c r="E46" s="1" t="s">
        <v>92</v>
      </c>
      <c r="F46" s="1">
        <v>5691169000</v>
      </c>
      <c r="G46" s="1">
        <v>1129602000</v>
      </c>
      <c r="H46" s="1" t="s">
        <v>92</v>
      </c>
      <c r="I46" s="1" t="s">
        <v>92</v>
      </c>
      <c r="J46" s="1" t="s">
        <v>92</v>
      </c>
      <c r="K46" s="1">
        <v>1449493000</v>
      </c>
      <c r="L46" s="1">
        <v>1082420000</v>
      </c>
      <c r="M46" s="1">
        <v>283109000</v>
      </c>
      <c r="N46" s="1">
        <v>289980000</v>
      </c>
      <c r="O46" s="1">
        <v>52527000</v>
      </c>
      <c r="P46" s="1">
        <v>52527000</v>
      </c>
      <c r="Q46" s="1">
        <v>52527000</v>
      </c>
      <c r="R46" s="1">
        <v>52527000</v>
      </c>
      <c r="S46" s="1">
        <v>52527000</v>
      </c>
      <c r="T46" s="1">
        <v>52527000</v>
      </c>
      <c r="U46" s="1">
        <v>52527000</v>
      </c>
      <c r="V46" s="1">
        <v>52527000</v>
      </c>
      <c r="W46" s="1">
        <v>52527000</v>
      </c>
      <c r="X46" s="1">
        <v>52527000</v>
      </c>
      <c r="Y46" s="1">
        <v>52527000</v>
      </c>
      <c r="Z46" s="1">
        <v>52527000</v>
      </c>
      <c r="AA46" s="1">
        <v>52500000</v>
      </c>
    </row>
    <row r="47" spans="1:27" ht="19" x14ac:dyDescent="0.25">
      <c r="A47" s="5" t="s">
        <v>39</v>
      </c>
      <c r="B47" s="1" t="s">
        <v>92</v>
      </c>
      <c r="C47" s="1" t="s">
        <v>92</v>
      </c>
      <c r="D47" s="1" t="s">
        <v>92</v>
      </c>
      <c r="E47" s="1">
        <v>17656641000</v>
      </c>
      <c r="F47" s="1" t="s">
        <v>92</v>
      </c>
      <c r="G47" s="1" t="s">
        <v>92</v>
      </c>
      <c r="H47" s="1">
        <v>618036000</v>
      </c>
      <c r="I47" s="1">
        <v>969265000</v>
      </c>
      <c r="J47" s="1">
        <v>1297212000</v>
      </c>
      <c r="K47" s="1">
        <v>333430000</v>
      </c>
      <c r="L47" s="1">
        <v>121792000</v>
      </c>
      <c r="M47" s="1">
        <v>35312000</v>
      </c>
      <c r="N47" s="1">
        <v>22420000</v>
      </c>
      <c r="O47" s="1">
        <v>2619000</v>
      </c>
      <c r="P47" s="1">
        <v>1321000</v>
      </c>
      <c r="Q47" s="1" t="s">
        <v>92</v>
      </c>
      <c r="R47" s="1" t="s">
        <v>92</v>
      </c>
      <c r="S47" s="1" t="s">
        <v>92</v>
      </c>
      <c r="T47" s="1" t="s">
        <v>92</v>
      </c>
      <c r="U47" s="1" t="s">
        <v>92</v>
      </c>
      <c r="V47" s="1" t="s">
        <v>92</v>
      </c>
      <c r="W47" s="1" t="s">
        <v>92</v>
      </c>
      <c r="X47" s="1" t="s">
        <v>92</v>
      </c>
      <c r="Y47" s="1">
        <v>145000000</v>
      </c>
      <c r="Z47" s="1">
        <v>145000000</v>
      </c>
      <c r="AA47" s="1">
        <v>145000000</v>
      </c>
    </row>
    <row r="48" spans="1:27" ht="19" x14ac:dyDescent="0.25">
      <c r="A48" s="5" t="s">
        <v>40</v>
      </c>
      <c r="B48" s="1" t="s">
        <v>92</v>
      </c>
      <c r="C48" s="1" t="s">
        <v>92</v>
      </c>
      <c r="D48" s="1" t="s">
        <v>92</v>
      </c>
      <c r="E48" s="1">
        <v>17656641000</v>
      </c>
      <c r="F48" s="1">
        <v>5691169000</v>
      </c>
      <c r="G48" s="1">
        <v>1129602000</v>
      </c>
      <c r="H48" s="1">
        <v>618036000</v>
      </c>
      <c r="I48" s="1">
        <v>969265000</v>
      </c>
      <c r="J48" s="1">
        <v>1297212000</v>
      </c>
      <c r="K48" s="1">
        <v>1782923000</v>
      </c>
      <c r="L48" s="1">
        <v>1204212000</v>
      </c>
      <c r="M48" s="1">
        <v>318421000</v>
      </c>
      <c r="N48" s="1">
        <v>312400000</v>
      </c>
      <c r="O48" s="1">
        <v>55146000</v>
      </c>
      <c r="P48" s="1">
        <v>53848000</v>
      </c>
      <c r="Q48" s="1">
        <v>52527000</v>
      </c>
      <c r="R48" s="1">
        <v>52527000</v>
      </c>
      <c r="S48" s="1">
        <v>52527000</v>
      </c>
      <c r="T48" s="1">
        <v>52527000</v>
      </c>
      <c r="U48" s="1">
        <v>197527000</v>
      </c>
      <c r="V48" s="1">
        <v>197527000</v>
      </c>
      <c r="W48" s="1">
        <v>197527000</v>
      </c>
      <c r="X48" s="1">
        <v>197527000</v>
      </c>
      <c r="Y48" s="1">
        <v>197527000</v>
      </c>
      <c r="Z48" s="1">
        <v>197527000</v>
      </c>
      <c r="AA48" s="1">
        <v>197500000</v>
      </c>
    </row>
    <row r="49" spans="1:2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v>7146000</v>
      </c>
      <c r="O49" s="1" t="s">
        <v>92</v>
      </c>
      <c r="P49" s="1" t="s">
        <v>92</v>
      </c>
      <c r="Q49" s="1">
        <v>413000</v>
      </c>
      <c r="R49" s="1" t="s">
        <v>92</v>
      </c>
      <c r="S49" s="1" t="s">
        <v>92</v>
      </c>
      <c r="T49" s="1" t="s">
        <v>92</v>
      </c>
      <c r="U49" s="1" t="s">
        <v>92</v>
      </c>
      <c r="V49" s="1" t="s">
        <v>92</v>
      </c>
      <c r="W49" s="1" t="s">
        <v>92</v>
      </c>
      <c r="X49" s="1" t="s">
        <v>92</v>
      </c>
      <c r="Y49" s="1" t="s">
        <v>92</v>
      </c>
      <c r="Z49" s="1" t="s">
        <v>92</v>
      </c>
      <c r="AA49" s="1" t="s">
        <v>92</v>
      </c>
    </row>
    <row r="50" spans="1:27" ht="19" x14ac:dyDescent="0.25">
      <c r="A50" s="5" t="s">
        <v>42</v>
      </c>
      <c r="B50" s="1" t="s">
        <v>92</v>
      </c>
      <c r="C50" s="1" t="s">
        <v>92</v>
      </c>
      <c r="D50" s="1" t="s">
        <v>92</v>
      </c>
      <c r="E50" s="1" t="s">
        <v>92</v>
      </c>
      <c r="F50" s="1" t="s">
        <v>92</v>
      </c>
      <c r="G50" s="1" t="s">
        <v>92</v>
      </c>
      <c r="H50" s="1" t="s">
        <v>92</v>
      </c>
      <c r="I50" s="1" t="s">
        <v>92</v>
      </c>
      <c r="J50" s="1" t="s">
        <v>92</v>
      </c>
      <c r="K50" s="1">
        <v>179023000</v>
      </c>
      <c r="L50" s="1">
        <v>230695000</v>
      </c>
      <c r="M50" s="1" t="s">
        <v>92</v>
      </c>
      <c r="N50" s="1">
        <v>12695000</v>
      </c>
      <c r="O50" s="1" t="s">
        <v>92</v>
      </c>
      <c r="P50" s="1" t="s">
        <v>92</v>
      </c>
      <c r="Q50" s="1">
        <v>7299000</v>
      </c>
      <c r="R50" s="1">
        <v>437643000</v>
      </c>
      <c r="S50" s="1">
        <v>266954000</v>
      </c>
      <c r="T50" s="1">
        <v>17361000</v>
      </c>
      <c r="U50" s="1">
        <v>9385000</v>
      </c>
      <c r="V50" s="1">
        <v>15392000</v>
      </c>
      <c r="W50" s="1">
        <v>104992000</v>
      </c>
      <c r="X50" s="1">
        <v>87798000</v>
      </c>
      <c r="Y50" s="1">
        <v>67914000</v>
      </c>
      <c r="Z50" s="1">
        <v>230719000</v>
      </c>
      <c r="AA50" s="1">
        <v>234600000</v>
      </c>
    </row>
    <row r="51" spans="1:27" ht="19" x14ac:dyDescent="0.25">
      <c r="A51" s="5" t="s">
        <v>43</v>
      </c>
      <c r="B51" s="1" t="s">
        <v>92</v>
      </c>
      <c r="C51" s="1">
        <v>1400000</v>
      </c>
      <c r="D51" s="1">
        <v>148130000</v>
      </c>
      <c r="E51" s="1">
        <v>246547000</v>
      </c>
      <c r="F51" s="1">
        <v>223234000</v>
      </c>
      <c r="G51" s="1">
        <v>48058000</v>
      </c>
      <c r="H51" s="1">
        <v>81555000</v>
      </c>
      <c r="I51" s="1">
        <v>104865000</v>
      </c>
      <c r="J51" s="1">
        <v>94376000</v>
      </c>
      <c r="K51" s="1">
        <v>74651000</v>
      </c>
      <c r="L51" s="1">
        <v>216716000</v>
      </c>
      <c r="M51" s="1">
        <v>247735000</v>
      </c>
      <c r="N51" s="1">
        <v>25024000</v>
      </c>
      <c r="O51" s="1">
        <v>20584000</v>
      </c>
      <c r="P51" s="1">
        <v>27414000</v>
      </c>
      <c r="Q51" s="1">
        <v>24912000</v>
      </c>
      <c r="R51" s="1">
        <v>27745000</v>
      </c>
      <c r="S51" s="1">
        <v>25743000</v>
      </c>
      <c r="T51" s="1">
        <v>24355000</v>
      </c>
      <c r="U51" s="1">
        <v>19193000</v>
      </c>
      <c r="V51" s="1">
        <v>18603000</v>
      </c>
      <c r="W51" s="1">
        <v>41046000</v>
      </c>
      <c r="X51" s="1">
        <v>30679000</v>
      </c>
      <c r="Y51" s="1">
        <v>26681000</v>
      </c>
      <c r="Z51" s="1">
        <v>27142000</v>
      </c>
      <c r="AA51" s="1">
        <v>23400000</v>
      </c>
    </row>
    <row r="52" spans="1:27" ht="19" x14ac:dyDescent="0.25">
      <c r="A52" s="5" t="s">
        <v>44</v>
      </c>
      <c r="B52" s="1" t="s">
        <v>92</v>
      </c>
      <c r="C52" s="1">
        <v>10600000</v>
      </c>
      <c r="D52" s="1">
        <v>158324000</v>
      </c>
      <c r="E52" s="1">
        <v>18008790000</v>
      </c>
      <c r="F52" s="1">
        <v>6446949000</v>
      </c>
      <c r="G52" s="1">
        <v>1787014000</v>
      </c>
      <c r="H52" s="1">
        <v>1219810000</v>
      </c>
      <c r="I52" s="1">
        <v>1586751000</v>
      </c>
      <c r="J52" s="1">
        <v>1944624000</v>
      </c>
      <c r="K52" s="1">
        <v>2641889000</v>
      </c>
      <c r="L52" s="1">
        <v>2273540000</v>
      </c>
      <c r="M52" s="1">
        <v>948397000</v>
      </c>
      <c r="N52" s="1">
        <v>761086000</v>
      </c>
      <c r="O52" s="1">
        <v>266049000</v>
      </c>
      <c r="P52" s="1">
        <v>408398000</v>
      </c>
      <c r="Q52" s="1">
        <v>419012000</v>
      </c>
      <c r="R52" s="1">
        <v>857568000</v>
      </c>
      <c r="S52" s="1">
        <v>664252000</v>
      </c>
      <c r="T52" s="1">
        <v>389813000</v>
      </c>
      <c r="U52" s="1">
        <v>492230000</v>
      </c>
      <c r="V52" s="1">
        <v>495035000</v>
      </c>
      <c r="W52" s="1">
        <v>597470000</v>
      </c>
      <c r="X52" s="1">
        <v>575420000</v>
      </c>
      <c r="Y52" s="1">
        <v>548970000</v>
      </c>
      <c r="Z52" s="1">
        <v>715029000</v>
      </c>
      <c r="AA52" s="1">
        <v>694700000</v>
      </c>
    </row>
    <row r="53" spans="1:2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row>
    <row r="54" spans="1:27" ht="20" thickBot="1" x14ac:dyDescent="0.3">
      <c r="A54" s="7" t="s">
        <v>46</v>
      </c>
      <c r="B54" s="11" t="s">
        <v>92</v>
      </c>
      <c r="C54" s="11">
        <v>64300000</v>
      </c>
      <c r="D54" s="11">
        <v>341166000</v>
      </c>
      <c r="E54" s="11">
        <v>19195222000</v>
      </c>
      <c r="F54" s="11">
        <v>7537508000</v>
      </c>
      <c r="G54" s="11">
        <v>2391318000</v>
      </c>
      <c r="H54" s="11">
        <v>2100217000</v>
      </c>
      <c r="I54" s="11">
        <v>2592874000</v>
      </c>
      <c r="J54" s="11">
        <v>3172899000</v>
      </c>
      <c r="K54" s="11">
        <v>3974253000</v>
      </c>
      <c r="L54" s="11">
        <v>4023113000</v>
      </c>
      <c r="M54" s="11">
        <v>2573232000</v>
      </c>
      <c r="N54" s="11">
        <v>2470144000</v>
      </c>
      <c r="O54" s="11">
        <v>2444006000</v>
      </c>
      <c r="P54" s="11">
        <v>1856179000</v>
      </c>
      <c r="Q54" s="11">
        <v>2062476000</v>
      </c>
      <c r="R54" s="11">
        <v>2660767000</v>
      </c>
      <c r="S54" s="11">
        <v>2154859000</v>
      </c>
      <c r="T54" s="11">
        <v>2357737000</v>
      </c>
      <c r="U54" s="11">
        <v>2334572000</v>
      </c>
      <c r="V54" s="11">
        <v>2941188000</v>
      </c>
      <c r="W54" s="11">
        <v>1914504000</v>
      </c>
      <c r="X54" s="11">
        <v>1854009000</v>
      </c>
      <c r="Y54" s="11">
        <v>1766910000</v>
      </c>
      <c r="Z54" s="11">
        <v>1983764000</v>
      </c>
      <c r="AA54" s="11">
        <v>1733400000</v>
      </c>
    </row>
    <row r="55" spans="1:27" ht="20" thickTop="1" x14ac:dyDescent="0.25">
      <c r="A55" s="5" t="s">
        <v>47</v>
      </c>
      <c r="B55" s="1" t="s">
        <v>92</v>
      </c>
      <c r="C55" s="1">
        <v>5500000</v>
      </c>
      <c r="D55" s="1">
        <v>4665000</v>
      </c>
      <c r="E55" s="1">
        <v>193952000</v>
      </c>
      <c r="F55" s="1">
        <v>313447000</v>
      </c>
      <c r="G55" s="1">
        <v>278545000</v>
      </c>
      <c r="H55" s="1">
        <v>45563000</v>
      </c>
      <c r="I55" s="1">
        <v>382025000</v>
      </c>
      <c r="J55" s="1">
        <v>555458000</v>
      </c>
      <c r="K55" s="1">
        <v>34085000</v>
      </c>
      <c r="L55" s="1">
        <v>9075000</v>
      </c>
      <c r="M55" s="1">
        <v>263535000</v>
      </c>
      <c r="N55" s="1">
        <v>34698000</v>
      </c>
      <c r="O55" s="1">
        <v>13840000</v>
      </c>
      <c r="P55" s="1">
        <v>19283000</v>
      </c>
      <c r="Q55" s="1">
        <v>23519000</v>
      </c>
      <c r="R55" s="1">
        <v>24843000</v>
      </c>
      <c r="S55" s="1">
        <v>29335000</v>
      </c>
      <c r="T55" s="1">
        <v>23298000</v>
      </c>
      <c r="U55" s="1">
        <v>19455000</v>
      </c>
      <c r="V55" s="1">
        <v>20923000</v>
      </c>
      <c r="W55" s="1">
        <v>20320000</v>
      </c>
      <c r="X55" s="1">
        <v>16238000</v>
      </c>
      <c r="Y55" s="1">
        <v>12340000</v>
      </c>
      <c r="Z55" s="1">
        <v>8997000</v>
      </c>
      <c r="AA55" s="1">
        <v>9800000</v>
      </c>
    </row>
    <row r="56" spans="1:27" ht="19" x14ac:dyDescent="0.25">
      <c r="A56" s="5" t="s">
        <v>48</v>
      </c>
      <c r="B56" s="1" t="s">
        <v>92</v>
      </c>
      <c r="C56" s="1" t="s">
        <v>92</v>
      </c>
      <c r="D56" s="1" t="s">
        <v>92</v>
      </c>
      <c r="E56" s="1" t="s">
        <v>92</v>
      </c>
      <c r="F56" s="1" t="s">
        <v>92</v>
      </c>
      <c r="G56" s="1" t="s">
        <v>92</v>
      </c>
      <c r="H56" s="1" t="s">
        <v>92</v>
      </c>
      <c r="I56" s="1" t="s">
        <v>92</v>
      </c>
      <c r="J56" s="1" t="s">
        <v>92</v>
      </c>
      <c r="K56" s="1">
        <v>199000000</v>
      </c>
      <c r="L56" s="1" t="s">
        <v>92</v>
      </c>
      <c r="M56" s="1" t="s">
        <v>92</v>
      </c>
      <c r="N56" s="1" t="s">
        <v>92</v>
      </c>
      <c r="O56" s="1" t="s">
        <v>92</v>
      </c>
      <c r="P56" s="1" t="s">
        <v>92</v>
      </c>
      <c r="Q56" s="1" t="s">
        <v>92</v>
      </c>
      <c r="R56" s="1">
        <v>624056000</v>
      </c>
      <c r="S56" s="1">
        <v>631190000</v>
      </c>
      <c r="T56" s="1">
        <v>634326000</v>
      </c>
      <c r="U56" s="1">
        <v>629764000</v>
      </c>
      <c r="V56" s="1">
        <v>627616000</v>
      </c>
      <c r="W56" s="1" t="s">
        <v>92</v>
      </c>
      <c r="X56" s="1" t="s">
        <v>92</v>
      </c>
      <c r="Y56" s="1" t="s">
        <v>92</v>
      </c>
      <c r="Z56" s="1" t="s">
        <v>92</v>
      </c>
      <c r="AA56" s="1">
        <v>0</v>
      </c>
    </row>
    <row r="57" spans="1:27"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v>24571000</v>
      </c>
      <c r="O57" s="1">
        <v>41055000</v>
      </c>
      <c r="P57" s="1">
        <v>28441000</v>
      </c>
      <c r="Q57" s="1">
        <v>21918000</v>
      </c>
      <c r="R57" s="1">
        <v>19853000</v>
      </c>
      <c r="S57" s="1">
        <v>47079000</v>
      </c>
      <c r="T57" s="1">
        <v>16943000</v>
      </c>
      <c r="U57" s="1">
        <v>23144000</v>
      </c>
      <c r="V57" s="1">
        <v>13477000</v>
      </c>
      <c r="W57" s="1">
        <v>18961000</v>
      </c>
      <c r="X57" s="1">
        <v>30308000</v>
      </c>
      <c r="Y57" s="1">
        <v>27194000</v>
      </c>
      <c r="Z57" s="1">
        <v>26793000</v>
      </c>
      <c r="AA57" s="1">
        <v>37400000</v>
      </c>
    </row>
    <row r="58" spans="1:27" ht="19" x14ac:dyDescent="0.25">
      <c r="A58" s="5" t="s">
        <v>50</v>
      </c>
      <c r="B58" s="1" t="s">
        <v>92</v>
      </c>
      <c r="C58" s="1" t="s">
        <v>92</v>
      </c>
      <c r="D58" s="1" t="s">
        <v>92</v>
      </c>
      <c r="E58" s="1" t="s">
        <v>92</v>
      </c>
      <c r="F58" s="1">
        <v>471329000</v>
      </c>
      <c r="G58" s="1">
        <v>357950000</v>
      </c>
      <c r="H58" s="1">
        <v>245483000</v>
      </c>
      <c r="I58" s="1">
        <v>305874000</v>
      </c>
      <c r="J58" s="1">
        <v>368413000</v>
      </c>
      <c r="K58" s="1">
        <v>454947000</v>
      </c>
      <c r="L58" s="1">
        <v>552070000</v>
      </c>
      <c r="M58" s="1">
        <v>629800000</v>
      </c>
      <c r="N58" s="1">
        <v>642507000</v>
      </c>
      <c r="O58" s="1">
        <v>476159000</v>
      </c>
      <c r="P58" s="1">
        <v>502538000</v>
      </c>
      <c r="Q58" s="1">
        <v>583948000</v>
      </c>
      <c r="R58" s="1">
        <v>616090000</v>
      </c>
      <c r="S58" s="1">
        <v>651410000</v>
      </c>
      <c r="T58" s="1">
        <v>728790000</v>
      </c>
      <c r="U58" s="1">
        <v>740438000</v>
      </c>
      <c r="V58" s="1">
        <v>776926000</v>
      </c>
      <c r="W58" s="1">
        <v>789407000</v>
      </c>
      <c r="X58" s="1">
        <v>807982000</v>
      </c>
      <c r="Y58" s="1">
        <v>833682000</v>
      </c>
      <c r="Z58" s="1">
        <v>924740000</v>
      </c>
      <c r="AA58" s="1">
        <v>962400000</v>
      </c>
    </row>
    <row r="59" spans="1:27" ht="19" x14ac:dyDescent="0.25">
      <c r="A59" s="5" t="s">
        <v>51</v>
      </c>
      <c r="B59" s="1" t="s">
        <v>92</v>
      </c>
      <c r="C59" s="1">
        <v>17100000</v>
      </c>
      <c r="D59" s="1">
        <v>38014000</v>
      </c>
      <c r="E59" s="1">
        <v>471527000</v>
      </c>
      <c r="F59" s="1">
        <v>49069000</v>
      </c>
      <c r="G59" s="1">
        <v>28850000</v>
      </c>
      <c r="H59" s="1">
        <v>264160000</v>
      </c>
      <c r="I59" s="1">
        <v>11696000</v>
      </c>
      <c r="J59" s="1">
        <v>14262000</v>
      </c>
      <c r="K59" s="1">
        <v>671245000</v>
      </c>
      <c r="L59" s="1">
        <v>384997000</v>
      </c>
      <c r="M59" s="1">
        <v>83543000</v>
      </c>
      <c r="N59" s="1">
        <v>184698000</v>
      </c>
      <c r="O59" s="1">
        <v>121659000</v>
      </c>
      <c r="P59" s="1">
        <v>108661000</v>
      </c>
      <c r="Q59" s="1">
        <v>65633000</v>
      </c>
      <c r="R59" s="1">
        <v>744344000</v>
      </c>
      <c r="S59" s="1">
        <v>561542000</v>
      </c>
      <c r="T59" s="1">
        <v>99623000</v>
      </c>
      <c r="U59" s="1">
        <v>109148000</v>
      </c>
      <c r="V59" s="1">
        <v>121586000</v>
      </c>
      <c r="W59" s="1">
        <v>118902000</v>
      </c>
      <c r="X59" s="1">
        <v>110638000</v>
      </c>
      <c r="Y59" s="1">
        <v>115477000</v>
      </c>
      <c r="Z59" s="1">
        <v>113461000</v>
      </c>
      <c r="AA59" s="1">
        <v>107300000</v>
      </c>
    </row>
    <row r="60" spans="1:27" ht="19" x14ac:dyDescent="0.25">
      <c r="A60" s="6" t="s">
        <v>52</v>
      </c>
      <c r="B60" s="10" t="s">
        <v>92</v>
      </c>
      <c r="C60" s="10">
        <v>22600000</v>
      </c>
      <c r="D60" s="10">
        <v>42679000</v>
      </c>
      <c r="E60" s="10">
        <v>665479000</v>
      </c>
      <c r="F60" s="10">
        <v>833845000</v>
      </c>
      <c r="G60" s="10">
        <v>665345000</v>
      </c>
      <c r="H60" s="10">
        <v>555206000</v>
      </c>
      <c r="I60" s="10">
        <v>699595000</v>
      </c>
      <c r="J60" s="10">
        <v>938133000</v>
      </c>
      <c r="K60" s="10">
        <v>1359277000</v>
      </c>
      <c r="L60" s="10">
        <v>946142000</v>
      </c>
      <c r="M60" s="10">
        <v>976878000</v>
      </c>
      <c r="N60" s="10">
        <v>886474000</v>
      </c>
      <c r="O60" s="10">
        <v>652713000</v>
      </c>
      <c r="P60" s="10">
        <v>658923000</v>
      </c>
      <c r="Q60" s="10">
        <v>695018000</v>
      </c>
      <c r="R60" s="10">
        <v>2029186000</v>
      </c>
      <c r="S60" s="10">
        <v>1920556000</v>
      </c>
      <c r="T60" s="10">
        <v>1502980000</v>
      </c>
      <c r="U60" s="10">
        <v>1521949000</v>
      </c>
      <c r="V60" s="10">
        <v>1560528000</v>
      </c>
      <c r="W60" s="10">
        <v>947590000</v>
      </c>
      <c r="X60" s="10">
        <v>965166000</v>
      </c>
      <c r="Y60" s="10">
        <v>988693000</v>
      </c>
      <c r="Z60" s="10">
        <v>1073991000</v>
      </c>
      <c r="AA60" s="10">
        <v>1116900000</v>
      </c>
    </row>
    <row r="61" spans="1:27" ht="19" x14ac:dyDescent="0.25">
      <c r="A61" s="5" t="s">
        <v>53</v>
      </c>
      <c r="B61" s="1" t="s">
        <v>92</v>
      </c>
      <c r="C61" s="1" t="s">
        <v>92</v>
      </c>
      <c r="D61" s="1" t="s">
        <v>92</v>
      </c>
      <c r="E61" s="1" t="s">
        <v>92</v>
      </c>
      <c r="F61" s="1" t="s">
        <v>92</v>
      </c>
      <c r="G61" s="1" t="s">
        <v>92</v>
      </c>
      <c r="H61" s="1" t="s">
        <v>92</v>
      </c>
      <c r="I61" s="1" t="s">
        <v>92</v>
      </c>
      <c r="J61" s="1">
        <v>138051000</v>
      </c>
      <c r="K61" s="1" t="s">
        <v>92</v>
      </c>
      <c r="L61" s="1">
        <v>1265296000</v>
      </c>
      <c r="M61" s="1">
        <v>1261655000</v>
      </c>
      <c r="N61" s="1">
        <v>574378000</v>
      </c>
      <c r="O61" s="1">
        <v>581626000</v>
      </c>
      <c r="P61" s="1">
        <v>690086000</v>
      </c>
      <c r="Q61" s="1">
        <v>697614000</v>
      </c>
      <c r="R61" s="1">
        <v>750000000</v>
      </c>
      <c r="S61" s="1">
        <v>750000000</v>
      </c>
      <c r="T61" s="1">
        <v>1235354000</v>
      </c>
      <c r="U61" s="1">
        <v>1237189000</v>
      </c>
      <c r="V61" s="1">
        <v>1782529000</v>
      </c>
      <c r="W61" s="1">
        <v>1785047000</v>
      </c>
      <c r="X61" s="1">
        <v>1787565000</v>
      </c>
      <c r="Y61" s="1">
        <v>1795242000</v>
      </c>
      <c r="Z61" s="1">
        <v>1788194000</v>
      </c>
      <c r="AA61" s="1">
        <v>1789500000</v>
      </c>
    </row>
    <row r="62" spans="1:2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v>245734000</v>
      </c>
      <c r="O62" s="1">
        <v>205560000</v>
      </c>
      <c r="P62" s="1">
        <v>226033000</v>
      </c>
      <c r="Q62" s="1">
        <v>247955000</v>
      </c>
      <c r="R62" s="1">
        <v>260615000</v>
      </c>
      <c r="S62" s="1">
        <v>269047000</v>
      </c>
      <c r="T62" s="1">
        <v>280859000</v>
      </c>
      <c r="U62" s="1">
        <v>287424000</v>
      </c>
      <c r="V62" s="1">
        <v>286097000</v>
      </c>
      <c r="W62" s="1">
        <v>285720000</v>
      </c>
      <c r="X62" s="1">
        <v>278702000</v>
      </c>
      <c r="Y62" s="1">
        <v>282838000</v>
      </c>
      <c r="Z62" s="1">
        <v>305950000</v>
      </c>
      <c r="AA62" s="1">
        <v>328700000</v>
      </c>
    </row>
    <row r="63" spans="1:27" ht="19" x14ac:dyDescent="0.25">
      <c r="A63" s="5" t="s">
        <v>54</v>
      </c>
      <c r="B63" s="1" t="s">
        <v>92</v>
      </c>
      <c r="C63" s="1" t="s">
        <v>92</v>
      </c>
      <c r="D63" s="1" t="s">
        <v>92</v>
      </c>
      <c r="E63" s="1" t="s">
        <v>92</v>
      </c>
      <c r="F63" s="1">
        <v>26553000</v>
      </c>
      <c r="G63" s="1">
        <v>125893000</v>
      </c>
      <c r="H63" s="1" t="s">
        <v>92</v>
      </c>
      <c r="I63" s="1">
        <v>31319000</v>
      </c>
      <c r="J63" s="1">
        <v>18560000</v>
      </c>
      <c r="K63" s="1">
        <v>24849000</v>
      </c>
      <c r="L63" s="1">
        <v>2985000</v>
      </c>
      <c r="M63" s="1">
        <v>16378000</v>
      </c>
      <c r="N63" s="1">
        <v>144777000</v>
      </c>
      <c r="O63" s="1">
        <v>309696000</v>
      </c>
      <c r="P63" s="1">
        <v>325527000</v>
      </c>
      <c r="Q63" s="1">
        <v>386914000</v>
      </c>
      <c r="R63" s="1" t="s">
        <v>92</v>
      </c>
      <c r="S63" s="1" t="s">
        <v>92</v>
      </c>
      <c r="T63" s="1">
        <v>294194000</v>
      </c>
      <c r="U63" s="1">
        <v>371433000</v>
      </c>
      <c r="V63" s="1">
        <v>444108000</v>
      </c>
      <c r="W63" s="1">
        <v>134000</v>
      </c>
      <c r="X63" s="1">
        <v>312676000</v>
      </c>
      <c r="Y63" s="1">
        <v>90335000</v>
      </c>
      <c r="Z63" s="1" t="s">
        <v>92</v>
      </c>
      <c r="AA63" s="1" t="s">
        <v>92</v>
      </c>
    </row>
    <row r="64" spans="1:27" ht="19" x14ac:dyDescent="0.25">
      <c r="A64" s="5" t="s">
        <v>55</v>
      </c>
      <c r="B64" s="1" t="s">
        <v>92</v>
      </c>
      <c r="C64" s="1" t="s">
        <v>92</v>
      </c>
      <c r="D64" s="1" t="s">
        <v>92</v>
      </c>
      <c r="E64" s="1">
        <v>59135000</v>
      </c>
      <c r="F64" s="1">
        <v>171036000</v>
      </c>
      <c r="G64" s="1">
        <v>20655000</v>
      </c>
      <c r="H64" s="1">
        <v>132529000</v>
      </c>
      <c r="I64" s="1">
        <v>133686000</v>
      </c>
      <c r="J64" s="1">
        <v>4995000</v>
      </c>
      <c r="K64" s="1">
        <v>165551000</v>
      </c>
      <c r="L64" s="1">
        <v>226340000</v>
      </c>
      <c r="M64" s="1">
        <v>218318000</v>
      </c>
      <c r="N64" s="1">
        <v>20117000</v>
      </c>
      <c r="O64" s="1">
        <v>17981000</v>
      </c>
      <c r="P64" s="1">
        <v>43717000</v>
      </c>
      <c r="Q64" s="1">
        <v>44298000</v>
      </c>
      <c r="R64" s="1">
        <v>44524000</v>
      </c>
      <c r="S64" s="1">
        <v>98722000</v>
      </c>
      <c r="T64" s="1">
        <v>114797000</v>
      </c>
      <c r="U64" s="1">
        <v>117172000</v>
      </c>
      <c r="V64" s="1">
        <v>128197000</v>
      </c>
      <c r="W64" s="1">
        <v>281487000</v>
      </c>
      <c r="X64" s="1" t="s">
        <v>92</v>
      </c>
      <c r="Y64" s="1" t="s">
        <v>92</v>
      </c>
      <c r="Z64" s="1">
        <v>76148000</v>
      </c>
      <c r="AA64" s="1">
        <v>60500000</v>
      </c>
    </row>
    <row r="65" spans="1:27" ht="19" x14ac:dyDescent="0.25">
      <c r="A65" s="5" t="s">
        <v>56</v>
      </c>
      <c r="B65" s="1" t="s">
        <v>92</v>
      </c>
      <c r="C65" s="1" t="s">
        <v>92</v>
      </c>
      <c r="D65" s="1" t="s">
        <v>92</v>
      </c>
      <c r="E65" s="1">
        <v>59135000</v>
      </c>
      <c r="F65" s="1">
        <v>197589000</v>
      </c>
      <c r="G65" s="1">
        <v>146548000</v>
      </c>
      <c r="H65" s="1">
        <v>132529000</v>
      </c>
      <c r="I65" s="1">
        <v>165005000</v>
      </c>
      <c r="J65" s="1">
        <v>161606000</v>
      </c>
      <c r="K65" s="1">
        <v>190400000</v>
      </c>
      <c r="L65" s="1">
        <v>1494621000</v>
      </c>
      <c r="M65" s="1">
        <v>1496351000</v>
      </c>
      <c r="N65" s="1">
        <v>985006000</v>
      </c>
      <c r="O65" s="1">
        <v>1114863000</v>
      </c>
      <c r="P65" s="1">
        <v>1285363000</v>
      </c>
      <c r="Q65" s="1">
        <v>1376781000</v>
      </c>
      <c r="R65" s="1">
        <v>1055139000</v>
      </c>
      <c r="S65" s="1">
        <v>1117769000</v>
      </c>
      <c r="T65" s="1">
        <v>1925204000</v>
      </c>
      <c r="U65" s="1">
        <v>2013218000</v>
      </c>
      <c r="V65" s="1">
        <v>2640931000</v>
      </c>
      <c r="W65" s="1">
        <v>2352388000</v>
      </c>
      <c r="X65" s="1">
        <v>2378943000</v>
      </c>
      <c r="Y65" s="1">
        <v>2168415000</v>
      </c>
      <c r="Z65" s="1">
        <v>2170292000</v>
      </c>
      <c r="AA65" s="1">
        <v>2178700000</v>
      </c>
    </row>
    <row r="66" spans="1:2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row>
    <row r="67" spans="1:27" ht="19" x14ac:dyDescent="0.25">
      <c r="A67" s="6" t="s">
        <v>58</v>
      </c>
      <c r="B67" s="10" t="s">
        <v>92</v>
      </c>
      <c r="C67" s="10">
        <v>22600000</v>
      </c>
      <c r="D67" s="10">
        <v>42679000</v>
      </c>
      <c r="E67" s="10">
        <v>724614000</v>
      </c>
      <c r="F67" s="10">
        <v>1031434000</v>
      </c>
      <c r="G67" s="10">
        <v>811893000</v>
      </c>
      <c r="H67" s="10">
        <v>687735000</v>
      </c>
      <c r="I67" s="10">
        <v>864600000</v>
      </c>
      <c r="J67" s="10">
        <v>1099739000</v>
      </c>
      <c r="K67" s="10">
        <v>1549677000</v>
      </c>
      <c r="L67" s="10">
        <v>2440763000</v>
      </c>
      <c r="M67" s="10">
        <v>2473229000</v>
      </c>
      <c r="N67" s="10">
        <v>1871480000</v>
      </c>
      <c r="O67" s="10">
        <v>1767576000</v>
      </c>
      <c r="P67" s="10">
        <v>1944286000</v>
      </c>
      <c r="Q67" s="10">
        <v>2071799000</v>
      </c>
      <c r="R67" s="10">
        <v>3084325000</v>
      </c>
      <c r="S67" s="10">
        <v>3038325000</v>
      </c>
      <c r="T67" s="10">
        <v>3428184000</v>
      </c>
      <c r="U67" s="10">
        <v>3535167000</v>
      </c>
      <c r="V67" s="10">
        <v>4201459000</v>
      </c>
      <c r="W67" s="10">
        <v>3299978000</v>
      </c>
      <c r="X67" s="10">
        <v>3344109000</v>
      </c>
      <c r="Y67" s="10">
        <v>3157108000</v>
      </c>
      <c r="Z67" s="10">
        <v>3244283000</v>
      </c>
      <c r="AA67" s="10">
        <v>3295600000</v>
      </c>
    </row>
    <row r="68" spans="1:27" ht="19" x14ac:dyDescent="0.25">
      <c r="A68" s="5" t="s">
        <v>59</v>
      </c>
      <c r="B68" s="1" t="s">
        <v>92</v>
      </c>
      <c r="C68" s="1" t="s">
        <v>92</v>
      </c>
      <c r="D68" s="1">
        <v>103000</v>
      </c>
      <c r="E68" s="1">
        <v>199000</v>
      </c>
      <c r="F68" s="1">
        <v>234000</v>
      </c>
      <c r="G68" s="1">
        <v>238000</v>
      </c>
      <c r="H68" s="1">
        <v>242000</v>
      </c>
      <c r="I68" s="1">
        <v>253000</v>
      </c>
      <c r="J68" s="1">
        <v>246000</v>
      </c>
      <c r="K68" s="1">
        <v>244000</v>
      </c>
      <c r="L68" s="1">
        <v>297000</v>
      </c>
      <c r="M68" s="1">
        <v>304000</v>
      </c>
      <c r="N68" s="1">
        <v>308000</v>
      </c>
      <c r="O68" s="1">
        <v>313000</v>
      </c>
      <c r="P68" s="1">
        <v>317000</v>
      </c>
      <c r="Q68" s="1">
        <v>319000</v>
      </c>
      <c r="R68" s="1">
        <v>320000</v>
      </c>
      <c r="S68" s="1">
        <v>322000</v>
      </c>
      <c r="T68" s="1">
        <v>323000</v>
      </c>
      <c r="U68" s="1">
        <v>324000</v>
      </c>
      <c r="V68" s="1">
        <v>325000</v>
      </c>
      <c r="W68" s="1">
        <v>352000</v>
      </c>
      <c r="X68" s="1">
        <v>353000</v>
      </c>
      <c r="Y68" s="1">
        <v>14275160000</v>
      </c>
      <c r="Z68" s="1">
        <v>13620038000</v>
      </c>
      <c r="AA68" s="1">
        <v>12644500000</v>
      </c>
    </row>
    <row r="69" spans="1:27" ht="19" x14ac:dyDescent="0.25">
      <c r="A69" s="5" t="s">
        <v>60</v>
      </c>
      <c r="B69" s="1" t="s">
        <v>92</v>
      </c>
      <c r="C69" s="1">
        <v>-51400000</v>
      </c>
      <c r="D69" s="1">
        <v>-47452000</v>
      </c>
      <c r="E69" s="1">
        <v>-3162926000</v>
      </c>
      <c r="F69" s="1">
        <v>-16518878000</v>
      </c>
      <c r="G69" s="1">
        <v>-21480175000</v>
      </c>
      <c r="H69" s="1">
        <v>-21740054000</v>
      </c>
      <c r="I69" s="1">
        <v>-21553829000</v>
      </c>
      <c r="J69" s="1">
        <v>-21147368000</v>
      </c>
      <c r="K69" s="1">
        <v>-20929497000</v>
      </c>
      <c r="L69" s="1">
        <v>-21033452000</v>
      </c>
      <c r="M69" s="1">
        <v>-21439410000</v>
      </c>
      <c r="N69" s="1">
        <v>-21194435000</v>
      </c>
      <c r="O69" s="1">
        <v>-20363468000</v>
      </c>
      <c r="P69" s="1">
        <v>-20220577000</v>
      </c>
      <c r="Q69" s="1">
        <v>-19900545000</v>
      </c>
      <c r="R69" s="1">
        <v>-19356095000</v>
      </c>
      <c r="S69" s="1">
        <v>-19000835000</v>
      </c>
      <c r="T69" s="1">
        <v>-18625599000</v>
      </c>
      <c r="U69" s="1">
        <v>-18184954000</v>
      </c>
      <c r="V69" s="1">
        <v>-17694790000</v>
      </c>
      <c r="W69" s="1">
        <v>-17089789000</v>
      </c>
      <c r="X69" s="1">
        <v>-16477490000</v>
      </c>
      <c r="Y69" s="1">
        <v>-15662602000</v>
      </c>
      <c r="Z69" s="1">
        <v>-14877772000</v>
      </c>
      <c r="AA69" s="1">
        <v>-14204000000</v>
      </c>
    </row>
    <row r="70" spans="1:27" ht="19" x14ac:dyDescent="0.25">
      <c r="A70" s="5" t="s">
        <v>61</v>
      </c>
      <c r="B70" s="1" t="s">
        <v>92</v>
      </c>
      <c r="C70" s="1">
        <v>-7100000</v>
      </c>
      <c r="D70" s="1">
        <v>-11471000</v>
      </c>
      <c r="E70" s="1">
        <v>-34785000</v>
      </c>
      <c r="F70" s="1">
        <v>-93235000</v>
      </c>
      <c r="G70" s="1">
        <v>-12850000</v>
      </c>
      <c r="H70" s="1">
        <v>-4630000</v>
      </c>
      <c r="I70" s="1">
        <v>-7538000</v>
      </c>
      <c r="J70" s="1">
        <v>-26464000</v>
      </c>
      <c r="K70" s="1">
        <v>-8398000</v>
      </c>
      <c r="L70" s="1">
        <v>1975000</v>
      </c>
      <c r="M70" s="1">
        <v>17006000</v>
      </c>
      <c r="N70" s="1">
        <v>7659000</v>
      </c>
      <c r="O70" s="1">
        <v>-1334000</v>
      </c>
      <c r="P70" s="1">
        <v>-3084000</v>
      </c>
      <c r="Q70" s="1">
        <v>-388000</v>
      </c>
      <c r="R70" s="1">
        <v>-3085000</v>
      </c>
      <c r="S70" s="1">
        <v>-2998000</v>
      </c>
      <c r="T70" s="1">
        <v>-3993000</v>
      </c>
      <c r="U70" s="1">
        <v>-3453000</v>
      </c>
      <c r="V70" s="1">
        <v>-2941000</v>
      </c>
      <c r="W70" s="1">
        <v>-2811000</v>
      </c>
      <c r="X70" s="1">
        <v>-2621000</v>
      </c>
      <c r="Y70" s="1">
        <v>-2756000</v>
      </c>
      <c r="Z70" s="1">
        <v>-2785000</v>
      </c>
      <c r="AA70" s="1">
        <v>-2700000</v>
      </c>
    </row>
    <row r="71" spans="1:27" ht="19" x14ac:dyDescent="0.25">
      <c r="A71" s="5" t="s">
        <v>62</v>
      </c>
      <c r="B71" s="1" t="s">
        <v>92</v>
      </c>
      <c r="C71" s="1">
        <v>100200000</v>
      </c>
      <c r="D71" s="1">
        <v>357307000</v>
      </c>
      <c r="E71" s="1">
        <v>21668120000</v>
      </c>
      <c r="F71" s="1">
        <v>23117953000</v>
      </c>
      <c r="G71" s="1">
        <v>23072212000</v>
      </c>
      <c r="H71" s="1">
        <v>23128095000</v>
      </c>
      <c r="I71" s="1">
        <v>23253111000</v>
      </c>
      <c r="J71" s="1">
        <v>23205261000</v>
      </c>
      <c r="K71" s="1">
        <v>23314511000</v>
      </c>
      <c r="L71" s="1">
        <v>22559045000</v>
      </c>
      <c r="M71" s="1">
        <v>21472895000</v>
      </c>
      <c r="N71" s="1">
        <v>21736209000</v>
      </c>
      <c r="O71" s="1">
        <v>21040919000</v>
      </c>
      <c r="P71" s="1">
        <v>20135237000</v>
      </c>
      <c r="Q71" s="1">
        <v>19891291000</v>
      </c>
      <c r="R71" s="1">
        <v>18935302000</v>
      </c>
      <c r="S71" s="1">
        <v>18120045000</v>
      </c>
      <c r="T71" s="1">
        <v>17558822000</v>
      </c>
      <c r="U71" s="1">
        <v>16987488000</v>
      </c>
      <c r="V71" s="1">
        <v>16437135000</v>
      </c>
      <c r="W71" s="1">
        <v>15706774000</v>
      </c>
      <c r="X71" s="1">
        <v>14989658000</v>
      </c>
      <c r="Y71" s="1" t="s">
        <v>92</v>
      </c>
      <c r="Z71" s="1" t="s">
        <v>92</v>
      </c>
      <c r="AA71" s="1" t="s">
        <v>92</v>
      </c>
    </row>
    <row r="72" spans="1:27" ht="19" x14ac:dyDescent="0.25">
      <c r="A72" s="6" t="s">
        <v>63</v>
      </c>
      <c r="B72" s="10" t="s">
        <v>92</v>
      </c>
      <c r="C72" s="10">
        <v>41700000</v>
      </c>
      <c r="D72" s="10">
        <v>298487000</v>
      </c>
      <c r="E72" s="10">
        <v>18470608000</v>
      </c>
      <c r="F72" s="10">
        <v>6506074000</v>
      </c>
      <c r="G72" s="10">
        <v>1579425000</v>
      </c>
      <c r="H72" s="10">
        <v>1383653000</v>
      </c>
      <c r="I72" s="10">
        <v>1691997000</v>
      </c>
      <c r="J72" s="10">
        <v>2031675000</v>
      </c>
      <c r="K72" s="10">
        <v>2376860000</v>
      </c>
      <c r="L72" s="10">
        <v>1527865000</v>
      </c>
      <c r="M72" s="10">
        <v>50795000</v>
      </c>
      <c r="N72" s="10">
        <v>549741000</v>
      </c>
      <c r="O72" s="10">
        <v>676430000</v>
      </c>
      <c r="P72" s="10">
        <v>-88107000</v>
      </c>
      <c r="Q72" s="10">
        <v>-9323000</v>
      </c>
      <c r="R72" s="10">
        <v>-423558000</v>
      </c>
      <c r="S72" s="10">
        <v>-883466000</v>
      </c>
      <c r="T72" s="10">
        <v>-1070447000</v>
      </c>
      <c r="U72" s="10">
        <v>-1200595000</v>
      </c>
      <c r="V72" s="10">
        <v>-1260271000</v>
      </c>
      <c r="W72" s="10">
        <v>-1385474000</v>
      </c>
      <c r="X72" s="10">
        <v>-1490100000</v>
      </c>
      <c r="Y72" s="10">
        <v>-1390198000</v>
      </c>
      <c r="Z72" s="10">
        <v>-1260519000</v>
      </c>
      <c r="AA72" s="10">
        <v>-1562200000</v>
      </c>
    </row>
    <row r="73" spans="1:27" ht="20" thickBot="1" x14ac:dyDescent="0.3">
      <c r="A73" s="7" t="s">
        <v>64</v>
      </c>
      <c r="B73" s="11" t="s">
        <v>92</v>
      </c>
      <c r="C73" s="11">
        <v>64300000</v>
      </c>
      <c r="D73" s="11">
        <v>341166000</v>
      </c>
      <c r="E73" s="11">
        <v>19195222000</v>
      </c>
      <c r="F73" s="11">
        <v>7537508000</v>
      </c>
      <c r="G73" s="11">
        <v>2391318000</v>
      </c>
      <c r="H73" s="11">
        <v>2071388000</v>
      </c>
      <c r="I73" s="11">
        <v>2556597000</v>
      </c>
      <c r="J73" s="11">
        <v>3131414000</v>
      </c>
      <c r="K73" s="11">
        <v>3926537000</v>
      </c>
      <c r="L73" s="11">
        <v>3968628000</v>
      </c>
      <c r="M73" s="11">
        <v>2524024000</v>
      </c>
      <c r="N73" s="11">
        <v>2421221000</v>
      </c>
      <c r="O73" s="11">
        <v>2444006000</v>
      </c>
      <c r="P73" s="11">
        <v>1856179000</v>
      </c>
      <c r="Q73" s="11">
        <v>2062476000</v>
      </c>
      <c r="R73" s="11">
        <v>2660767000</v>
      </c>
      <c r="S73" s="11">
        <v>2154859000</v>
      </c>
      <c r="T73" s="11">
        <v>2357737000</v>
      </c>
      <c r="U73" s="11">
        <v>2334572000</v>
      </c>
      <c r="V73" s="11">
        <v>2941188000</v>
      </c>
      <c r="W73" s="11">
        <v>1914504000</v>
      </c>
      <c r="X73" s="11">
        <v>1854009000</v>
      </c>
      <c r="Y73" s="11">
        <v>1766910000</v>
      </c>
      <c r="Z73" s="11">
        <v>1983764000</v>
      </c>
      <c r="AA73" s="11">
        <v>1733400000</v>
      </c>
    </row>
    <row r="74" spans="1:27"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row>
    <row r="75" spans="1:2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row>
    <row r="76" spans="1:27" ht="19" x14ac:dyDescent="0.25">
      <c r="A76" s="5" t="s">
        <v>66</v>
      </c>
      <c r="B76" s="1">
        <v>-19200000</v>
      </c>
      <c r="C76" s="1">
        <v>-19700000</v>
      </c>
      <c r="D76" s="1">
        <v>3955000</v>
      </c>
      <c r="E76" s="1">
        <v>-3115474000</v>
      </c>
      <c r="F76" s="1">
        <v>-13355952000</v>
      </c>
      <c r="G76" s="1">
        <v>-4961297000</v>
      </c>
      <c r="H76" s="1">
        <v>-259879000</v>
      </c>
      <c r="I76" s="1">
        <v>186225000</v>
      </c>
      <c r="J76" s="1">
        <v>406461000</v>
      </c>
      <c r="K76" s="1">
        <v>379015000</v>
      </c>
      <c r="L76" s="1">
        <v>-139502000</v>
      </c>
      <c r="M76" s="1">
        <v>-374692000</v>
      </c>
      <c r="N76" s="1">
        <v>245553000</v>
      </c>
      <c r="O76" s="1">
        <v>830967000</v>
      </c>
      <c r="P76" s="1">
        <v>142891000</v>
      </c>
      <c r="Q76" s="1">
        <v>320032000</v>
      </c>
      <c r="R76" s="1">
        <v>544450000</v>
      </c>
      <c r="S76" s="1">
        <v>355260000</v>
      </c>
      <c r="T76" s="1">
        <v>375236000</v>
      </c>
      <c r="U76" s="1">
        <v>440645000</v>
      </c>
      <c r="V76" s="1">
        <v>457248000</v>
      </c>
      <c r="W76" s="1">
        <v>582489000</v>
      </c>
      <c r="X76" s="1">
        <v>612299000</v>
      </c>
      <c r="Y76" s="1">
        <v>814888000</v>
      </c>
      <c r="Z76" s="1">
        <v>784830000</v>
      </c>
      <c r="AA76" s="1">
        <v>673800000</v>
      </c>
    </row>
    <row r="77" spans="1:27" ht="19" x14ac:dyDescent="0.25">
      <c r="A77" s="5" t="s">
        <v>13</v>
      </c>
      <c r="B77" s="1">
        <v>2600000</v>
      </c>
      <c r="C77" s="1">
        <v>3900000</v>
      </c>
      <c r="D77" s="1">
        <v>5404000</v>
      </c>
      <c r="E77" s="1">
        <v>3218527000</v>
      </c>
      <c r="F77" s="1">
        <v>13636318000</v>
      </c>
      <c r="G77" s="1">
        <v>5019152000</v>
      </c>
      <c r="H77" s="1">
        <v>457370000</v>
      </c>
      <c r="I77" s="1">
        <v>168217000</v>
      </c>
      <c r="J77" s="1">
        <v>197259000</v>
      </c>
      <c r="K77" s="1">
        <v>231529000</v>
      </c>
      <c r="L77" s="1">
        <v>231505000</v>
      </c>
      <c r="M77" s="1">
        <v>128031000</v>
      </c>
      <c r="N77" s="1">
        <v>86266000</v>
      </c>
      <c r="O77" s="1">
        <v>67655000</v>
      </c>
      <c r="P77" s="1">
        <v>55706000</v>
      </c>
      <c r="Q77" s="1">
        <v>54819000</v>
      </c>
      <c r="R77" s="1">
        <v>60655000</v>
      </c>
      <c r="S77" s="1">
        <v>63690000</v>
      </c>
      <c r="T77" s="1">
        <v>61491000</v>
      </c>
      <c r="U77" s="1">
        <v>58167000</v>
      </c>
      <c r="V77" s="1">
        <v>49878000</v>
      </c>
      <c r="W77" s="1">
        <v>48367000</v>
      </c>
      <c r="X77" s="1">
        <v>46330000</v>
      </c>
      <c r="Y77" s="1">
        <v>46352000</v>
      </c>
      <c r="Z77" s="1">
        <v>47940000</v>
      </c>
      <c r="AA77" s="1">
        <v>46900000</v>
      </c>
    </row>
    <row r="78" spans="1:27" ht="19" x14ac:dyDescent="0.25">
      <c r="A78" s="5" t="s">
        <v>67</v>
      </c>
      <c r="B78" s="1" t="s">
        <v>92</v>
      </c>
      <c r="C78" s="1" t="s">
        <v>92</v>
      </c>
      <c r="D78" s="1" t="s">
        <v>92</v>
      </c>
      <c r="E78" s="1" t="s">
        <v>92</v>
      </c>
      <c r="F78" s="1">
        <v>-77922000</v>
      </c>
      <c r="G78" s="1">
        <v>10375000</v>
      </c>
      <c r="H78" s="1">
        <v>3321000</v>
      </c>
      <c r="I78" s="1">
        <v>-8390000</v>
      </c>
      <c r="J78" s="1">
        <v>-9890000</v>
      </c>
      <c r="K78" s="1">
        <v>-227194000</v>
      </c>
      <c r="L78" s="1">
        <v>-11042000</v>
      </c>
      <c r="M78" s="1" t="s">
        <v>92</v>
      </c>
      <c r="N78" s="1" t="s">
        <v>92</v>
      </c>
      <c r="O78" s="1" t="s">
        <v>92</v>
      </c>
      <c r="P78" s="1" t="s">
        <v>92</v>
      </c>
      <c r="Q78" s="1">
        <v>71800000</v>
      </c>
      <c r="R78" s="1">
        <v>-112688000</v>
      </c>
      <c r="S78" s="1" t="s">
        <v>92</v>
      </c>
      <c r="T78" s="1" t="s">
        <v>92</v>
      </c>
      <c r="U78" s="1" t="s">
        <v>92</v>
      </c>
      <c r="V78" s="1" t="s">
        <v>92</v>
      </c>
      <c r="W78" s="1" t="s">
        <v>92</v>
      </c>
      <c r="X78" s="1" t="s">
        <v>92</v>
      </c>
      <c r="Y78" s="1" t="s">
        <v>92</v>
      </c>
      <c r="Z78" s="1" t="s">
        <v>92</v>
      </c>
      <c r="AA78" s="1" t="s">
        <v>92</v>
      </c>
    </row>
    <row r="79" spans="1:27"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v>51166000</v>
      </c>
      <c r="O79" s="1">
        <v>52178000</v>
      </c>
      <c r="P79" s="1">
        <v>43272000</v>
      </c>
      <c r="Q79" s="1">
        <v>33362000</v>
      </c>
      <c r="R79" s="1">
        <v>36649000</v>
      </c>
      <c r="S79" s="1">
        <v>43977000</v>
      </c>
      <c r="T79" s="1">
        <v>46075000</v>
      </c>
      <c r="U79" s="1">
        <v>50044000</v>
      </c>
      <c r="V79" s="1">
        <v>52907000</v>
      </c>
      <c r="W79" s="1">
        <v>52504000</v>
      </c>
      <c r="X79" s="1">
        <v>50626000</v>
      </c>
      <c r="Y79" s="1">
        <v>48243000</v>
      </c>
      <c r="Z79" s="1">
        <v>53439000</v>
      </c>
      <c r="AA79" s="1">
        <v>58600000</v>
      </c>
    </row>
    <row r="80" spans="1:27" ht="19" x14ac:dyDescent="0.25">
      <c r="A80" s="14" t="s">
        <v>104</v>
      </c>
      <c r="B80" s="15" t="e">
        <f t="shared" ref="B80:AA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f t="shared" si="6"/>
        <v>4.964589241999226E-2</v>
      </c>
      <c r="O80" s="15">
        <f t="shared" si="6"/>
        <v>7.6667185833218229E-2</v>
      </c>
      <c r="P80" s="15">
        <f t="shared" si="6"/>
        <v>5.6053410848495681E-2</v>
      </c>
      <c r="Q80" s="15">
        <f t="shared" si="6"/>
        <v>3.8189452284361582E-2</v>
      </c>
      <c r="R80" s="15">
        <f t="shared" si="6"/>
        <v>3.797481470582445E-2</v>
      </c>
      <c r="S80" s="15">
        <f t="shared" si="6"/>
        <v>4.3536540816558875E-2</v>
      </c>
      <c r="T80" s="15">
        <f t="shared" si="6"/>
        <v>4.3492994866741054E-2</v>
      </c>
      <c r="U80" s="15">
        <f t="shared" si="6"/>
        <v>4.381495875822012E-2</v>
      </c>
      <c r="V80" s="15">
        <f t="shared" si="6"/>
        <v>4.5410030941682868E-2</v>
      </c>
      <c r="W80" s="15">
        <f t="shared" si="6"/>
        <v>4.321427131062603E-2</v>
      </c>
      <c r="X80" s="15">
        <f t="shared" si="6"/>
        <v>4.1103842696975874E-2</v>
      </c>
      <c r="Y80" s="15">
        <f t="shared" si="6"/>
        <v>3.8135191280674628E-2</v>
      </c>
      <c r="Z80" s="15">
        <f t="shared" si="6"/>
        <v>4.0253062724845884E-2</v>
      </c>
      <c r="AA80" s="15">
        <f t="shared" si="6"/>
        <v>4.1125693031089899E-2</v>
      </c>
    </row>
    <row r="81" spans="1:35" ht="19" x14ac:dyDescent="0.25">
      <c r="A81" s="5" t="s">
        <v>69</v>
      </c>
      <c r="B81" s="1">
        <v>1800000</v>
      </c>
      <c r="C81" s="1">
        <v>3900000</v>
      </c>
      <c r="D81" s="1">
        <v>5657000</v>
      </c>
      <c r="E81" s="1">
        <v>62289000</v>
      </c>
      <c r="F81" s="1">
        <v>-90097000</v>
      </c>
      <c r="G81" s="1">
        <v>-71449000</v>
      </c>
      <c r="H81" s="1">
        <v>104394000</v>
      </c>
      <c r="I81" s="1">
        <v>58002000</v>
      </c>
      <c r="J81" s="1">
        <v>83013000</v>
      </c>
      <c r="K81" s="1">
        <v>40296000</v>
      </c>
      <c r="L81" s="1">
        <v>78108000</v>
      </c>
      <c r="M81" s="1">
        <v>88852000</v>
      </c>
      <c r="N81" s="1">
        <v>53806000</v>
      </c>
      <c r="O81" s="1">
        <v>109225000</v>
      </c>
      <c r="P81" s="1">
        <v>94487000</v>
      </c>
      <c r="Q81" s="1">
        <v>65072000</v>
      </c>
      <c r="R81" s="1">
        <v>57351000</v>
      </c>
      <c r="S81" s="1">
        <v>134967000</v>
      </c>
      <c r="T81" s="1">
        <v>173262000</v>
      </c>
      <c r="U81" s="1">
        <v>150314000</v>
      </c>
      <c r="V81" s="1">
        <v>167737000</v>
      </c>
      <c r="W81" s="1">
        <v>72860000</v>
      </c>
      <c r="X81" s="1">
        <v>56563000</v>
      </c>
      <c r="Y81" s="1">
        <v>-170192000</v>
      </c>
      <c r="Z81" s="1">
        <v>-85084000</v>
      </c>
      <c r="AA81" s="1">
        <v>55700000</v>
      </c>
    </row>
    <row r="82" spans="1:35"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v>25798000</v>
      </c>
      <c r="O82" s="1">
        <v>13147000</v>
      </c>
      <c r="P82" s="1">
        <v>-251000</v>
      </c>
      <c r="Q82" s="1">
        <v>3327000</v>
      </c>
      <c r="R82" s="1">
        <v>-2500000</v>
      </c>
      <c r="S82" s="1">
        <v>-73000</v>
      </c>
      <c r="T82" s="1">
        <v>661000</v>
      </c>
      <c r="U82" s="1">
        <v>-871000</v>
      </c>
      <c r="V82" s="1" t="s">
        <v>92</v>
      </c>
      <c r="W82" s="1" t="s">
        <v>92</v>
      </c>
      <c r="X82" s="1" t="s">
        <v>92</v>
      </c>
      <c r="Y82" s="1" t="s">
        <v>92</v>
      </c>
      <c r="Z82" s="1" t="s">
        <v>92</v>
      </c>
      <c r="AA82" s="1" t="s">
        <v>92</v>
      </c>
    </row>
    <row r="83" spans="1:35"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H83" s="60" t="s">
        <v>126</v>
      </c>
      <c r="AI83" s="61"/>
    </row>
    <row r="84" spans="1:35"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H84" s="62" t="s">
        <v>127</v>
      </c>
      <c r="AI84" s="63"/>
    </row>
    <row r="85" spans="1:35" ht="20" x14ac:dyDescent="0.25">
      <c r="A85" s="5" t="s">
        <v>71</v>
      </c>
      <c r="B85" s="1" t="s">
        <v>92</v>
      </c>
      <c r="C85" s="1">
        <v>31100000</v>
      </c>
      <c r="D85" s="1">
        <v>140163000</v>
      </c>
      <c r="E85" s="1">
        <v>520953000</v>
      </c>
      <c r="F85" s="1">
        <v>256714000</v>
      </c>
      <c r="G85" s="1">
        <v>-61041000</v>
      </c>
      <c r="H85" s="1">
        <v>325201000</v>
      </c>
      <c r="I85" s="1">
        <v>306528000</v>
      </c>
      <c r="J85" s="1">
        <v>290142000</v>
      </c>
      <c r="K85" s="1">
        <v>103838000</v>
      </c>
      <c r="L85" s="1">
        <v>125643000</v>
      </c>
      <c r="M85" s="1">
        <v>647957000</v>
      </c>
      <c r="N85" s="1">
        <v>40881000</v>
      </c>
      <c r="O85" s="1">
        <v>80231000</v>
      </c>
      <c r="P85" s="1">
        <v>76576000</v>
      </c>
      <c r="Q85" s="1">
        <v>84011000</v>
      </c>
      <c r="R85" s="1">
        <v>43254000</v>
      </c>
      <c r="S85" s="1">
        <v>78050000</v>
      </c>
      <c r="T85" s="1">
        <v>153316000</v>
      </c>
      <c r="U85" s="1">
        <v>101961000</v>
      </c>
      <c r="V85" s="1">
        <v>138479000</v>
      </c>
      <c r="W85" s="1">
        <v>73949000</v>
      </c>
      <c r="X85" s="1">
        <v>59866000</v>
      </c>
      <c r="Y85" s="1">
        <v>-163205000</v>
      </c>
      <c r="Z85" s="1">
        <v>-86521000</v>
      </c>
      <c r="AA85" s="1">
        <v>46300000</v>
      </c>
      <c r="AH85" s="23" t="s">
        <v>128</v>
      </c>
      <c r="AI85" s="24">
        <f>AA17</f>
        <v>75300000</v>
      </c>
    </row>
    <row r="86" spans="1:35" ht="20" x14ac:dyDescent="0.25">
      <c r="A86" s="5" t="s">
        <v>72</v>
      </c>
      <c r="B86" s="1">
        <v>1200000</v>
      </c>
      <c r="C86" s="1">
        <v>100000</v>
      </c>
      <c r="D86" s="1">
        <v>-351000</v>
      </c>
      <c r="E86" s="1">
        <v>26655000</v>
      </c>
      <c r="F86" s="1">
        <v>115191000</v>
      </c>
      <c r="G86" s="1">
        <v>243310000</v>
      </c>
      <c r="H86" s="1">
        <v>53234000</v>
      </c>
      <c r="I86" s="1">
        <v>-38716000</v>
      </c>
      <c r="J86" s="1">
        <v>-167890000</v>
      </c>
      <c r="K86" s="1">
        <v>51133000</v>
      </c>
      <c r="L86" s="1">
        <v>311391000</v>
      </c>
      <c r="M86" s="1">
        <v>639852000</v>
      </c>
      <c r="N86" s="1">
        <v>-41600000</v>
      </c>
      <c r="O86" s="1">
        <v>-844819000</v>
      </c>
      <c r="P86" s="1">
        <v>-455000</v>
      </c>
      <c r="Q86" s="1">
        <v>-7455000</v>
      </c>
      <c r="R86" s="1">
        <v>-7020000</v>
      </c>
      <c r="S86" s="1">
        <v>3055000</v>
      </c>
      <c r="T86" s="1">
        <v>-4582000</v>
      </c>
      <c r="U86" s="1">
        <v>-31221000</v>
      </c>
      <c r="V86" s="1">
        <v>-25009000</v>
      </c>
      <c r="W86" s="1">
        <v>-58453000</v>
      </c>
      <c r="X86" s="1">
        <v>-11926000</v>
      </c>
      <c r="Y86" s="1">
        <v>-9108000</v>
      </c>
      <c r="Z86" s="1">
        <v>6027000</v>
      </c>
      <c r="AA86" s="1">
        <v>-3900000</v>
      </c>
      <c r="AH86" s="23" t="s">
        <v>129</v>
      </c>
      <c r="AI86" s="24">
        <f>AA56</f>
        <v>0</v>
      </c>
    </row>
    <row r="87" spans="1:35" ht="20" x14ac:dyDescent="0.25">
      <c r="A87" s="6" t="s">
        <v>73</v>
      </c>
      <c r="B87" s="10">
        <v>-13600000</v>
      </c>
      <c r="C87" s="10">
        <v>-11800000</v>
      </c>
      <c r="D87" s="10">
        <v>14665000</v>
      </c>
      <c r="E87" s="10">
        <v>191997000</v>
      </c>
      <c r="F87" s="10">
        <v>227538000</v>
      </c>
      <c r="G87" s="10">
        <v>240091000</v>
      </c>
      <c r="H87" s="10">
        <v>358440000</v>
      </c>
      <c r="I87" s="10">
        <v>365338000</v>
      </c>
      <c r="J87" s="10">
        <v>508953000</v>
      </c>
      <c r="K87" s="10">
        <v>474779000</v>
      </c>
      <c r="L87" s="10">
        <v>470460000</v>
      </c>
      <c r="M87" s="10">
        <v>482043000</v>
      </c>
      <c r="N87" s="10">
        <v>395191000</v>
      </c>
      <c r="O87" s="10">
        <v>215206000</v>
      </c>
      <c r="P87" s="10">
        <v>335901000</v>
      </c>
      <c r="Q87" s="10">
        <v>537630000</v>
      </c>
      <c r="R87" s="10">
        <v>579397000</v>
      </c>
      <c r="S87" s="10">
        <v>600949000</v>
      </c>
      <c r="T87" s="10">
        <v>651482000</v>
      </c>
      <c r="U87" s="10">
        <v>667949000</v>
      </c>
      <c r="V87" s="10">
        <v>702761000</v>
      </c>
      <c r="W87" s="10">
        <v>697767000</v>
      </c>
      <c r="X87" s="10">
        <v>753892000</v>
      </c>
      <c r="Y87" s="10">
        <v>730183000</v>
      </c>
      <c r="Z87" s="10">
        <v>807152000</v>
      </c>
      <c r="AA87" s="10">
        <v>831100000</v>
      </c>
      <c r="AH87" s="23" t="s">
        <v>130</v>
      </c>
      <c r="AI87" s="24">
        <f>AA61</f>
        <v>1789500000</v>
      </c>
    </row>
    <row r="88" spans="1:35" ht="20" x14ac:dyDescent="0.25">
      <c r="A88" s="5" t="s">
        <v>74</v>
      </c>
      <c r="B88" s="1">
        <v>-6600000</v>
      </c>
      <c r="C88" s="1">
        <v>-4400000</v>
      </c>
      <c r="D88" s="1">
        <v>-6019000</v>
      </c>
      <c r="E88" s="1">
        <v>-58778000</v>
      </c>
      <c r="F88" s="1">
        <v>-380269000</v>
      </c>
      <c r="G88" s="1">
        <v>-176233000</v>
      </c>
      <c r="H88" s="1">
        <v>-108034000</v>
      </c>
      <c r="I88" s="1">
        <v>-92532000</v>
      </c>
      <c r="J88" s="1">
        <v>-140499000</v>
      </c>
      <c r="K88" s="1">
        <v>-181611000</v>
      </c>
      <c r="L88" s="1">
        <v>-152237000</v>
      </c>
      <c r="M88" s="1">
        <v>-118999000</v>
      </c>
      <c r="N88" s="1">
        <v>-116876000</v>
      </c>
      <c r="O88" s="1">
        <v>-80527000</v>
      </c>
      <c r="P88" s="1">
        <v>-192660000</v>
      </c>
      <c r="Q88" s="1">
        <v>-53023000</v>
      </c>
      <c r="R88" s="1">
        <v>-65594000</v>
      </c>
      <c r="S88" s="1">
        <v>-39327000</v>
      </c>
      <c r="T88" s="1">
        <v>-40656000</v>
      </c>
      <c r="U88" s="1">
        <v>-169574000</v>
      </c>
      <c r="V88" s="1">
        <v>-49499000</v>
      </c>
      <c r="W88" s="1">
        <v>-37007000</v>
      </c>
      <c r="X88" s="1">
        <v>-40316000</v>
      </c>
      <c r="Y88" s="1">
        <v>-43395000</v>
      </c>
      <c r="Z88" s="1">
        <v>-53033000</v>
      </c>
      <c r="AA88" s="1">
        <v>-27400000</v>
      </c>
      <c r="AH88" s="33" t="s">
        <v>131</v>
      </c>
      <c r="AI88" s="34">
        <f>AI85/(AI86+AI87)</f>
        <v>4.2078792958927073E-2</v>
      </c>
    </row>
    <row r="89" spans="1:35" ht="20" customHeight="1" x14ac:dyDescent="0.25">
      <c r="A89" s="14" t="s">
        <v>105</v>
      </c>
      <c r="B89" s="15">
        <f t="shared" ref="B89:AA89" si="7">(-1*B88)/B3</f>
        <v>0.7021276595744681</v>
      </c>
      <c r="C89" s="15">
        <f t="shared" si="7"/>
        <v>0.11311053984575835</v>
      </c>
      <c r="D89" s="15">
        <f t="shared" si="7"/>
        <v>7.0998867604038882E-2</v>
      </c>
      <c r="E89" s="15">
        <f t="shared" si="7"/>
        <v>0.12380414772751208</v>
      </c>
      <c r="F89" s="15">
        <f t="shared" si="7"/>
        <v>0.38662354457869541</v>
      </c>
      <c r="G89" s="15">
        <f t="shared" si="7"/>
        <v>0.14425604992518426</v>
      </c>
      <c r="H89" s="15">
        <f t="shared" si="7"/>
        <v>0.10242325413830372</v>
      </c>
      <c r="I89" s="15">
        <f t="shared" si="7"/>
        <v>7.9327535138517993E-2</v>
      </c>
      <c r="J89" s="15">
        <f t="shared" si="7"/>
        <v>8.7293894851425358E-2</v>
      </c>
      <c r="K89" s="15">
        <f t="shared" si="7"/>
        <v>0.1152903445740959</v>
      </c>
      <c r="L89" s="15">
        <f t="shared" si="7"/>
        <v>0.10174304562821754</v>
      </c>
      <c r="M89" s="15">
        <f t="shared" si="7"/>
        <v>0.12373366883808949</v>
      </c>
      <c r="N89" s="15">
        <f t="shared" si="7"/>
        <v>0.11340369234411553</v>
      </c>
      <c r="O89" s="15">
        <f t="shared" si="7"/>
        <v>0.11832148556080273</v>
      </c>
      <c r="P89" s="15">
        <f t="shared" si="7"/>
        <v>0.2495666974965608</v>
      </c>
      <c r="Q89" s="15">
        <f t="shared" si="7"/>
        <v>6.0695381825840895E-2</v>
      </c>
      <c r="R89" s="15">
        <f t="shared" si="7"/>
        <v>6.7966929406364396E-2</v>
      </c>
      <c r="S89" s="15">
        <f t="shared" si="7"/>
        <v>3.8933113688810306E-2</v>
      </c>
      <c r="T89" s="15">
        <f t="shared" si="7"/>
        <v>3.8377671173135633E-2</v>
      </c>
      <c r="U89" s="15">
        <f t="shared" si="7"/>
        <v>0.14846690545253013</v>
      </c>
      <c r="V89" s="15">
        <f t="shared" si="7"/>
        <v>4.248494757938194E-2</v>
      </c>
      <c r="W89" s="15">
        <f t="shared" si="7"/>
        <v>3.0459213362645468E-2</v>
      </c>
      <c r="X89" s="15">
        <f t="shared" si="7"/>
        <v>3.2733032871869773E-2</v>
      </c>
      <c r="Y89" s="15">
        <f t="shared" si="7"/>
        <v>3.4302937744851596E-2</v>
      </c>
      <c r="Z89" s="15">
        <f t="shared" si="7"/>
        <v>3.9947242191784124E-2</v>
      </c>
      <c r="AA89" s="15">
        <f t="shared" si="7"/>
        <v>1.9229419608393573E-2</v>
      </c>
      <c r="AH89" s="23" t="s">
        <v>106</v>
      </c>
      <c r="AI89" s="24">
        <f>AA27</f>
        <v>206400000</v>
      </c>
    </row>
    <row r="90" spans="1:35" ht="20" x14ac:dyDescent="0.25">
      <c r="A90" s="5" t="s">
        <v>75</v>
      </c>
      <c r="B90" s="1" t="s">
        <v>92</v>
      </c>
      <c r="C90" s="1" t="s">
        <v>92</v>
      </c>
      <c r="D90" s="1" t="s">
        <v>92</v>
      </c>
      <c r="E90" s="1" t="s">
        <v>92</v>
      </c>
      <c r="F90" s="1" t="s">
        <v>92</v>
      </c>
      <c r="G90" s="1" t="s">
        <v>92</v>
      </c>
      <c r="H90" s="1" t="s">
        <v>92</v>
      </c>
      <c r="I90" s="1">
        <v>-246356000</v>
      </c>
      <c r="J90" s="1">
        <v>-151669000</v>
      </c>
      <c r="K90" s="1">
        <v>-604795000</v>
      </c>
      <c r="L90" s="1">
        <v>159023000</v>
      </c>
      <c r="M90" s="1">
        <v>63200000</v>
      </c>
      <c r="N90" s="1">
        <v>469380000</v>
      </c>
      <c r="O90" s="1">
        <v>1162306000</v>
      </c>
      <c r="P90" s="1" t="s">
        <v>92</v>
      </c>
      <c r="Q90" s="1" t="s">
        <v>92</v>
      </c>
      <c r="R90" s="1" t="s">
        <v>92</v>
      </c>
      <c r="S90" s="1" t="s">
        <v>92</v>
      </c>
      <c r="T90" s="1" t="s">
        <v>92</v>
      </c>
      <c r="U90" s="1" t="s">
        <v>92</v>
      </c>
      <c r="V90" s="1" t="s">
        <v>92</v>
      </c>
      <c r="W90" s="1">
        <v>52240000</v>
      </c>
      <c r="X90" s="1">
        <v>-9872000</v>
      </c>
      <c r="Y90" s="1">
        <v>20810000</v>
      </c>
      <c r="Z90" s="1" t="s">
        <v>92</v>
      </c>
      <c r="AA90" s="1" t="s">
        <v>92</v>
      </c>
      <c r="AH90" s="23" t="s">
        <v>19</v>
      </c>
      <c r="AI90" s="24">
        <f>AA25</f>
        <v>880200000</v>
      </c>
    </row>
    <row r="91" spans="1:35" ht="20" x14ac:dyDescent="0.25">
      <c r="A91" s="5" t="s">
        <v>76</v>
      </c>
      <c r="B91" s="1">
        <v>-14900000</v>
      </c>
      <c r="C91" s="1">
        <v>-63400000</v>
      </c>
      <c r="D91" s="1">
        <v>-159134000</v>
      </c>
      <c r="E91" s="1">
        <v>-1205170000</v>
      </c>
      <c r="F91" s="1">
        <v>-1284047000</v>
      </c>
      <c r="G91" s="1">
        <v>-132119000</v>
      </c>
      <c r="H91" s="1">
        <v>-446439000</v>
      </c>
      <c r="I91" s="1">
        <v>-1083203000</v>
      </c>
      <c r="J91" s="1">
        <v>-276869000</v>
      </c>
      <c r="K91" s="1">
        <v>-541569000</v>
      </c>
      <c r="L91" s="1">
        <v>-17461000</v>
      </c>
      <c r="M91" s="1">
        <v>-15679000</v>
      </c>
      <c r="N91" s="1">
        <v>-3592000</v>
      </c>
      <c r="O91" s="1">
        <v>-787718000</v>
      </c>
      <c r="P91" s="1">
        <v>-78975000</v>
      </c>
      <c r="Q91" s="1">
        <v>-2622898000</v>
      </c>
      <c r="R91" s="1">
        <v>-3450068000</v>
      </c>
      <c r="S91" s="1">
        <v>-3277096000</v>
      </c>
      <c r="T91" s="1">
        <v>-3219329000</v>
      </c>
      <c r="U91" s="1">
        <v>-3691057000</v>
      </c>
      <c r="V91" s="1">
        <v>-4929834000</v>
      </c>
      <c r="W91" s="1">
        <v>-2976752000</v>
      </c>
      <c r="X91" s="1">
        <v>-2030521000</v>
      </c>
      <c r="Y91" s="1">
        <v>-2355405000</v>
      </c>
      <c r="Z91" s="1">
        <v>-2870670000</v>
      </c>
      <c r="AA91" s="1">
        <v>-1338400000</v>
      </c>
      <c r="AH91" s="33" t="s">
        <v>132</v>
      </c>
      <c r="AI91" s="34">
        <f>AI89/AI90</f>
        <v>0.23449216087252897</v>
      </c>
    </row>
    <row r="92" spans="1:35" ht="20" x14ac:dyDescent="0.25">
      <c r="A92" s="5" t="s">
        <v>77</v>
      </c>
      <c r="B92" s="1">
        <v>6900000</v>
      </c>
      <c r="C92" s="1">
        <v>52400000</v>
      </c>
      <c r="D92" s="1">
        <v>65099000</v>
      </c>
      <c r="E92" s="1">
        <v>640803000</v>
      </c>
      <c r="F92" s="1">
        <v>1383029000</v>
      </c>
      <c r="G92" s="1">
        <v>423610000</v>
      </c>
      <c r="H92" s="1">
        <v>218044000</v>
      </c>
      <c r="I92" s="1">
        <v>1067258000</v>
      </c>
      <c r="J92" s="1">
        <v>329835000</v>
      </c>
      <c r="K92" s="1">
        <v>716250000</v>
      </c>
      <c r="L92" s="1">
        <v>206707000</v>
      </c>
      <c r="M92" s="1">
        <v>298997000</v>
      </c>
      <c r="N92" s="1">
        <v>129479000</v>
      </c>
      <c r="O92" s="1">
        <v>313817000</v>
      </c>
      <c r="P92" s="1">
        <v>546006000</v>
      </c>
      <c r="Q92" s="1">
        <v>1234156000</v>
      </c>
      <c r="R92" s="1">
        <v>3508569000</v>
      </c>
      <c r="S92" s="1">
        <v>3428659000</v>
      </c>
      <c r="T92" s="1">
        <v>2767027000</v>
      </c>
      <c r="U92" s="1">
        <v>3817899000</v>
      </c>
      <c r="V92" s="1">
        <v>4562161000</v>
      </c>
      <c r="W92" s="1">
        <v>4031809000</v>
      </c>
      <c r="X92" s="1">
        <v>2247904000</v>
      </c>
      <c r="Y92" s="1">
        <v>2305732000</v>
      </c>
      <c r="Z92" s="1">
        <v>2654457000</v>
      </c>
      <c r="AA92" s="1">
        <v>1721500000</v>
      </c>
      <c r="AH92" s="35" t="s">
        <v>133</v>
      </c>
      <c r="AI92" s="36">
        <f>AI88*(1-AI91)</f>
        <v>3.2211645871080503E-2</v>
      </c>
    </row>
    <row r="93" spans="1:35" ht="19" x14ac:dyDescent="0.25">
      <c r="A93" s="5" t="s">
        <v>78</v>
      </c>
      <c r="B93" s="1">
        <v>-400000</v>
      </c>
      <c r="C93" s="1">
        <v>-600000</v>
      </c>
      <c r="D93" s="1">
        <v>-3168000</v>
      </c>
      <c r="E93" s="1">
        <v>747149000</v>
      </c>
      <c r="F93" s="1">
        <v>-107799000</v>
      </c>
      <c r="G93" s="1">
        <v>-397749000</v>
      </c>
      <c r="H93" s="1">
        <v>32278000</v>
      </c>
      <c r="I93" s="1">
        <v>69970000</v>
      </c>
      <c r="J93" s="1">
        <v>-14089000</v>
      </c>
      <c r="K93" s="1">
        <v>49329000</v>
      </c>
      <c r="L93" s="1">
        <v>3274000</v>
      </c>
      <c r="M93" s="1">
        <v>-148764000</v>
      </c>
      <c r="N93" s="1">
        <v>6064000</v>
      </c>
      <c r="O93" s="1">
        <v>-4788000</v>
      </c>
      <c r="P93" s="1">
        <v>-1129000</v>
      </c>
      <c r="Q93" s="1">
        <v>-588000</v>
      </c>
      <c r="R93" s="1">
        <v>-3969000</v>
      </c>
      <c r="S93" s="1">
        <v>452000</v>
      </c>
      <c r="T93" s="1">
        <v>-3941000</v>
      </c>
      <c r="U93" s="1">
        <v>2333000</v>
      </c>
      <c r="V93" s="1">
        <v>12096000</v>
      </c>
      <c r="W93" s="1">
        <v>-160000</v>
      </c>
      <c r="X93" s="1" t="s">
        <v>92</v>
      </c>
      <c r="Y93" s="1" t="s">
        <v>92</v>
      </c>
      <c r="Z93" s="1" t="s">
        <v>92</v>
      </c>
      <c r="AA93" s="1" t="s">
        <v>92</v>
      </c>
      <c r="AH93" s="62" t="s">
        <v>134</v>
      </c>
      <c r="AI93" s="63"/>
    </row>
    <row r="94" spans="1:35" ht="20" x14ac:dyDescent="0.25">
      <c r="A94" s="6" t="s">
        <v>79</v>
      </c>
      <c r="B94" s="10">
        <v>-15000000</v>
      </c>
      <c r="C94" s="10">
        <v>-16000000</v>
      </c>
      <c r="D94" s="10">
        <v>-103222000</v>
      </c>
      <c r="E94" s="10">
        <v>124004000</v>
      </c>
      <c r="F94" s="10">
        <v>-389086000</v>
      </c>
      <c r="G94" s="10">
        <v>-282491000</v>
      </c>
      <c r="H94" s="10">
        <v>-304151000</v>
      </c>
      <c r="I94" s="10">
        <v>-284863000</v>
      </c>
      <c r="J94" s="10">
        <v>-253291000</v>
      </c>
      <c r="K94" s="10">
        <v>-562396000</v>
      </c>
      <c r="L94" s="10">
        <v>199306000</v>
      </c>
      <c r="M94" s="10">
        <v>78755000</v>
      </c>
      <c r="N94" s="10">
        <v>484455000</v>
      </c>
      <c r="O94" s="10">
        <v>603090000</v>
      </c>
      <c r="P94" s="10">
        <v>273242000</v>
      </c>
      <c r="Q94" s="10">
        <v>-1442353000</v>
      </c>
      <c r="R94" s="10">
        <v>-11062000</v>
      </c>
      <c r="S94" s="10">
        <v>112688000</v>
      </c>
      <c r="T94" s="10">
        <v>-496899000</v>
      </c>
      <c r="U94" s="10">
        <v>-40399000</v>
      </c>
      <c r="V94" s="10">
        <v>-405076000</v>
      </c>
      <c r="W94" s="10">
        <v>1070130000</v>
      </c>
      <c r="X94" s="10">
        <v>167195000</v>
      </c>
      <c r="Y94" s="10">
        <v>-72258000</v>
      </c>
      <c r="Z94" s="10">
        <v>-269246000</v>
      </c>
      <c r="AA94" s="10">
        <v>355700000</v>
      </c>
      <c r="AH94" s="23" t="s">
        <v>135</v>
      </c>
      <c r="AI94" s="37">
        <v>4.095E-2</v>
      </c>
    </row>
    <row r="95" spans="1:35"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v>-1134000</v>
      </c>
      <c r="O95" s="1">
        <v>-1004000</v>
      </c>
      <c r="P95" s="1">
        <v>-1067000</v>
      </c>
      <c r="Q95" s="1" t="s">
        <v>92</v>
      </c>
      <c r="R95" s="1">
        <v>-100000000</v>
      </c>
      <c r="S95" s="1" t="s">
        <v>92</v>
      </c>
      <c r="T95" s="1" t="s">
        <v>92</v>
      </c>
      <c r="U95" s="1" t="s">
        <v>92</v>
      </c>
      <c r="V95" s="1" t="s">
        <v>92</v>
      </c>
      <c r="W95" s="1">
        <v>-1250009000</v>
      </c>
      <c r="X95" s="1" t="s">
        <v>92</v>
      </c>
      <c r="Y95" s="1" t="s">
        <v>92</v>
      </c>
      <c r="Z95" s="1">
        <v>-750000000</v>
      </c>
      <c r="AA95" s="1" t="s">
        <v>92</v>
      </c>
      <c r="AH95" s="38" t="s">
        <v>136</v>
      </c>
      <c r="AI95" s="39" cm="1">
        <f t="array" ref="AI95">_FV(A1,"Beta")</f>
        <v>1.0028999999999999</v>
      </c>
    </row>
    <row r="96" spans="1:35" ht="20" x14ac:dyDescent="0.25">
      <c r="A96" s="5" t="s">
        <v>81</v>
      </c>
      <c r="B96" s="1">
        <v>2800000</v>
      </c>
      <c r="C96" s="1">
        <v>46200000</v>
      </c>
      <c r="D96" s="1">
        <v>135744000</v>
      </c>
      <c r="E96" s="1">
        <v>71687000</v>
      </c>
      <c r="F96" s="1">
        <v>80209000</v>
      </c>
      <c r="G96" s="1">
        <v>20670000</v>
      </c>
      <c r="H96" s="1">
        <v>31680000</v>
      </c>
      <c r="I96" s="1">
        <v>63276000</v>
      </c>
      <c r="J96" s="1">
        <v>81317000</v>
      </c>
      <c r="K96" s="1">
        <v>51540000</v>
      </c>
      <c r="L96" s="1">
        <v>306976000</v>
      </c>
      <c r="M96" s="1">
        <v>122427000</v>
      </c>
      <c r="N96" s="1">
        <v>36204000</v>
      </c>
      <c r="O96" s="1">
        <v>92510000</v>
      </c>
      <c r="P96" s="1">
        <v>49983000</v>
      </c>
      <c r="Q96" s="1" t="s">
        <v>92</v>
      </c>
      <c r="R96" s="1" t="s">
        <v>92</v>
      </c>
      <c r="S96" s="1" t="s">
        <v>92</v>
      </c>
      <c r="T96" s="1" t="s">
        <v>92</v>
      </c>
      <c r="U96" s="1" t="s">
        <v>92</v>
      </c>
      <c r="V96" s="1" t="s">
        <v>92</v>
      </c>
      <c r="W96" s="1" t="s">
        <v>92</v>
      </c>
      <c r="X96" s="1" t="s">
        <v>92</v>
      </c>
      <c r="Y96" s="1" t="s">
        <v>92</v>
      </c>
      <c r="Z96" s="1" t="s">
        <v>92</v>
      </c>
      <c r="AA96" s="1" t="s">
        <v>92</v>
      </c>
      <c r="AH96" s="23" t="s">
        <v>137</v>
      </c>
      <c r="AI96" s="37">
        <v>8.4000000000000005E-2</v>
      </c>
    </row>
    <row r="97" spans="1:35" ht="20" x14ac:dyDescent="0.25">
      <c r="A97" s="5" t="s">
        <v>82</v>
      </c>
      <c r="B97" s="1" t="s">
        <v>92</v>
      </c>
      <c r="C97" s="1" t="s">
        <v>92</v>
      </c>
      <c r="D97" s="1" t="s">
        <v>92</v>
      </c>
      <c r="E97" s="1" t="s">
        <v>92</v>
      </c>
      <c r="F97" s="1">
        <v>-69514000</v>
      </c>
      <c r="G97" s="1" t="s">
        <v>92</v>
      </c>
      <c r="H97" s="1" t="s">
        <v>92</v>
      </c>
      <c r="I97" s="1">
        <v>-113257000</v>
      </c>
      <c r="J97" s="1">
        <v>-548630000</v>
      </c>
      <c r="K97" s="1">
        <v>-135000000</v>
      </c>
      <c r="L97" s="1">
        <v>-1156491000</v>
      </c>
      <c r="M97" s="1">
        <v>-1327378000</v>
      </c>
      <c r="N97" s="1">
        <v>-260571000</v>
      </c>
      <c r="O97" s="1">
        <v>-449749000</v>
      </c>
      <c r="P97" s="1">
        <v>-550097000</v>
      </c>
      <c r="Q97" s="1">
        <v>-325680000</v>
      </c>
      <c r="R97" s="1">
        <v>-1035617000</v>
      </c>
      <c r="S97" s="1">
        <v>-883403000</v>
      </c>
      <c r="T97" s="1">
        <v>-643169000</v>
      </c>
      <c r="U97" s="1">
        <v>-662491000</v>
      </c>
      <c r="V97" s="1">
        <v>-621173000</v>
      </c>
      <c r="W97" s="1">
        <v>-638152000</v>
      </c>
      <c r="X97" s="1">
        <v>-782583000</v>
      </c>
      <c r="Y97" s="1">
        <v>-777454000</v>
      </c>
      <c r="Z97" s="1">
        <v>-722587000</v>
      </c>
      <c r="AA97" s="1">
        <v>-1048100000</v>
      </c>
      <c r="AH97" s="35" t="s">
        <v>138</v>
      </c>
      <c r="AI97" s="36">
        <f>(AI94)+((AI95)*(AI96-AI94))</f>
        <v>8.4124845000000004E-2</v>
      </c>
    </row>
    <row r="98" spans="1:35"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v>-518217000</v>
      </c>
      <c r="P98" s="1">
        <v>-463498000</v>
      </c>
      <c r="Q98" s="1" t="s">
        <v>92</v>
      </c>
      <c r="R98" s="1" t="s">
        <v>92</v>
      </c>
      <c r="S98" s="1" t="s">
        <v>92</v>
      </c>
      <c r="T98" s="1" t="s">
        <v>92</v>
      </c>
      <c r="U98" s="1" t="s">
        <v>92</v>
      </c>
      <c r="V98" s="1" t="s">
        <v>92</v>
      </c>
      <c r="W98" s="1" t="s">
        <v>92</v>
      </c>
      <c r="X98" s="1" t="s">
        <v>92</v>
      </c>
      <c r="Y98" s="1" t="s">
        <v>92</v>
      </c>
      <c r="Z98" s="1" t="s">
        <v>92</v>
      </c>
      <c r="AA98" s="1" t="s">
        <v>92</v>
      </c>
      <c r="AH98" s="62" t="s">
        <v>139</v>
      </c>
      <c r="AI98" s="63"/>
    </row>
    <row r="99" spans="1:35" ht="20" x14ac:dyDescent="0.25">
      <c r="A99" s="5" t="s">
        <v>84</v>
      </c>
      <c r="B99" s="1">
        <v>-200000</v>
      </c>
      <c r="C99" s="1">
        <v>-500000</v>
      </c>
      <c r="D99" s="1">
        <v>409000</v>
      </c>
      <c r="E99" s="1">
        <v>1767000</v>
      </c>
      <c r="F99" s="1">
        <v>142000</v>
      </c>
      <c r="G99" s="1">
        <v>-347000</v>
      </c>
      <c r="H99" s="1">
        <v>24204000</v>
      </c>
      <c r="I99" s="1">
        <v>-4491000</v>
      </c>
      <c r="J99" s="1">
        <v>-2200000</v>
      </c>
      <c r="K99" s="1">
        <v>194195000</v>
      </c>
      <c r="L99" s="1">
        <v>1038186000</v>
      </c>
      <c r="M99" s="1">
        <v>40924000</v>
      </c>
      <c r="N99" s="1">
        <v>27507000</v>
      </c>
      <c r="O99" s="1">
        <v>131186000</v>
      </c>
      <c r="P99" s="1">
        <v>112481000</v>
      </c>
      <c r="Q99" s="1">
        <v>47928000</v>
      </c>
      <c r="R99" s="1">
        <v>778284000</v>
      </c>
      <c r="S99" s="1">
        <v>23651000</v>
      </c>
      <c r="T99" s="1">
        <v>525391000</v>
      </c>
      <c r="U99" s="1">
        <v>38728000</v>
      </c>
      <c r="V99" s="1">
        <v>556100000</v>
      </c>
      <c r="W99" s="1">
        <v>12836000</v>
      </c>
      <c r="X99" s="1">
        <v>12280000</v>
      </c>
      <c r="Y99" s="1">
        <v>12577000</v>
      </c>
      <c r="Z99" s="1">
        <v>753457000</v>
      </c>
      <c r="AA99" s="1">
        <v>12300000</v>
      </c>
      <c r="AH99" s="23" t="s">
        <v>140</v>
      </c>
      <c r="AI99" s="24">
        <f>AI86+AI87</f>
        <v>1789500000</v>
      </c>
    </row>
    <row r="100" spans="1:35" ht="20" x14ac:dyDescent="0.25">
      <c r="A100" s="6" t="s">
        <v>85</v>
      </c>
      <c r="B100" s="10">
        <v>2600000</v>
      </c>
      <c r="C100" s="10">
        <v>45700000</v>
      </c>
      <c r="D100" s="10">
        <v>136153000</v>
      </c>
      <c r="E100" s="10">
        <v>73454000</v>
      </c>
      <c r="F100" s="10">
        <v>10837000</v>
      </c>
      <c r="G100" s="10">
        <v>20323000</v>
      </c>
      <c r="H100" s="10">
        <v>55884000</v>
      </c>
      <c r="I100" s="10">
        <v>-54472000</v>
      </c>
      <c r="J100" s="10">
        <v>-469513000</v>
      </c>
      <c r="K100" s="10">
        <v>110735000</v>
      </c>
      <c r="L100" s="10">
        <v>188671000</v>
      </c>
      <c r="M100" s="10">
        <v>-1164027000</v>
      </c>
      <c r="N100" s="10">
        <v>-197994000</v>
      </c>
      <c r="O100" s="10">
        <v>-745274000</v>
      </c>
      <c r="P100" s="10">
        <v>-852198000</v>
      </c>
      <c r="Q100" s="10">
        <v>-277752000</v>
      </c>
      <c r="R100" s="10">
        <v>-357333000</v>
      </c>
      <c r="S100" s="10">
        <v>-859752000</v>
      </c>
      <c r="T100" s="10">
        <v>-117778000</v>
      </c>
      <c r="U100" s="10">
        <v>-623763000</v>
      </c>
      <c r="V100" s="10">
        <v>-65073000</v>
      </c>
      <c r="W100" s="10">
        <v>-1875325000</v>
      </c>
      <c r="X100" s="10">
        <v>-770303000</v>
      </c>
      <c r="Y100" s="10">
        <v>-764877000</v>
      </c>
      <c r="Z100" s="10">
        <v>-719130000</v>
      </c>
      <c r="AA100" s="10">
        <v>-1035800000</v>
      </c>
      <c r="AH100" s="33" t="s">
        <v>141</v>
      </c>
      <c r="AI100" s="34">
        <f>AI99/AI103</f>
        <v>6.9957842027520672E-2</v>
      </c>
    </row>
    <row r="101" spans="1:35" ht="20" x14ac:dyDescent="0.25">
      <c r="A101" s="5" t="s">
        <v>86</v>
      </c>
      <c r="B101" s="1" t="s">
        <v>92</v>
      </c>
      <c r="C101" s="1" t="s">
        <v>92</v>
      </c>
      <c r="D101" s="1" t="s">
        <v>92</v>
      </c>
      <c r="E101" s="1">
        <v>525000</v>
      </c>
      <c r="F101" s="1">
        <v>-3597000</v>
      </c>
      <c r="G101" s="1">
        <v>-1689000</v>
      </c>
      <c r="H101" s="1">
        <v>1326000</v>
      </c>
      <c r="I101" s="1">
        <v>3045000</v>
      </c>
      <c r="J101" s="1">
        <v>-7186000</v>
      </c>
      <c r="K101" s="1">
        <v>6000</v>
      </c>
      <c r="L101" s="1">
        <v>3721000</v>
      </c>
      <c r="M101" s="1">
        <v>15575000</v>
      </c>
      <c r="N101" s="1">
        <v>6446000</v>
      </c>
      <c r="O101" s="1">
        <v>9440000</v>
      </c>
      <c r="P101" s="1">
        <v>-3224000</v>
      </c>
      <c r="Q101" s="1">
        <v>-138000</v>
      </c>
      <c r="R101" s="1">
        <v>-2515000</v>
      </c>
      <c r="S101" s="1">
        <v>-1500000</v>
      </c>
      <c r="T101" s="1">
        <v>246000</v>
      </c>
      <c r="U101" s="1">
        <v>-501000</v>
      </c>
      <c r="V101" s="1">
        <v>1294000</v>
      </c>
      <c r="W101" s="1">
        <v>-958000</v>
      </c>
      <c r="X101" s="1">
        <v>64000</v>
      </c>
      <c r="Y101" s="1">
        <v>-48000</v>
      </c>
      <c r="Z101" s="1">
        <v>-561000</v>
      </c>
      <c r="AA101" s="1">
        <v>-800000</v>
      </c>
      <c r="AH101" s="38" t="s">
        <v>142</v>
      </c>
      <c r="AI101" s="40" cm="1">
        <f t="array" ref="AI101">_FV(A1,"Market cap",TRUE)</f>
        <v>23790191256</v>
      </c>
    </row>
    <row r="102" spans="1:35" ht="20" x14ac:dyDescent="0.25">
      <c r="A102" s="6" t="s">
        <v>87</v>
      </c>
      <c r="B102" s="10">
        <v>2600000</v>
      </c>
      <c r="C102" s="10" t="s">
        <v>92</v>
      </c>
      <c r="D102" s="10">
        <v>47596000</v>
      </c>
      <c r="E102" s="10">
        <v>389980000</v>
      </c>
      <c r="F102" s="10">
        <v>-154308000</v>
      </c>
      <c r="G102" s="10">
        <v>-23766000</v>
      </c>
      <c r="H102" s="10">
        <v>111499000</v>
      </c>
      <c r="I102" s="10">
        <v>29048000</v>
      </c>
      <c r="J102" s="10">
        <v>146185000</v>
      </c>
      <c r="K102" s="10">
        <v>23124000</v>
      </c>
      <c r="L102" s="10">
        <v>874937000</v>
      </c>
      <c r="M102" s="10">
        <v>-587654000</v>
      </c>
      <c r="N102" s="10">
        <v>688098000</v>
      </c>
      <c r="O102" s="10">
        <v>82462000</v>
      </c>
      <c r="P102" s="10">
        <v>-246279000</v>
      </c>
      <c r="Q102" s="10">
        <v>-1182613000</v>
      </c>
      <c r="R102" s="10">
        <v>208487000</v>
      </c>
      <c r="S102" s="10">
        <v>-147615000</v>
      </c>
      <c r="T102" s="10">
        <v>37051000</v>
      </c>
      <c r="U102" s="10">
        <v>3286000</v>
      </c>
      <c r="V102" s="10">
        <v>233906000</v>
      </c>
      <c r="W102" s="10">
        <v>-108386000</v>
      </c>
      <c r="X102" s="10">
        <v>150848000</v>
      </c>
      <c r="Y102" s="10">
        <v>-107000000</v>
      </c>
      <c r="Z102" s="10">
        <v>-181785000</v>
      </c>
      <c r="AA102" s="10">
        <v>150200000</v>
      </c>
      <c r="AH102" s="33" t="s">
        <v>143</v>
      </c>
      <c r="AI102" s="34">
        <f>AI101/AI103</f>
        <v>0.93004215797247936</v>
      </c>
    </row>
    <row r="103" spans="1:35" ht="20" x14ac:dyDescent="0.25">
      <c r="A103" s="5" t="s">
        <v>88</v>
      </c>
      <c r="B103" s="1">
        <v>30000000</v>
      </c>
      <c r="C103" s="1">
        <v>4900000</v>
      </c>
      <c r="D103" s="1">
        <v>22786000</v>
      </c>
      <c r="E103" s="1">
        <v>70382000</v>
      </c>
      <c r="F103" s="1">
        <v>460362000</v>
      </c>
      <c r="G103" s="1">
        <v>306054000</v>
      </c>
      <c r="H103" s="1">
        <v>282288000</v>
      </c>
      <c r="I103" s="1">
        <v>301593000</v>
      </c>
      <c r="J103" s="1">
        <v>330641000</v>
      </c>
      <c r="K103" s="1">
        <v>478060000</v>
      </c>
      <c r="L103" s="1">
        <v>501785000</v>
      </c>
      <c r="M103" s="1">
        <v>1376722000</v>
      </c>
      <c r="N103" s="1">
        <v>789068000</v>
      </c>
      <c r="O103" s="1">
        <v>1477166000</v>
      </c>
      <c r="P103" s="1">
        <v>1559628000</v>
      </c>
      <c r="Q103" s="1">
        <v>1313349000</v>
      </c>
      <c r="R103" s="1">
        <v>130736000</v>
      </c>
      <c r="S103" s="1">
        <v>339223000</v>
      </c>
      <c r="T103" s="1">
        <v>191608000</v>
      </c>
      <c r="U103" s="1">
        <v>228659000</v>
      </c>
      <c r="V103" s="1">
        <v>231945000</v>
      </c>
      <c r="W103" s="1">
        <v>475139000</v>
      </c>
      <c r="X103" s="1">
        <v>366753000</v>
      </c>
      <c r="Y103" s="1">
        <v>517601000</v>
      </c>
      <c r="Z103" s="1">
        <v>410601000</v>
      </c>
      <c r="AA103" s="1">
        <v>228800000</v>
      </c>
      <c r="AH103" s="35" t="s">
        <v>144</v>
      </c>
      <c r="AI103" s="41">
        <f>AI99+AI101</f>
        <v>25579691256</v>
      </c>
    </row>
    <row r="104" spans="1:35" ht="20" thickBot="1" x14ac:dyDescent="0.3">
      <c r="A104" s="7" t="s">
        <v>89</v>
      </c>
      <c r="B104" s="11" t="s">
        <v>92</v>
      </c>
      <c r="C104" s="11" t="s">
        <v>92</v>
      </c>
      <c r="D104" s="11">
        <v>70382000</v>
      </c>
      <c r="E104" s="11">
        <v>460362000</v>
      </c>
      <c r="F104" s="11">
        <v>306054000</v>
      </c>
      <c r="G104" s="11">
        <v>282288000</v>
      </c>
      <c r="H104" s="11">
        <v>393787000</v>
      </c>
      <c r="I104" s="11">
        <v>330641000</v>
      </c>
      <c r="J104" s="11">
        <v>476826000</v>
      </c>
      <c r="K104" s="11">
        <v>501184000</v>
      </c>
      <c r="L104" s="11">
        <v>1376722000</v>
      </c>
      <c r="M104" s="11">
        <v>789068000</v>
      </c>
      <c r="N104" s="11">
        <v>1477166000</v>
      </c>
      <c r="O104" s="11">
        <v>1559628000</v>
      </c>
      <c r="P104" s="11">
        <v>1313349000</v>
      </c>
      <c r="Q104" s="11">
        <v>130736000</v>
      </c>
      <c r="R104" s="11">
        <v>339223000</v>
      </c>
      <c r="S104" s="11">
        <v>191608000</v>
      </c>
      <c r="T104" s="11">
        <v>228659000</v>
      </c>
      <c r="U104" s="11">
        <v>231945000</v>
      </c>
      <c r="V104" s="11">
        <v>465851000</v>
      </c>
      <c r="W104" s="11">
        <v>366753000</v>
      </c>
      <c r="X104" s="11">
        <v>517601000</v>
      </c>
      <c r="Y104" s="11">
        <v>410601000</v>
      </c>
      <c r="Z104" s="11">
        <v>228816000</v>
      </c>
      <c r="AA104" s="11">
        <v>379000000</v>
      </c>
      <c r="AH104" s="62" t="s">
        <v>145</v>
      </c>
      <c r="AI104" s="63"/>
    </row>
    <row r="105" spans="1:35" ht="21" thickTop="1" x14ac:dyDescent="0.25">
      <c r="A105" s="14" t="s">
        <v>107</v>
      </c>
      <c r="B105" s="1"/>
      <c r="C105" s="15">
        <f>(C106/B106)-1</f>
        <v>-0.19801980198019797</v>
      </c>
      <c r="D105" s="15">
        <f>(D106/C106)-1</f>
        <v>-1.5337037037037038</v>
      </c>
      <c r="E105" s="15">
        <f>(E106/D106)-1</f>
        <v>14.408165625722878</v>
      </c>
      <c r="F105" s="15">
        <f>(F106/E106)-1</f>
        <v>-2.1464655942470667</v>
      </c>
      <c r="G105" s="15">
        <f>(G106/F106)-1</f>
        <v>-1.4181076533251271</v>
      </c>
      <c r="H105" s="15">
        <f t="shared" ref="H105:AA105" si="8">(H106/G106)-1</f>
        <v>2.9212941213317047</v>
      </c>
      <c r="I105" s="15">
        <f t="shared" si="8"/>
        <v>8.9454725525746293E-2</v>
      </c>
      <c r="J105" s="15">
        <f t="shared" si="8"/>
        <v>0.35060812445474077</v>
      </c>
      <c r="K105" s="15">
        <f t="shared" si="8"/>
        <v>-0.20432944139566944</v>
      </c>
      <c r="L105" s="15">
        <f t="shared" si="8"/>
        <v>8.5462942749549686E-2</v>
      </c>
      <c r="M105" s="15">
        <f t="shared" si="8"/>
        <v>0.14084777027430451</v>
      </c>
      <c r="N105" s="15">
        <f t="shared" si="8"/>
        <v>-0.23338493405757976</v>
      </c>
      <c r="O105" s="15">
        <f t="shared" si="8"/>
        <v>-0.5160914790794604</v>
      </c>
      <c r="P105" s="15">
        <f t="shared" si="8"/>
        <v>6.3573385605773636E-2</v>
      </c>
      <c r="Q105" s="15">
        <f t="shared" si="8"/>
        <v>2.3831584532361543</v>
      </c>
      <c r="R105" s="15">
        <f t="shared" si="8"/>
        <v>6.0246756650234046E-2</v>
      </c>
      <c r="S105" s="15">
        <f t="shared" si="8"/>
        <v>9.30687442463356E-2</v>
      </c>
      <c r="T105" s="15">
        <f t="shared" si="8"/>
        <v>8.7610528077603833E-2</v>
      </c>
      <c r="U105" s="15">
        <f t="shared" si="8"/>
        <v>-0.1840966167124517</v>
      </c>
      <c r="V105" s="15">
        <f t="shared" si="8"/>
        <v>0.31078404815650873</v>
      </c>
      <c r="W105" s="15">
        <f t="shared" si="8"/>
        <v>1.1477783798843344E-2</v>
      </c>
      <c r="X105" s="15">
        <f t="shared" si="8"/>
        <v>7.9932199285670968E-2</v>
      </c>
      <c r="Y105" s="15">
        <f t="shared" si="8"/>
        <v>-3.7540500241039498E-2</v>
      </c>
      <c r="Z105" s="15">
        <f t="shared" si="8"/>
        <v>9.8037531232345376E-2</v>
      </c>
      <c r="AA105" s="15">
        <f t="shared" si="8"/>
        <v>6.5746917926746251E-2</v>
      </c>
      <c r="AB105" s="15"/>
      <c r="AC105" s="15"/>
      <c r="AD105" s="15"/>
      <c r="AE105" s="15"/>
      <c r="AF105" s="15"/>
      <c r="AG105" s="15"/>
      <c r="AH105" s="25" t="s">
        <v>108</v>
      </c>
      <c r="AI105" s="26">
        <f>(AI100*AI92)+(AI102*AI97)</f>
        <v>8.0493109616195838E-2</v>
      </c>
    </row>
    <row r="106" spans="1:35" ht="19" x14ac:dyDescent="0.25">
      <c r="A106" s="5" t="s">
        <v>90</v>
      </c>
      <c r="B106" s="1">
        <v>-20200000</v>
      </c>
      <c r="C106" s="1">
        <v>-16200000</v>
      </c>
      <c r="D106" s="1">
        <v>8646000</v>
      </c>
      <c r="E106" s="1">
        <v>133219000</v>
      </c>
      <c r="F106" s="1">
        <v>-152731000</v>
      </c>
      <c r="G106" s="1">
        <v>63858000</v>
      </c>
      <c r="H106" s="1">
        <v>250406000</v>
      </c>
      <c r="I106" s="1">
        <v>272806000</v>
      </c>
      <c r="J106" s="1">
        <v>368454000</v>
      </c>
      <c r="K106" s="1">
        <v>293168000</v>
      </c>
      <c r="L106" s="1">
        <v>318223000</v>
      </c>
      <c r="M106" s="1">
        <v>363044000</v>
      </c>
      <c r="N106" s="1">
        <v>278315000</v>
      </c>
      <c r="O106" s="1">
        <v>134679000</v>
      </c>
      <c r="P106" s="1">
        <v>143241000</v>
      </c>
      <c r="Q106" s="1">
        <v>484607000</v>
      </c>
      <c r="R106" s="1">
        <v>513803000</v>
      </c>
      <c r="S106" s="1">
        <v>561622000</v>
      </c>
      <c r="T106" s="1">
        <v>610826000</v>
      </c>
      <c r="U106" s="1">
        <v>498375000</v>
      </c>
      <c r="V106" s="1">
        <v>653262000</v>
      </c>
      <c r="W106" s="1">
        <v>660760000</v>
      </c>
      <c r="X106" s="1">
        <v>713576000</v>
      </c>
      <c r="Y106" s="1">
        <v>686788000</v>
      </c>
      <c r="Z106" s="1">
        <v>754119000</v>
      </c>
      <c r="AA106" s="1">
        <v>803700000</v>
      </c>
      <c r="AB106" s="42">
        <f>AA106*(1+$AI$106)</f>
        <v>851355526.33568275</v>
      </c>
      <c r="AC106" s="42">
        <f t="shared" ref="AC106:AF106" si="9">AB106*(1+$AI$106)</f>
        <v>901836795.10054421</v>
      </c>
      <c r="AD106" s="42">
        <f t="shared" si="9"/>
        <v>955311359.16599357</v>
      </c>
      <c r="AE106" s="42">
        <f t="shared" si="9"/>
        <v>1011956706.4790604</v>
      </c>
      <c r="AF106" s="42">
        <f t="shared" si="9"/>
        <v>1071960849.1643703</v>
      </c>
      <c r="AG106" s="43" t="s">
        <v>146</v>
      </c>
      <c r="AH106" s="44" t="s">
        <v>147</v>
      </c>
      <c r="AI106" s="45">
        <f>(SUM(AB4:AF4)/5)</f>
        <v>5.9295167768673364E-2</v>
      </c>
    </row>
    <row r="107" spans="1:35"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43"/>
      <c r="AC107" s="43"/>
      <c r="AD107" s="43"/>
      <c r="AE107" s="43"/>
      <c r="AF107" s="46">
        <f>AF106*(1+AI107)/(AI108-AI107)</f>
        <v>19799933324.925854</v>
      </c>
      <c r="AG107" s="47" t="s">
        <v>148</v>
      </c>
      <c r="AH107" s="48" t="s">
        <v>149</v>
      </c>
      <c r="AI107" s="49">
        <v>2.5000000000000001E-2</v>
      </c>
    </row>
    <row r="108" spans="1:35" ht="19" x14ac:dyDescent="0.25">
      <c r="AB108" s="46">
        <f t="shared" ref="AB108:AD108" si="10">AB107+AB106</f>
        <v>851355526.33568275</v>
      </c>
      <c r="AC108" s="46">
        <f t="shared" si="10"/>
        <v>901836795.10054421</v>
      </c>
      <c r="AD108" s="46">
        <f t="shared" si="10"/>
        <v>955311359.16599357</v>
      </c>
      <c r="AE108" s="46">
        <f>AE107+AE106</f>
        <v>1011956706.4790604</v>
      </c>
      <c r="AF108" s="46">
        <f>AF107+AF106</f>
        <v>20871894174.090225</v>
      </c>
      <c r="AG108" s="47" t="s">
        <v>144</v>
      </c>
      <c r="AH108" s="50" t="s">
        <v>150</v>
      </c>
      <c r="AI108" s="51">
        <f>AI105</f>
        <v>8.0493109616195838E-2</v>
      </c>
    </row>
    <row r="109" spans="1:35" ht="19" x14ac:dyDescent="0.25">
      <c r="AB109" s="64" t="s">
        <v>151</v>
      </c>
      <c r="AC109" s="65"/>
    </row>
    <row r="110" spans="1:35" ht="20" x14ac:dyDescent="0.25">
      <c r="AB110" s="52" t="s">
        <v>152</v>
      </c>
      <c r="AC110" s="40">
        <f>NPV(AI108,AB108,AC108,AD108,AE108,AF108)</f>
        <v>17232863052.000263</v>
      </c>
    </row>
    <row r="111" spans="1:35" ht="20" x14ac:dyDescent="0.25">
      <c r="AB111" s="52" t="s">
        <v>153</v>
      </c>
      <c r="AC111" s="40">
        <f>AA40</f>
        <v>980400000</v>
      </c>
    </row>
    <row r="112" spans="1:35" ht="20" x14ac:dyDescent="0.25">
      <c r="AB112" s="52" t="s">
        <v>140</v>
      </c>
      <c r="AC112" s="40">
        <f>AI99</f>
        <v>1789500000</v>
      </c>
    </row>
    <row r="113" spans="28:29" ht="20" x14ac:dyDescent="0.25">
      <c r="AB113" s="52" t="s">
        <v>154</v>
      </c>
      <c r="AC113" s="40">
        <f>AC110+AC111-AC112</f>
        <v>16423763052.000263</v>
      </c>
    </row>
    <row r="114" spans="28:29" ht="20" x14ac:dyDescent="0.25">
      <c r="AB114" s="52" t="s">
        <v>159</v>
      </c>
      <c r="AC114" s="53">
        <f>AA34*(1+(AG16*5))</f>
        <v>93150646.3458101</v>
      </c>
    </row>
    <row r="115" spans="28:29" ht="20" x14ac:dyDescent="0.25">
      <c r="AB115" s="54" t="s">
        <v>155</v>
      </c>
      <c r="AC115" s="55">
        <f>AC113/AC114</f>
        <v>176.31399991610473</v>
      </c>
    </row>
    <row r="116" spans="28:29" ht="20" x14ac:dyDescent="0.25">
      <c r="AB116" s="52" t="s">
        <v>156</v>
      </c>
      <c r="AC116" s="56" cm="1">
        <f t="array" ref="AC116">_FV(A1,"Price")</f>
        <v>228.54</v>
      </c>
    </row>
    <row r="117" spans="28:29" ht="20" x14ac:dyDescent="0.25">
      <c r="AB117" s="57" t="s">
        <v>157</v>
      </c>
      <c r="AC117" s="58">
        <f>AC115/AC116-1</f>
        <v>-0.22852017189067675</v>
      </c>
    </row>
    <row r="118" spans="28:29" ht="20" x14ac:dyDescent="0.25">
      <c r="AB118" s="57" t="s">
        <v>158</v>
      </c>
      <c r="AC118" s="59" t="str">
        <f>IF(AC115&gt;AC116,"BUY","SELL")</f>
        <v>SELL</v>
      </c>
    </row>
  </sheetData>
  <mergeCells count="6">
    <mergeCell ref="AB109:AC109"/>
    <mergeCell ref="AH83:AI83"/>
    <mergeCell ref="AH84:AI84"/>
    <mergeCell ref="AH93:AI93"/>
    <mergeCell ref="AH98:AI98"/>
    <mergeCell ref="AH104:AI104"/>
  </mergeCells>
  <hyperlinks>
    <hyperlink ref="A1" r:id="rId1" tooltip="https://roic.ai/company/VRSN" display="ROIC.AI | VRS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014473/000101287001001360/0001012870-01-001360-index.html" xr:uid="{00000000-0004-0000-0000-00000A000000}"/>
    <hyperlink ref="E74" r:id="rId9" tooltip="https://www.sec.gov/Archives/edgar/data/1014473/000101287001001360/0001012870-01-001360-index.html" xr:uid="{00000000-0004-0000-0000-00000B000000}"/>
    <hyperlink ref="F36" r:id="rId10" tooltip="https://www.sec.gov/Archives/edgar/data/1014473/000101287002001292/0001012870-02-001292-index.html" xr:uid="{00000000-0004-0000-0000-00000D000000}"/>
    <hyperlink ref="F74" r:id="rId11" tooltip="https://www.sec.gov/Archives/edgar/data/1014473/000101287002001292/0001012870-02-001292-index.html" xr:uid="{00000000-0004-0000-0000-00000E000000}"/>
    <hyperlink ref="G36" r:id="rId12" tooltip="https://www.sec.gov/Archives/edgar/data/1014473/000101287003001482/0001012870-03-001482-index.htm" xr:uid="{00000000-0004-0000-0000-000010000000}"/>
    <hyperlink ref="G74" r:id="rId13" tooltip="https://www.sec.gov/Archives/edgar/data/1014473/000101287003001482/0001012870-03-001482-index.htm" xr:uid="{00000000-0004-0000-0000-000011000000}"/>
    <hyperlink ref="H36" r:id="rId14" tooltip="https://www.sec.gov/Archives/edgar/data/1014473/000119312504041888/0001193125-04-041888-index.htm" xr:uid="{00000000-0004-0000-0000-000013000000}"/>
    <hyperlink ref="H74" r:id="rId15" tooltip="https://www.sec.gov/Archives/edgar/data/1014473/000119312504041888/0001193125-04-041888-index.htm" xr:uid="{00000000-0004-0000-0000-000014000000}"/>
    <hyperlink ref="I36" r:id="rId16" tooltip="https://www.sec.gov/Archives/edgar/data/1014473/000119312505052424/0001193125-05-052424-index.htm" xr:uid="{00000000-0004-0000-0000-000016000000}"/>
    <hyperlink ref="I74" r:id="rId17" tooltip="https://www.sec.gov/Archives/edgar/data/1014473/000119312505052424/0001193125-05-052424-index.htm" xr:uid="{00000000-0004-0000-0000-000017000000}"/>
    <hyperlink ref="J36" r:id="rId18" tooltip="https://www.sec.gov/Archives/edgar/data/1014473/000119312506051312/0001193125-06-051312-index.htm" xr:uid="{00000000-0004-0000-0000-000019000000}"/>
    <hyperlink ref="J74" r:id="rId19" tooltip="https://www.sec.gov/Archives/edgar/data/1014473/000119312506051312/0001193125-06-051312-index.htm" xr:uid="{00000000-0004-0000-0000-00001A000000}"/>
    <hyperlink ref="K36" r:id="rId20" tooltip="https://www.sec.gov/Archives/edgar/data/1014473/000119312507154202/0001193125-07-154202-index.htm" xr:uid="{00000000-0004-0000-0000-00001C000000}"/>
    <hyperlink ref="K74" r:id="rId21" tooltip="https://www.sec.gov/Archives/edgar/data/1014473/000119312507154202/0001193125-07-154202-index.htm" xr:uid="{00000000-0004-0000-0000-00001D000000}"/>
    <hyperlink ref="L36" r:id="rId22" tooltip="https://www.sec.gov/Archives/edgar/data/1014473/000119312508043862/0001193125-08-043862-index.htm" xr:uid="{00000000-0004-0000-0000-00001F000000}"/>
    <hyperlink ref="L74" r:id="rId23" tooltip="https://www.sec.gov/Archives/edgar/data/1014473/000119312508043862/0001193125-08-043862-index.htm" xr:uid="{00000000-0004-0000-0000-000020000000}"/>
    <hyperlink ref="M36" r:id="rId24" tooltip="https://www.sec.gov/Archives/edgar/data/1014473/000119312509043713/0001193125-09-043713-index.htm" xr:uid="{00000000-0004-0000-0000-000022000000}"/>
    <hyperlink ref="M74" r:id="rId25" tooltip="https://www.sec.gov/Archives/edgar/data/1014473/000119312509043713/0001193125-09-043713-index.htm" xr:uid="{00000000-0004-0000-0000-000023000000}"/>
    <hyperlink ref="N36" r:id="rId26" tooltip="https://www.sec.gov/Archives/edgar/data/1014473/000119312510043162/0001193125-10-043162-index.htm" xr:uid="{00000000-0004-0000-0000-000025000000}"/>
    <hyperlink ref="N74" r:id="rId27" tooltip="https://www.sec.gov/Archives/edgar/data/1014473/000119312510043162/0001193125-10-043162-index.htm" xr:uid="{00000000-0004-0000-0000-000026000000}"/>
    <hyperlink ref="O36" r:id="rId28" tooltip="https://www.sec.gov/Archives/edgar/data/1014473/000119312511045196/0001193125-11-045196-index.htm" xr:uid="{00000000-0004-0000-0000-000028000000}"/>
    <hyperlink ref="O74" r:id="rId29" tooltip="https://www.sec.gov/Archives/edgar/data/1014473/000119312511045196/0001193125-11-045196-index.htm" xr:uid="{00000000-0004-0000-0000-000029000000}"/>
    <hyperlink ref="P36" r:id="rId30" tooltip="https://www.sec.gov/Archives/edgar/data/1014473/000119312512077600/0001193125-12-077600-index.htm" xr:uid="{00000000-0004-0000-0000-00002B000000}"/>
    <hyperlink ref="P74" r:id="rId31" tooltip="https://www.sec.gov/Archives/edgar/data/1014473/000119312512077600/0001193125-12-077600-index.htm" xr:uid="{00000000-0004-0000-0000-00002C000000}"/>
    <hyperlink ref="Q36" r:id="rId32" tooltip="https://www.sec.gov/Archives/edgar/data/1014473/000101447313000006/0001014473-13-000006-index.htm" xr:uid="{00000000-0004-0000-0000-00002E000000}"/>
    <hyperlink ref="Q74" r:id="rId33" tooltip="https://www.sec.gov/Archives/edgar/data/1014473/000101447313000006/0001014473-13-000006-index.htm" xr:uid="{00000000-0004-0000-0000-00002F000000}"/>
    <hyperlink ref="R36" r:id="rId34" tooltip="https://www.sec.gov/Archives/edgar/data/1014473/000101447314000006/0001014473-14-000006-index.htm" xr:uid="{00000000-0004-0000-0000-000031000000}"/>
    <hyperlink ref="R74" r:id="rId35" tooltip="https://www.sec.gov/Archives/edgar/data/1014473/000101447314000006/0001014473-14-000006-index.htm" xr:uid="{00000000-0004-0000-0000-000032000000}"/>
    <hyperlink ref="S36" r:id="rId36" tooltip="https://www.sec.gov/Archives/edgar/data/1014473/000101447315000011/0001014473-15-000011-index.htm" xr:uid="{00000000-0004-0000-0000-000034000000}"/>
    <hyperlink ref="S74" r:id="rId37" tooltip="https://www.sec.gov/Archives/edgar/data/1014473/000101447315000011/0001014473-15-000011-index.htm" xr:uid="{00000000-0004-0000-0000-000035000000}"/>
    <hyperlink ref="T36" r:id="rId38" tooltip="https://www.sec.gov/Archives/edgar/data/1014473/000101447316000086/0001014473-16-000086-index.htm" xr:uid="{00000000-0004-0000-0000-000037000000}"/>
    <hyperlink ref="T74" r:id="rId39" tooltip="https://www.sec.gov/Archives/edgar/data/1014473/000101447316000086/0001014473-16-000086-index.htm" xr:uid="{00000000-0004-0000-0000-000038000000}"/>
    <hyperlink ref="U36" r:id="rId40" tooltip="https://www.sec.gov/Archives/edgar/data/1014473/000101447317000004/0001014473-17-000004-index.htm" xr:uid="{00000000-0004-0000-0000-00003A000000}"/>
    <hyperlink ref="U74" r:id="rId41" tooltip="https://www.sec.gov/Archives/edgar/data/1014473/000101447317000004/0001014473-17-000004-index.htm" xr:uid="{00000000-0004-0000-0000-00003B000000}"/>
    <hyperlink ref="V36" r:id="rId42" tooltip="https://www.sec.gov/Archives/edgar/data/1014473/000101447318000018/0001014473-18-000018-index.htm" xr:uid="{00000000-0004-0000-0000-00003D000000}"/>
    <hyperlink ref="V74" r:id="rId43" tooltip="https://www.sec.gov/Archives/edgar/data/1014473/000101447318000018/0001014473-18-000018-index.htm" xr:uid="{00000000-0004-0000-0000-00003E000000}"/>
    <hyperlink ref="W36" r:id="rId44" tooltip="https://www.sec.gov/Archives/edgar/data/1014473/000101447319000005/0001014473-19-000005-index.htm" xr:uid="{00000000-0004-0000-0000-000040000000}"/>
    <hyperlink ref="W74" r:id="rId45" tooltip="https://www.sec.gov/Archives/edgar/data/1014473/000101447319000005/0001014473-19-000005-index.htm" xr:uid="{00000000-0004-0000-0000-000041000000}"/>
    <hyperlink ref="X36" r:id="rId46" tooltip="https://www.sec.gov/Archives/edgar/data/1014473/000101447320000006/0001014473-20-000006-index.htm" xr:uid="{00000000-0004-0000-0000-000043000000}"/>
    <hyperlink ref="X74" r:id="rId47" tooltip="https://www.sec.gov/Archives/edgar/data/1014473/000101447320000006/0001014473-20-000006-index.htm" xr:uid="{00000000-0004-0000-0000-000044000000}"/>
    <hyperlink ref="Y36" r:id="rId48" tooltip="https://www.sec.gov/Archives/edgar/data/1014473/000101447321000005/0001014473-21-000005-index.htm" xr:uid="{00000000-0004-0000-0000-000046000000}"/>
    <hyperlink ref="Y74" r:id="rId49" tooltip="https://www.sec.gov/Archives/edgar/data/1014473/000101447321000005/0001014473-21-000005-index.htm" xr:uid="{00000000-0004-0000-0000-000047000000}"/>
    <hyperlink ref="Z36" r:id="rId50" tooltip="https://www.sec.gov/Archives/edgar/data/1014473/000101447322000007/0001014473-22-000007-index.htm" xr:uid="{00000000-0004-0000-0000-000049000000}"/>
    <hyperlink ref="Z74" r:id="rId51" tooltip="https://www.sec.gov/Archives/edgar/data/1014473/000101447322000007/0001014473-22-000007-index.htm" xr:uid="{00000000-0004-0000-0000-00004A000000}"/>
    <hyperlink ref="AA36" r:id="rId52" tooltip="https://www.sec.gov/Archives/edgar/data/1014473/000101447323000005/0001014473-23-000005-index.htm" xr:uid="{00000000-0004-0000-0000-00004C000000}"/>
    <hyperlink ref="AA74" r:id="rId53" tooltip="https://www.sec.gov/Archives/edgar/data/1014473/000101447323000005/0001014473-23-000005-index.htm" xr:uid="{00000000-0004-0000-0000-00004D000000}"/>
    <hyperlink ref="AB1" r:id="rId54" display="https://finbox.com/NASDAQGS:VRSN/explorer/revenue_proj" xr:uid="{26AF7307-BECB-0E44-8AE1-2752E05C2ACA}"/>
  </hyperlinks>
  <pageMargins left="0.7" right="0.7" top="0.75" bottom="0.75" header="0.3" footer="0.3"/>
  <drawing r:id="rId5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2023-03-14T01:04:36Z</dcterms:created>
  <dcterms:modified xsi:type="dcterms:W3CDTF">2023-05-23T00:55:22Z</dcterms:modified>
</cp:coreProperties>
</file>