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94951729-C36A-E149-8B99-9F6AEE5A169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06" i="1" l="1"/>
  <c r="T106" i="1" s="1"/>
  <c r="U106" i="1" s="1"/>
  <c r="V106" i="1" s="1"/>
  <c r="R106" i="1"/>
  <c r="R108" i="1" s="1"/>
  <c r="S116" i="1" a="1"/>
  <c r="S116" i="1" s="1"/>
  <c r="S111" i="1"/>
  <c r="Y106" i="1"/>
  <c r="Y101" i="1" a="1"/>
  <c r="Y101" i="1" s="1"/>
  <c r="Y95" i="1" a="1"/>
  <c r="Y95" i="1" s="1"/>
  <c r="Y97" i="1" s="1"/>
  <c r="Y90" i="1"/>
  <c r="Y89" i="1"/>
  <c r="Y91" i="1" s="1"/>
  <c r="Y87" i="1"/>
  <c r="Y86" i="1"/>
  <c r="Y99" i="1" s="1"/>
  <c r="Y85" i="1"/>
  <c r="Y88" i="1" s="1"/>
  <c r="Y92" i="1" s="1"/>
  <c r="W19" i="1"/>
  <c r="W16" i="1"/>
  <c r="S114" i="1" s="1"/>
  <c r="Z13" i="1"/>
  <c r="Y13" i="1"/>
  <c r="X13" i="1"/>
  <c r="W13" i="1"/>
  <c r="Z10" i="1"/>
  <c r="Y10" i="1"/>
  <c r="X10" i="1"/>
  <c r="W10" i="1"/>
  <c r="Z7" i="1"/>
  <c r="Y7" i="1"/>
  <c r="X7" i="1"/>
  <c r="W7" i="1"/>
  <c r="Z4" i="1"/>
  <c r="Y4" i="1"/>
  <c r="X4" i="1"/>
  <c r="W4" i="1"/>
  <c r="V4" i="1"/>
  <c r="U4" i="1"/>
  <c r="T4" i="1"/>
  <c r="S4" i="1"/>
  <c r="R4" i="1"/>
  <c r="Q105" i="1"/>
  <c r="P105" i="1"/>
  <c r="O105" i="1"/>
  <c r="N105" i="1"/>
  <c r="M105" i="1"/>
  <c r="L105" i="1"/>
  <c r="K105" i="1"/>
  <c r="J105" i="1"/>
  <c r="I105" i="1"/>
  <c r="H105" i="1"/>
  <c r="G105" i="1"/>
  <c r="F105" i="1"/>
  <c r="E105" i="1"/>
  <c r="D105" i="1"/>
  <c r="C105"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Q4" i="1"/>
  <c r="P4" i="1"/>
  <c r="O4" i="1"/>
  <c r="N4" i="1"/>
  <c r="M4" i="1"/>
  <c r="L4" i="1"/>
  <c r="K4" i="1"/>
  <c r="J4" i="1"/>
  <c r="I4" i="1"/>
  <c r="H4" i="1"/>
  <c r="G4" i="1"/>
  <c r="F4" i="1"/>
  <c r="E4" i="1"/>
  <c r="D4" i="1"/>
  <c r="C4" i="1"/>
  <c r="Y103" i="1" l="1"/>
  <c r="Y100" i="1" s="1"/>
  <c r="S112" i="1"/>
  <c r="Z16" i="1"/>
  <c r="X16" i="1"/>
  <c r="Y16" i="1"/>
  <c r="S108" i="1"/>
  <c r="T108" i="1" l="1"/>
  <c r="Y102" i="1"/>
  <c r="Y105" i="1" s="1"/>
  <c r="Y108" i="1" s="1"/>
  <c r="S110" i="1" s="1"/>
  <c r="S113" i="1" s="1"/>
  <c r="S115" i="1" s="1"/>
  <c r="S118" i="1" l="1"/>
  <c r="S117" i="1"/>
  <c r="V107" i="1"/>
  <c r="V108" i="1" s="1"/>
  <c r="U10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<sst xmlns="http://schemas.openxmlformats.org/spreadsheetml/2006/main" count="583" uniqueCount="160">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</sst>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https://www.bing.com/financeapi/forcetrigger?t=a1pap2&amp;q=BATS%3aCBOE&amp;form=skydnc</v>
    <v>Learn more on Bing</v>
  </rv>
  <rv s="1">
    <v>0</v>
    <v>Cboe Global Markets, Inc. (BATS:CBOE)</v>
    <v>2</v>
    <v>3</v>
    <v>Finance</v>
    <v>4</v>
    <v>en-US</v>
    <v>a1pap2</v>
    <v>268435456</v>
    <v>1</v>
    <v>Powered by Refinitiv</v>
    <v>140.82</v>
    <v>103.8197</v>
    <v>0.50339999999999996</v>
    <v>-0.26</v>
    <v>-1.8699999999999999E-3</v>
    <v>-0.87</v>
    <v>-6.2690000000000003E-3</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140.82</v>
    <v>Investment Banking &amp; Investment Services</v>
    <v>Stock</v>
    <v>45058.957654710153</v>
    <v>0</v>
    <v>138.26</v>
    <v>14679070000</v>
    <v>Cboe Global Markets, Inc.</v>
    <v>Cboe Global Markets, Inc.</v>
    <v>139.51</v>
    <v>62.533999999999999</v>
    <v>139.04</v>
    <v>138.78</v>
    <v>137.91</v>
    <v>105574500</v>
    <v>CBOE</v>
    <v>Cboe Global Markets, Inc. (BATS:CBOE)</v>
    <v>771960</v>
    <v>632296</v>
    <v>2006</v>
  </rv>
  <rv s="2">
    <v>1</v>
  </rv>
  <rv s="3">
    <v>12</v>
    <v>1</v>
  </rv>
  <rv s="4">
    <v>12</v>
    <v>Beta</v>
    <v>0</v>
  </rv>
  <rv s="4">
    <v>12</v>
    <v>Market cap</v>
    <v>0</v>
  </rv>
  <rv s="4">
    <v>12</v>
    <v>Price</v>
    <v>0</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error">
    <k n="errorType" t="i"/>
    <k n="propagated" t="b"/>
  </s>
  <s t="_error">
    <k n="errorType" t="i"/>
    <k n="field" t="s"/>
    <k n="subType" t="i"/>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BATS BZX Real-Time Last Price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4310/000137431013000008/0001374310-13-000008-index.html" TargetMode="External"/><Relationship Id="rId18" Type="http://schemas.openxmlformats.org/officeDocument/2006/relationships/hyperlink" Target="https://www.sec.gov/Archives/edgar/data/1374310/000137431016000038/0001374310-16-000038-index.html" TargetMode="External"/><Relationship Id="rId26" Type="http://schemas.openxmlformats.org/officeDocument/2006/relationships/hyperlink" Target="https://www.sec.gov/Archives/edgar/data/1374310/000155837020001127/0001558370-20-001127-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4310/000137431017000006/0001374310-17-000006-index.html" TargetMode="External"/><Relationship Id="rId34" Type="http://schemas.openxmlformats.org/officeDocument/2006/relationships/hyperlink" Target="https://finbox.com/BMV:CBOE*/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74310/000137431013000008/0001374310-13-000008-index.html" TargetMode="External"/><Relationship Id="rId17" Type="http://schemas.openxmlformats.org/officeDocument/2006/relationships/hyperlink" Target="https://www.sec.gov/Archives/edgar/data/1374310/000137431015000005/cboe-1231201410k.htm" TargetMode="External"/><Relationship Id="rId25" Type="http://schemas.openxmlformats.org/officeDocument/2006/relationships/hyperlink" Target="https://www.sec.gov/Archives/edgar/data/1374310/000155837019000884/0001558370-19-000884-index.html" TargetMode="External"/><Relationship Id="rId33" Type="http://schemas.openxmlformats.org/officeDocument/2006/relationships/hyperlink" Target="https://www.sec.gov/Archives/edgar/data/1374310/000155837023001489/0001558370-23-00148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4310/000137431015000005/cboe-1231201410k.htm" TargetMode="External"/><Relationship Id="rId20" Type="http://schemas.openxmlformats.org/officeDocument/2006/relationships/hyperlink" Target="https://www.sec.gov/Archives/edgar/data/1374310/000137431017000006/0001374310-17-000006-index.html" TargetMode="External"/><Relationship Id="rId29" Type="http://schemas.openxmlformats.org/officeDocument/2006/relationships/hyperlink" Target="https://www.sec.gov/Archives/edgar/data/1374310/000155837021001286/0001558370-21-001286-index.htm" TargetMode="External"/><Relationship Id="rId1" Type="http://schemas.openxmlformats.org/officeDocument/2006/relationships/hyperlink" Target="https://roic.ai/company/CBOE"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4310/000155837019000884/0001558370-19-000884-index.html" TargetMode="External"/><Relationship Id="rId32" Type="http://schemas.openxmlformats.org/officeDocument/2006/relationships/hyperlink" Target="https://www.sec.gov/Archives/edgar/data/1374310/000155837023001489/0001558370-23-001489-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74310/000155837018000953/0001558370-18-000953-index.html" TargetMode="External"/><Relationship Id="rId28" Type="http://schemas.openxmlformats.org/officeDocument/2006/relationships/hyperlink" Target="https://www.sec.gov/Archives/edgar/data/1374310/000155837021001286/0001558370-21-001286-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4310/000137431016000038/0001374310-16-000038-index.html" TargetMode="External"/><Relationship Id="rId31" Type="http://schemas.openxmlformats.org/officeDocument/2006/relationships/hyperlink" Target="https://www.sec.gov/Archives/edgar/data/1374310/000155837022001386/0001558370-22-00138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4310/000104746911002202/a2202482z10-k.htm"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74310/000155837018000953/0001558370-18-000953-index.html" TargetMode="External"/><Relationship Id="rId27" Type="http://schemas.openxmlformats.org/officeDocument/2006/relationships/hyperlink" Target="https://www.sec.gov/Archives/edgar/data/1374310/000155837020001127/0001558370-20-001127-index.html" TargetMode="External"/><Relationship Id="rId30" Type="http://schemas.openxmlformats.org/officeDocument/2006/relationships/hyperlink" Target="https://www.sec.gov/Archives/edgar/data/1374310/000155837022001386/0001558370-22-001386-index.htm" TargetMode="External"/><Relationship Id="rId8" Type="http://schemas.openxmlformats.org/officeDocument/2006/relationships/hyperlink" Target="https://www.sec.gov/Archives/edgar/data/1374310/000104746911002202/a2202482z10-k.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O2" activePane="bottomRight" state="frozen"/>
      <selection pane="topRight"/>
      <selection pane="bottomLeft"/>
      <selection pane="bottomRight" activeCell="T21" sqref="T21"/>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row>
    <row r="3" spans="1:26" ht="40" x14ac:dyDescent="0.25">
      <c r="A3" s="5" t="s">
        <v>1</v>
      </c>
      <c r="B3" s="1" t="s">
        <v>92</v>
      </c>
      <c r="C3" s="1">
        <v>416783000</v>
      </c>
      <c r="D3" s="1">
        <v>426082000</v>
      </c>
      <c r="E3" s="1">
        <v>437104000</v>
      </c>
      <c r="F3" s="1">
        <v>508144000</v>
      </c>
      <c r="G3" s="1">
        <v>512338000</v>
      </c>
      <c r="H3" s="1">
        <v>572050000</v>
      </c>
      <c r="I3" s="1">
        <v>617225000</v>
      </c>
      <c r="J3" s="1">
        <v>634545000</v>
      </c>
      <c r="K3" s="1">
        <v>656946000</v>
      </c>
      <c r="L3" s="1">
        <v>2229100000</v>
      </c>
      <c r="M3" s="1">
        <v>2768800000</v>
      </c>
      <c r="N3" s="1">
        <v>2496100000</v>
      </c>
      <c r="O3" s="1">
        <v>3427100000</v>
      </c>
      <c r="P3" s="1">
        <v>3494800000</v>
      </c>
      <c r="Q3" s="1">
        <v>3958500000</v>
      </c>
      <c r="R3" s="28">
        <v>6785000000</v>
      </c>
      <c r="S3" s="28">
        <v>7413000000</v>
      </c>
      <c r="T3" s="28">
        <v>8530000000</v>
      </c>
      <c r="U3" s="28">
        <v>8863000000</v>
      </c>
      <c r="V3" s="28">
        <v>9560000000</v>
      </c>
      <c r="W3" s="18" t="s">
        <v>109</v>
      </c>
      <c r="X3" s="19" t="s">
        <v>110</v>
      </c>
      <c r="Y3" s="19" t="s">
        <v>111</v>
      </c>
      <c r="Z3" s="19" t="s">
        <v>112</v>
      </c>
    </row>
    <row r="4" spans="1:26" ht="19" x14ac:dyDescent="0.25">
      <c r="A4" s="14" t="s">
        <v>94</v>
      </c>
      <c r="B4" s="1"/>
      <c r="C4" s="15" t="e">
        <f>(C3/B3)-1</f>
        <v>#VALUE!</v>
      </c>
      <c r="D4" s="15">
        <f>(D3/C3)-1</f>
        <v>2.2311370665310193E-2</v>
      </c>
      <c r="E4" s="15">
        <f>(E3/D3)-1</f>
        <v>2.5868260100168516E-2</v>
      </c>
      <c r="F4" s="15">
        <f t="shared" ref="F4:AG4" si="0">(F3/E3)-1</f>
        <v>0.1625242505216149</v>
      </c>
      <c r="G4" s="15">
        <f t="shared" si="0"/>
        <v>8.2535659183222698E-3</v>
      </c>
      <c r="H4" s="16">
        <f t="shared" si="0"/>
        <v>0.11654806006971952</v>
      </c>
      <c r="I4" s="16">
        <f t="shared" si="0"/>
        <v>7.8970369722926259E-2</v>
      </c>
      <c r="J4" s="16">
        <f t="shared" si="0"/>
        <v>2.8061079833124003E-2</v>
      </c>
      <c r="K4" s="16">
        <f t="shared" si="0"/>
        <v>3.530246081838162E-2</v>
      </c>
      <c r="L4" s="16">
        <f t="shared" si="0"/>
        <v>2.3931251579277446</v>
      </c>
      <c r="M4" s="16">
        <f t="shared" si="0"/>
        <v>0.2421156520568839</v>
      </c>
      <c r="N4" s="16">
        <f t="shared" si="0"/>
        <v>-9.8490320716555946E-2</v>
      </c>
      <c r="O4" s="16">
        <f t="shared" si="0"/>
        <v>0.37298185168863429</v>
      </c>
      <c r="P4" s="16">
        <f t="shared" si="0"/>
        <v>1.9754311225234078E-2</v>
      </c>
      <c r="Q4" s="16">
        <f t="shared" si="0"/>
        <v>0.13268284308114908</v>
      </c>
      <c r="R4" s="16">
        <f t="shared" si="0"/>
        <v>0.71403309334343823</v>
      </c>
      <c r="S4" s="16">
        <f t="shared" si="0"/>
        <v>9.2557111274871096E-2</v>
      </c>
      <c r="T4" s="16">
        <f t="shared" si="0"/>
        <v>0.15068123566707126</v>
      </c>
      <c r="U4" s="16">
        <f t="shared" si="0"/>
        <v>3.9038686987104443E-2</v>
      </c>
      <c r="V4" s="16">
        <f t="shared" si="0"/>
        <v>7.8641543495430399E-2</v>
      </c>
      <c r="W4" s="17">
        <f>(Q4+P4+O4)/3</f>
        <v>0.17513966866500583</v>
      </c>
      <c r="X4" s="17">
        <f>(Q20+P20+O20)/3</f>
        <v>6.2186192425150999E-4</v>
      </c>
      <c r="Y4" s="17">
        <f>(Q29+P29+O29)/3</f>
        <v>-5.9013398832903206E-2</v>
      </c>
      <c r="Z4" s="17">
        <f>(Q105+P105+O105)/3</f>
        <v>0.27715247095527773</v>
      </c>
    </row>
    <row r="5" spans="1:26" ht="19" x14ac:dyDescent="0.25">
      <c r="A5" s="5" t="s">
        <v>2</v>
      </c>
      <c r="B5" s="1" t="s">
        <v>92</v>
      </c>
      <c r="C5" s="1" t="s">
        <v>92</v>
      </c>
      <c r="D5" s="1" t="s">
        <v>92</v>
      </c>
      <c r="E5" s="1" t="s">
        <v>92</v>
      </c>
      <c r="F5" s="1" t="s">
        <v>92</v>
      </c>
      <c r="G5" s="1">
        <v>46135000</v>
      </c>
      <c r="H5" s="1">
        <v>56576000</v>
      </c>
      <c r="I5" s="1">
        <v>66110000</v>
      </c>
      <c r="J5" s="1">
        <v>176499000</v>
      </c>
      <c r="K5" s="1">
        <v>191105000</v>
      </c>
      <c r="L5" s="1">
        <v>1434900000</v>
      </c>
      <c r="M5" s="1">
        <v>1780700000</v>
      </c>
      <c r="N5" s="1">
        <v>1558200000</v>
      </c>
      <c r="O5" s="1">
        <v>2397700000</v>
      </c>
      <c r="P5" s="1">
        <v>2307200000</v>
      </c>
      <c r="Q5" s="1">
        <v>2216800000</v>
      </c>
    </row>
    <row r="6" spans="1:26" ht="20" x14ac:dyDescent="0.25">
      <c r="A6" s="6" t="s">
        <v>3</v>
      </c>
      <c r="B6" s="10" t="s">
        <v>92</v>
      </c>
      <c r="C6" s="10">
        <v>416783000</v>
      </c>
      <c r="D6" s="10">
        <v>426082000</v>
      </c>
      <c r="E6" s="10">
        <v>437104000</v>
      </c>
      <c r="F6" s="10">
        <v>508144000</v>
      </c>
      <c r="G6" s="10">
        <v>466203000</v>
      </c>
      <c r="H6" s="10">
        <v>515474000</v>
      </c>
      <c r="I6" s="10">
        <v>551115000</v>
      </c>
      <c r="J6" s="10">
        <v>458046000</v>
      </c>
      <c r="K6" s="10">
        <v>465841000</v>
      </c>
      <c r="L6" s="10">
        <v>794200000</v>
      </c>
      <c r="M6" s="10">
        <v>988100000</v>
      </c>
      <c r="N6" s="10">
        <v>937900000</v>
      </c>
      <c r="O6" s="10">
        <v>1029400000</v>
      </c>
      <c r="P6" s="10">
        <v>1187600000</v>
      </c>
      <c r="Q6" s="10">
        <v>1741700000</v>
      </c>
      <c r="W6" s="18" t="s">
        <v>113</v>
      </c>
      <c r="X6" s="19" t="s">
        <v>114</v>
      </c>
      <c r="Y6" s="19" t="s">
        <v>115</v>
      </c>
      <c r="Z6" s="19" t="s">
        <v>116</v>
      </c>
    </row>
    <row r="7" spans="1:26" ht="19" x14ac:dyDescent="0.25">
      <c r="A7" s="5" t="s">
        <v>4</v>
      </c>
      <c r="B7" s="2" t="s">
        <v>92</v>
      </c>
      <c r="C7" s="2">
        <v>1</v>
      </c>
      <c r="D7" s="2">
        <v>1</v>
      </c>
      <c r="E7" s="2">
        <v>1</v>
      </c>
      <c r="F7" s="2">
        <v>1</v>
      </c>
      <c r="G7" s="2">
        <v>0.91</v>
      </c>
      <c r="H7" s="2">
        <v>0.90110000000000001</v>
      </c>
      <c r="I7" s="2">
        <v>0.89290000000000003</v>
      </c>
      <c r="J7" s="2">
        <v>0.7218</v>
      </c>
      <c r="K7" s="2">
        <v>0.70909999999999995</v>
      </c>
      <c r="L7" s="2">
        <v>0.35630000000000001</v>
      </c>
      <c r="M7" s="2">
        <v>0.3569</v>
      </c>
      <c r="N7" s="2">
        <v>0.37569999999999998</v>
      </c>
      <c r="O7" s="2">
        <v>0.3004</v>
      </c>
      <c r="P7" s="2">
        <v>0.33979999999999999</v>
      </c>
      <c r="Q7" s="2">
        <v>0.44</v>
      </c>
      <c r="W7" s="17">
        <f>Q7</f>
        <v>0.44</v>
      </c>
      <c r="X7" s="20">
        <f>Q21</f>
        <v>0.16569999999999999</v>
      </c>
      <c r="Y7" s="20">
        <f>Q30</f>
        <v>5.9400000000000001E-2</v>
      </c>
      <c r="Z7" s="20">
        <f>Q106/Q3</f>
        <v>0.1493747631678666</v>
      </c>
    </row>
    <row r="8" spans="1:26"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row>
    <row r="9" spans="1:26" ht="19" customHeight="1" x14ac:dyDescent="0.25">
      <c r="A9" s="14" t="s">
        <v>95</v>
      </c>
      <c r="B9" s="15" t="e">
        <f>B8/B3</f>
        <v>#VALUE!</v>
      </c>
      <c r="C9" s="15" t="e">
        <f t="shared" ref="C9:AB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W9" s="18" t="s">
        <v>96</v>
      </c>
      <c r="X9" s="19" t="s">
        <v>97</v>
      </c>
      <c r="Y9" s="19" t="s">
        <v>98</v>
      </c>
      <c r="Z9" s="19" t="s">
        <v>99</v>
      </c>
    </row>
    <row r="10" spans="1:26" ht="19" x14ac:dyDescent="0.25">
      <c r="A10" s="5" t="s">
        <v>6</v>
      </c>
      <c r="B10" s="1" t="s">
        <v>92</v>
      </c>
      <c r="C10" s="1">
        <v>196959000</v>
      </c>
      <c r="D10" s="1">
        <v>215351000</v>
      </c>
      <c r="E10" s="1">
        <v>235006000</v>
      </c>
      <c r="F10" s="1">
        <v>226970000</v>
      </c>
      <c r="G10" s="1">
        <v>114202000</v>
      </c>
      <c r="H10" s="1">
        <v>127889000</v>
      </c>
      <c r="I10" s="1">
        <v>130780000</v>
      </c>
      <c r="J10" s="1">
        <v>79704000</v>
      </c>
      <c r="K10" s="1">
        <v>111979000</v>
      </c>
      <c r="L10" s="1">
        <v>125300000</v>
      </c>
      <c r="M10" s="1">
        <v>129200000</v>
      </c>
      <c r="N10" s="1">
        <v>126400000</v>
      </c>
      <c r="O10" s="1">
        <v>121700000</v>
      </c>
      <c r="P10" s="1">
        <v>160100000</v>
      </c>
      <c r="Q10" s="1">
        <v>89000000</v>
      </c>
      <c r="W10" s="17" t="e">
        <f>Q9</f>
        <v>#VALUE!</v>
      </c>
      <c r="X10" s="20">
        <f>Q13</f>
        <v>2.2483263862574206E-2</v>
      </c>
      <c r="Y10" s="20">
        <f>Q80</f>
        <v>7.7554629278767211E-3</v>
      </c>
      <c r="Z10" s="20">
        <f>Q89</f>
        <v>1.5106732348111659E-2</v>
      </c>
    </row>
    <row r="11" spans="1:26" ht="19" x14ac:dyDescent="0.25">
      <c r="A11" s="5" t="s">
        <v>7</v>
      </c>
      <c r="B11" s="1" t="s">
        <v>92</v>
      </c>
      <c r="C11" s="1" t="s">
        <v>92</v>
      </c>
      <c r="D11" s="1" t="s">
        <v>92</v>
      </c>
      <c r="E11" s="1" t="s">
        <v>92</v>
      </c>
      <c r="F11" s="1" t="s">
        <v>92</v>
      </c>
      <c r="G11" s="1" t="s">
        <v>92</v>
      </c>
      <c r="H11" s="1" t="s">
        <v>92</v>
      </c>
      <c r="I11" s="1" t="s">
        <v>92</v>
      </c>
      <c r="J11" s="1">
        <v>2293000</v>
      </c>
      <c r="K11" s="1">
        <v>900000</v>
      </c>
      <c r="L11" s="1" t="s">
        <v>92</v>
      </c>
      <c r="M11" s="1" t="s">
        <v>92</v>
      </c>
      <c r="N11" s="1" t="s">
        <v>92</v>
      </c>
      <c r="O11" s="1" t="s">
        <v>92</v>
      </c>
      <c r="P11" s="1" t="s">
        <v>92</v>
      </c>
      <c r="Q11" s="1" t="s">
        <v>92</v>
      </c>
    </row>
    <row r="12" spans="1:26" ht="20" x14ac:dyDescent="0.25">
      <c r="A12" s="5" t="s">
        <v>8</v>
      </c>
      <c r="B12" s="1" t="s">
        <v>92</v>
      </c>
      <c r="C12" s="1">
        <v>196959000</v>
      </c>
      <c r="D12" s="1">
        <v>215351000</v>
      </c>
      <c r="E12" s="1">
        <v>235006000</v>
      </c>
      <c r="F12" s="1">
        <v>226970000</v>
      </c>
      <c r="G12" s="1">
        <v>114202000</v>
      </c>
      <c r="H12" s="1">
        <v>127889000</v>
      </c>
      <c r="I12" s="1">
        <v>130780000</v>
      </c>
      <c r="J12" s="1">
        <v>81997000</v>
      </c>
      <c r="K12" s="1">
        <v>112879000</v>
      </c>
      <c r="L12" s="1">
        <v>125300000</v>
      </c>
      <c r="M12" s="1">
        <v>129200000</v>
      </c>
      <c r="N12" s="1">
        <v>126400000</v>
      </c>
      <c r="O12" s="1">
        <v>121700000</v>
      </c>
      <c r="P12" s="1">
        <v>160100000</v>
      </c>
      <c r="Q12" s="1">
        <v>89000000</v>
      </c>
      <c r="W12" s="18" t="s">
        <v>117</v>
      </c>
      <c r="X12" s="19" t="s">
        <v>118</v>
      </c>
      <c r="Y12" s="19" t="s">
        <v>119</v>
      </c>
      <c r="Z12" s="19" t="s">
        <v>120</v>
      </c>
    </row>
    <row r="13" spans="1:26" ht="19" x14ac:dyDescent="0.25">
      <c r="A13" s="14" t="s">
        <v>100</v>
      </c>
      <c r="B13" s="15" t="e">
        <f>B12/B3</f>
        <v>#VALUE!</v>
      </c>
      <c r="C13" s="15">
        <f t="shared" ref="C13:AB13" si="2">C12/C3</f>
        <v>0.47256965855133248</v>
      </c>
      <c r="D13" s="15">
        <f t="shared" si="2"/>
        <v>0.50542149163775985</v>
      </c>
      <c r="E13" s="15">
        <f t="shared" si="2"/>
        <v>0.53764321534463189</v>
      </c>
      <c r="F13" s="15">
        <f t="shared" si="2"/>
        <v>0.44666472495985388</v>
      </c>
      <c r="G13" s="15">
        <f t="shared" si="2"/>
        <v>0.22290363002549099</v>
      </c>
      <c r="H13" s="15">
        <f t="shared" si="2"/>
        <v>0.22356262564461149</v>
      </c>
      <c r="I13" s="15">
        <f t="shared" si="2"/>
        <v>0.21188383490623355</v>
      </c>
      <c r="J13" s="15">
        <f t="shared" si="2"/>
        <v>0.1292217258035285</v>
      </c>
      <c r="K13" s="15">
        <f t="shared" si="2"/>
        <v>0.17182386375744735</v>
      </c>
      <c r="L13" s="15">
        <f t="shared" si="2"/>
        <v>5.6211026871831681E-2</v>
      </c>
      <c r="M13" s="15">
        <f t="shared" si="2"/>
        <v>4.6662814215544642E-2</v>
      </c>
      <c r="N13" s="15">
        <f t="shared" si="2"/>
        <v>5.0638996835062698E-2</v>
      </c>
      <c r="O13" s="15">
        <f t="shared" si="2"/>
        <v>3.5511073502378102E-2</v>
      </c>
      <c r="P13" s="15">
        <f t="shared" si="2"/>
        <v>4.5810919079775664E-2</v>
      </c>
      <c r="Q13" s="15">
        <f t="shared" si="2"/>
        <v>2.2483263862574206E-2</v>
      </c>
      <c r="W13" s="17">
        <f>Q28/Q72</f>
        <v>6.7815196375494186E-2</v>
      </c>
      <c r="X13" s="20">
        <f>Q28/Q54</f>
        <v>3.3576704910771693E-2</v>
      </c>
      <c r="Y13" s="20">
        <f>Q22/(Q72+Q56+Q61)</f>
        <v>9.174380691826256E-2</v>
      </c>
      <c r="Z13" s="21">
        <f>Q67/Q72</f>
        <v>1.019709693244452</v>
      </c>
    </row>
    <row r="14" spans="1:26" ht="19" x14ac:dyDescent="0.25">
      <c r="A14" s="5" t="s">
        <v>9</v>
      </c>
      <c r="B14" s="1" t="s">
        <v>92</v>
      </c>
      <c r="C14" s="1">
        <v>32514000</v>
      </c>
      <c r="D14" s="1">
        <v>33146000</v>
      </c>
      <c r="E14" s="1">
        <v>34757000</v>
      </c>
      <c r="F14" s="1">
        <v>39542000</v>
      </c>
      <c r="G14" s="1">
        <v>107904000</v>
      </c>
      <c r="H14" s="1">
        <v>101771000</v>
      </c>
      <c r="I14" s="1">
        <v>106534000</v>
      </c>
      <c r="J14" s="1">
        <v>56121000</v>
      </c>
      <c r="K14" s="1">
        <v>54762000</v>
      </c>
      <c r="L14" s="1">
        <v>212600000</v>
      </c>
      <c r="M14" s="1">
        <v>229500000</v>
      </c>
      <c r="N14" s="1">
        <v>225800000</v>
      </c>
      <c r="O14" s="1">
        <v>200300000</v>
      </c>
      <c r="P14" s="1">
        <v>206000000</v>
      </c>
      <c r="Q14" s="1">
        <v>1163100000</v>
      </c>
    </row>
    <row r="15" spans="1:26" ht="20" x14ac:dyDescent="0.25">
      <c r="A15" s="5" t="s">
        <v>10</v>
      </c>
      <c r="B15" s="1" t="s">
        <v>92</v>
      </c>
      <c r="C15" s="1">
        <v>229473000</v>
      </c>
      <c r="D15" s="1">
        <v>248497000</v>
      </c>
      <c r="E15" s="1">
        <v>269763000</v>
      </c>
      <c r="F15" s="1">
        <v>266512000</v>
      </c>
      <c r="G15" s="1">
        <v>222106000</v>
      </c>
      <c r="H15" s="1">
        <v>229660000</v>
      </c>
      <c r="I15" s="1">
        <v>237314000</v>
      </c>
      <c r="J15" s="1">
        <v>138118000</v>
      </c>
      <c r="K15" s="1">
        <v>167641000</v>
      </c>
      <c r="L15" s="1">
        <v>337900000</v>
      </c>
      <c r="M15" s="1">
        <v>358700000</v>
      </c>
      <c r="N15" s="1">
        <v>352200000</v>
      </c>
      <c r="O15" s="1">
        <v>322000000</v>
      </c>
      <c r="P15" s="1">
        <v>366100000</v>
      </c>
      <c r="Q15" s="1">
        <v>1252100000</v>
      </c>
      <c r="W15" s="18" t="s">
        <v>121</v>
      </c>
      <c r="X15" s="19" t="s">
        <v>122</v>
      </c>
      <c r="Y15" s="19" t="s">
        <v>123</v>
      </c>
      <c r="Z15" s="19" t="s">
        <v>124</v>
      </c>
    </row>
    <row r="16" spans="1:26" ht="19" x14ac:dyDescent="0.25">
      <c r="A16" s="5" t="s">
        <v>11</v>
      </c>
      <c r="B16" s="1" t="s">
        <v>92</v>
      </c>
      <c r="C16" s="1">
        <v>229473000</v>
      </c>
      <c r="D16" s="1">
        <v>248497000</v>
      </c>
      <c r="E16" s="1">
        <v>269763000</v>
      </c>
      <c r="F16" s="1">
        <v>266512000</v>
      </c>
      <c r="G16" s="1">
        <v>268241000</v>
      </c>
      <c r="H16" s="1">
        <v>286236000</v>
      </c>
      <c r="I16" s="1">
        <v>303424000</v>
      </c>
      <c r="J16" s="1">
        <v>314617000</v>
      </c>
      <c r="K16" s="1">
        <v>358746000</v>
      </c>
      <c r="L16" s="1">
        <v>1772800000</v>
      </c>
      <c r="M16" s="1">
        <v>2139400000</v>
      </c>
      <c r="N16" s="1">
        <v>1910400000</v>
      </c>
      <c r="O16" s="1">
        <v>2719700000</v>
      </c>
      <c r="P16" s="1">
        <v>2673300000</v>
      </c>
      <c r="Q16" s="1">
        <v>3468900000</v>
      </c>
      <c r="W16" s="29">
        <f>(Q35+P35+O35+N35+M35)/5</f>
        <v>-1.1986463782759833E-3</v>
      </c>
      <c r="X16" s="30" t="e" vm="2">
        <f>Y101/Q3</f>
        <v>#VALUE!</v>
      </c>
      <c r="Y16" s="30" t="e" vm="2">
        <f>Y101/Q28</f>
        <v>#VALUE!</v>
      </c>
      <c r="Z16" s="31" t="e" vm="2">
        <f>Y101/Q106</f>
        <v>#VALUE!</v>
      </c>
    </row>
    <row r="17" spans="1:23" ht="19" x14ac:dyDescent="0.25">
      <c r="A17" s="5" t="s">
        <v>12</v>
      </c>
      <c r="B17" s="1" t="s">
        <v>92</v>
      </c>
      <c r="C17" s="1">
        <v>19000</v>
      </c>
      <c r="D17" s="1">
        <v>875000</v>
      </c>
      <c r="E17" s="1">
        <v>896000</v>
      </c>
      <c r="F17" s="1">
        <v>879000</v>
      </c>
      <c r="G17" s="1" t="s">
        <v>92</v>
      </c>
      <c r="H17" s="1" t="s">
        <v>92</v>
      </c>
      <c r="I17" s="1" t="s">
        <v>92</v>
      </c>
      <c r="J17" s="1">
        <v>43000</v>
      </c>
      <c r="K17" s="1">
        <v>5747000</v>
      </c>
      <c r="L17" s="1">
        <v>39600000</v>
      </c>
      <c r="M17" s="1">
        <v>38700000</v>
      </c>
      <c r="N17" s="1">
        <v>36200000</v>
      </c>
      <c r="O17" s="1">
        <v>35300000</v>
      </c>
      <c r="P17" s="1">
        <v>48000000</v>
      </c>
      <c r="Q17" s="1">
        <v>56400000</v>
      </c>
    </row>
    <row r="18" spans="1:23" ht="20" x14ac:dyDescent="0.25">
      <c r="A18" s="5" t="s">
        <v>13</v>
      </c>
      <c r="B18" s="1" t="s">
        <v>92</v>
      </c>
      <c r="C18" s="1">
        <v>25656000</v>
      </c>
      <c r="D18" s="1">
        <v>27725000</v>
      </c>
      <c r="E18" s="1">
        <v>29960000</v>
      </c>
      <c r="F18" s="1">
        <v>34184000</v>
      </c>
      <c r="G18" s="1">
        <v>31573000</v>
      </c>
      <c r="H18" s="1">
        <v>34602000</v>
      </c>
      <c r="I18" s="1">
        <v>40000000</v>
      </c>
      <c r="J18" s="1">
        <v>46355000</v>
      </c>
      <c r="K18" s="1">
        <v>44455000</v>
      </c>
      <c r="L18" s="1">
        <v>192200000</v>
      </c>
      <c r="M18" s="1">
        <v>204000000</v>
      </c>
      <c r="N18" s="1">
        <v>176600000</v>
      </c>
      <c r="O18" s="1">
        <v>158500000</v>
      </c>
      <c r="P18" s="1">
        <v>167400000</v>
      </c>
      <c r="Q18" s="1">
        <v>166800000</v>
      </c>
      <c r="W18" s="18" t="s">
        <v>125</v>
      </c>
    </row>
    <row r="19" spans="1:23" ht="19" x14ac:dyDescent="0.25">
      <c r="A19" s="6" t="s">
        <v>14</v>
      </c>
      <c r="B19" s="10" t="s">
        <v>92</v>
      </c>
      <c r="C19" s="10">
        <v>219082000</v>
      </c>
      <c r="D19" s="10">
        <v>205830000</v>
      </c>
      <c r="E19" s="10">
        <v>195479000</v>
      </c>
      <c r="F19" s="10">
        <v>275147000</v>
      </c>
      <c r="G19" s="10">
        <v>274124000</v>
      </c>
      <c r="H19" s="10">
        <v>318258000</v>
      </c>
      <c r="I19" s="10">
        <v>349697000</v>
      </c>
      <c r="J19" s="10">
        <v>370422000</v>
      </c>
      <c r="K19" s="10">
        <v>357906000</v>
      </c>
      <c r="L19" s="10">
        <v>567300000</v>
      </c>
      <c r="M19" s="10">
        <v>815200000</v>
      </c>
      <c r="N19" s="10">
        <v>718300000</v>
      </c>
      <c r="O19" s="10">
        <v>854200000</v>
      </c>
      <c r="P19" s="10">
        <v>971500000</v>
      </c>
      <c r="Q19" s="10">
        <v>656100000</v>
      </c>
      <c r="W19" s="32">
        <f>Q40-Q56-Q61</f>
        <v>-1346900000</v>
      </c>
    </row>
    <row r="20" spans="1:23" ht="19" customHeight="1" x14ac:dyDescent="0.25">
      <c r="A20" s="14" t="s">
        <v>101</v>
      </c>
      <c r="B20" s="1"/>
      <c r="C20" s="15" t="e">
        <f>(C19/B19)-1</f>
        <v>#VALUE!</v>
      </c>
      <c r="D20" s="15">
        <f>(D19/C19)-1</f>
        <v>-6.0488766763129753E-2</v>
      </c>
      <c r="E20" s="15">
        <f>(E19/D19)-1</f>
        <v>-5.0289073507263304E-2</v>
      </c>
      <c r="F20" s="15">
        <f t="shared" ref="F20:AB20" si="3">(F19/E19)-1</f>
        <v>0.40755272944919918</v>
      </c>
      <c r="G20" s="15">
        <f t="shared" si="3"/>
        <v>-3.7180125532897401E-3</v>
      </c>
      <c r="H20" s="15">
        <f t="shared" si="3"/>
        <v>0.16100013132742852</v>
      </c>
      <c r="I20" s="15">
        <f t="shared" si="3"/>
        <v>9.8784633850523829E-2</v>
      </c>
      <c r="J20" s="15">
        <f t="shared" si="3"/>
        <v>5.9265592784610632E-2</v>
      </c>
      <c r="K20" s="15">
        <f t="shared" si="3"/>
        <v>-3.3788489884510109E-2</v>
      </c>
      <c r="L20" s="15">
        <f t="shared" si="3"/>
        <v>0.58505305862433143</v>
      </c>
      <c r="M20" s="15">
        <f t="shared" si="3"/>
        <v>0.43698219636876434</v>
      </c>
      <c r="N20" s="15">
        <f t="shared" si="3"/>
        <v>-0.11886653581943085</v>
      </c>
      <c r="O20" s="15">
        <f t="shared" si="3"/>
        <v>0.18919671446470843</v>
      </c>
      <c r="P20" s="15">
        <f t="shared" si="3"/>
        <v>0.13732147038164366</v>
      </c>
      <c r="Q20" s="15">
        <f t="shared" si="3"/>
        <v>-0.32465259907359756</v>
      </c>
    </row>
    <row r="21" spans="1:23" ht="19" x14ac:dyDescent="0.25">
      <c r="A21" s="5" t="s">
        <v>15</v>
      </c>
      <c r="B21" s="2" t="s">
        <v>92</v>
      </c>
      <c r="C21" s="2">
        <v>0.52569999999999995</v>
      </c>
      <c r="D21" s="2">
        <v>0.48309999999999997</v>
      </c>
      <c r="E21" s="2">
        <v>0.44719999999999999</v>
      </c>
      <c r="F21" s="2">
        <v>0.54149999999999998</v>
      </c>
      <c r="G21" s="2">
        <v>0.53500000000000003</v>
      </c>
      <c r="H21" s="2">
        <v>0.55630000000000002</v>
      </c>
      <c r="I21" s="2">
        <v>0.56659999999999999</v>
      </c>
      <c r="J21" s="2">
        <v>0.58379999999999999</v>
      </c>
      <c r="K21" s="2">
        <v>0.54479999999999995</v>
      </c>
      <c r="L21" s="2">
        <v>0.2545</v>
      </c>
      <c r="M21" s="2">
        <v>0.2944</v>
      </c>
      <c r="N21" s="2">
        <v>0.2878</v>
      </c>
      <c r="O21" s="2">
        <v>0.2492</v>
      </c>
      <c r="P21" s="2">
        <v>0.27800000000000002</v>
      </c>
      <c r="Q21" s="2">
        <v>0.16569999999999999</v>
      </c>
    </row>
    <row r="22" spans="1:23" ht="19" x14ac:dyDescent="0.25">
      <c r="A22" s="6" t="s">
        <v>16</v>
      </c>
      <c r="B22" s="10" t="s">
        <v>92</v>
      </c>
      <c r="C22" s="10">
        <v>187310000</v>
      </c>
      <c r="D22" s="10">
        <v>177585000</v>
      </c>
      <c r="E22" s="10">
        <v>167341000</v>
      </c>
      <c r="F22" s="10">
        <v>241632000</v>
      </c>
      <c r="G22" s="10">
        <v>244097000</v>
      </c>
      <c r="H22" s="10">
        <v>285814000</v>
      </c>
      <c r="I22" s="10">
        <v>313801000</v>
      </c>
      <c r="J22" s="10">
        <v>319928000</v>
      </c>
      <c r="K22" s="10">
        <v>298200000</v>
      </c>
      <c r="L22" s="10">
        <v>371900000</v>
      </c>
      <c r="M22" s="10">
        <v>599400000</v>
      </c>
      <c r="N22" s="10">
        <v>537200000</v>
      </c>
      <c r="O22" s="10">
        <v>662200000</v>
      </c>
      <c r="P22" s="10">
        <v>805900000</v>
      </c>
      <c r="Q22" s="10">
        <v>489600000</v>
      </c>
    </row>
    <row r="23" spans="1:23" ht="19" x14ac:dyDescent="0.25">
      <c r="A23" s="5" t="s">
        <v>17</v>
      </c>
      <c r="B23" s="2" t="s">
        <v>92</v>
      </c>
      <c r="C23" s="2">
        <v>0.44940000000000002</v>
      </c>
      <c r="D23" s="2">
        <v>0.4168</v>
      </c>
      <c r="E23" s="2">
        <v>0.38279999999999997</v>
      </c>
      <c r="F23" s="2">
        <v>0.47549999999999998</v>
      </c>
      <c r="G23" s="2">
        <v>0.47639999999999999</v>
      </c>
      <c r="H23" s="2">
        <v>0.49959999999999999</v>
      </c>
      <c r="I23" s="2">
        <v>0.50839999999999996</v>
      </c>
      <c r="J23" s="2">
        <v>0.50419999999999998</v>
      </c>
      <c r="K23" s="2">
        <v>0.45390000000000003</v>
      </c>
      <c r="L23" s="2">
        <v>0.1668</v>
      </c>
      <c r="M23" s="2">
        <v>0.2165</v>
      </c>
      <c r="N23" s="2">
        <v>0.2152</v>
      </c>
      <c r="O23" s="2">
        <v>0.19320000000000001</v>
      </c>
      <c r="P23" s="2">
        <v>0.2306</v>
      </c>
      <c r="Q23" s="2">
        <v>0.1237</v>
      </c>
    </row>
    <row r="24" spans="1:23" ht="19" x14ac:dyDescent="0.25">
      <c r="A24" s="5" t="s">
        <v>18</v>
      </c>
      <c r="B24" s="1" t="s">
        <v>92</v>
      </c>
      <c r="C24" s="1">
        <v>6097000</v>
      </c>
      <c r="D24" s="1">
        <v>-355000</v>
      </c>
      <c r="E24" s="1">
        <v>-2718000</v>
      </c>
      <c r="F24" s="1">
        <v>-1548000</v>
      </c>
      <c r="G24" s="1">
        <v>-1546000</v>
      </c>
      <c r="H24" s="1">
        <v>-2158000</v>
      </c>
      <c r="I24" s="1">
        <v>-4104000</v>
      </c>
      <c r="J24" s="1">
        <v>4096000</v>
      </c>
      <c r="K24" s="1">
        <v>8404000</v>
      </c>
      <c r="L24" s="1">
        <v>-37500000</v>
      </c>
      <c r="M24" s="1">
        <v>-28200000</v>
      </c>
      <c r="N24" s="1">
        <v>-35800000</v>
      </c>
      <c r="O24" s="1">
        <v>-1800000</v>
      </c>
      <c r="P24" s="1">
        <v>-49800000</v>
      </c>
      <c r="Q24" s="1">
        <v>-56700000</v>
      </c>
    </row>
    <row r="25" spans="1:23" ht="19" x14ac:dyDescent="0.25">
      <c r="A25" s="6" t="s">
        <v>19</v>
      </c>
      <c r="B25" s="10" t="s">
        <v>92</v>
      </c>
      <c r="C25" s="10">
        <v>193407000</v>
      </c>
      <c r="D25" s="10">
        <v>177230000</v>
      </c>
      <c r="E25" s="10">
        <v>164623000</v>
      </c>
      <c r="F25" s="10">
        <v>240084000</v>
      </c>
      <c r="G25" s="10">
        <v>242551000</v>
      </c>
      <c r="H25" s="10">
        <v>283656000</v>
      </c>
      <c r="I25" s="10">
        <v>309697000</v>
      </c>
      <c r="J25" s="10">
        <v>324024000</v>
      </c>
      <c r="K25" s="10">
        <v>306604000</v>
      </c>
      <c r="L25" s="10">
        <v>334400000</v>
      </c>
      <c r="M25" s="10">
        <v>571200000</v>
      </c>
      <c r="N25" s="10">
        <v>501400000</v>
      </c>
      <c r="O25" s="10">
        <v>660400000</v>
      </c>
      <c r="P25" s="10">
        <v>756100000</v>
      </c>
      <c r="Q25" s="10">
        <v>432900000</v>
      </c>
    </row>
    <row r="26" spans="1:23" ht="19" x14ac:dyDescent="0.25">
      <c r="A26" s="5" t="s">
        <v>20</v>
      </c>
      <c r="B26" s="2" t="s">
        <v>92</v>
      </c>
      <c r="C26" s="2">
        <v>0.46400000000000002</v>
      </c>
      <c r="D26" s="2">
        <v>0.41599999999999998</v>
      </c>
      <c r="E26" s="2">
        <v>0.37659999999999999</v>
      </c>
      <c r="F26" s="2">
        <v>0.47249999999999998</v>
      </c>
      <c r="G26" s="2">
        <v>0.47339999999999999</v>
      </c>
      <c r="H26" s="2">
        <v>0.49590000000000001</v>
      </c>
      <c r="I26" s="2">
        <v>0.50180000000000002</v>
      </c>
      <c r="J26" s="2">
        <v>0.51060000000000005</v>
      </c>
      <c r="K26" s="2">
        <v>0.4667</v>
      </c>
      <c r="L26" s="2">
        <v>0.15</v>
      </c>
      <c r="M26" s="2">
        <v>0.20630000000000001</v>
      </c>
      <c r="N26" s="2">
        <v>0.2009</v>
      </c>
      <c r="O26" s="2">
        <v>0.19270000000000001</v>
      </c>
      <c r="P26" s="2">
        <v>0.21640000000000001</v>
      </c>
      <c r="Q26" s="2">
        <v>0.1094</v>
      </c>
    </row>
    <row r="27" spans="1:23" ht="19" x14ac:dyDescent="0.25">
      <c r="A27" s="5" t="s">
        <v>21</v>
      </c>
      <c r="B27" s="1" t="s">
        <v>92</v>
      </c>
      <c r="C27" s="1">
        <v>78119000</v>
      </c>
      <c r="D27" s="1">
        <v>70779000</v>
      </c>
      <c r="E27" s="1">
        <v>65227000</v>
      </c>
      <c r="F27" s="1">
        <v>100678000</v>
      </c>
      <c r="G27" s="1">
        <v>85156000</v>
      </c>
      <c r="H27" s="1">
        <v>107657000</v>
      </c>
      <c r="I27" s="1">
        <v>119983000</v>
      </c>
      <c r="J27" s="1">
        <v>119001000</v>
      </c>
      <c r="K27" s="1">
        <v>120884000</v>
      </c>
      <c r="L27" s="1">
        <v>-66200000</v>
      </c>
      <c r="M27" s="1">
        <v>146000000</v>
      </c>
      <c r="N27" s="1">
        <v>130600000</v>
      </c>
      <c r="O27" s="1">
        <v>192200000</v>
      </c>
      <c r="P27" s="1">
        <v>227100000</v>
      </c>
      <c r="Q27" s="1">
        <v>197900000</v>
      </c>
    </row>
    <row r="28" spans="1:23" ht="20" thickBot="1" x14ac:dyDescent="0.3">
      <c r="A28" s="7" t="s">
        <v>22</v>
      </c>
      <c r="B28" s="11" t="s">
        <v>92</v>
      </c>
      <c r="C28" s="11">
        <v>115288000</v>
      </c>
      <c r="D28" s="11">
        <v>106451000</v>
      </c>
      <c r="E28" s="11">
        <v>99396000</v>
      </c>
      <c r="F28" s="11">
        <v>139406000</v>
      </c>
      <c r="G28" s="11">
        <v>157395000</v>
      </c>
      <c r="H28" s="11">
        <v>175999000</v>
      </c>
      <c r="I28" s="11">
        <v>189714000</v>
      </c>
      <c r="J28" s="11">
        <v>205023000</v>
      </c>
      <c r="K28" s="11">
        <v>186820000</v>
      </c>
      <c r="L28" s="11">
        <v>401700000</v>
      </c>
      <c r="M28" s="11">
        <v>426500000</v>
      </c>
      <c r="N28" s="11">
        <v>374900000</v>
      </c>
      <c r="O28" s="11">
        <v>468200000</v>
      </c>
      <c r="P28" s="11">
        <v>529000000</v>
      </c>
      <c r="Q28" s="11">
        <v>235000000</v>
      </c>
    </row>
    <row r="29" spans="1:23" ht="20" customHeight="1" thickTop="1" x14ac:dyDescent="0.25">
      <c r="A29" s="14" t="s">
        <v>102</v>
      </c>
      <c r="B29" s="1"/>
      <c r="C29" s="15" t="e">
        <f>(C28/B28)-1</f>
        <v>#VALUE!</v>
      </c>
      <c r="D29" s="15">
        <f>(D28/C28)-1</f>
        <v>-7.665151620290056E-2</v>
      </c>
      <c r="E29" s="15">
        <f>(E28/D28)-1</f>
        <v>-6.6274624005410954E-2</v>
      </c>
      <c r="F29" s="15">
        <f t="shared" ref="F29:AB29" si="4">(F28/E28)-1</f>
        <v>0.40253128898547219</v>
      </c>
      <c r="G29" s="15">
        <f t="shared" si="4"/>
        <v>0.12904035694302962</v>
      </c>
      <c r="H29" s="15">
        <f t="shared" si="4"/>
        <v>0.11819943454366411</v>
      </c>
      <c r="I29" s="15">
        <f t="shared" si="4"/>
        <v>7.7926579128290596E-2</v>
      </c>
      <c r="J29" s="15">
        <f t="shared" si="4"/>
        <v>8.0695151649324837E-2</v>
      </c>
      <c r="K29" s="15">
        <f t="shared" si="4"/>
        <v>-8.8785160689288545E-2</v>
      </c>
      <c r="L29" s="15">
        <f t="shared" si="4"/>
        <v>1.1501980516004711</v>
      </c>
      <c r="M29" s="15">
        <f t="shared" si="4"/>
        <v>6.173761513567344E-2</v>
      </c>
      <c r="N29" s="15">
        <f t="shared" si="4"/>
        <v>-0.12098475967174682</v>
      </c>
      <c r="O29" s="15">
        <f t="shared" si="4"/>
        <v>0.24886636436383025</v>
      </c>
      <c r="P29" s="15">
        <f t="shared" si="4"/>
        <v>0.12985903460059811</v>
      </c>
      <c r="Q29" s="15">
        <f t="shared" si="4"/>
        <v>-0.55576559546313797</v>
      </c>
    </row>
    <row r="30" spans="1:23" ht="19" x14ac:dyDescent="0.25">
      <c r="A30" s="5" t="s">
        <v>23</v>
      </c>
      <c r="B30" s="2" t="s">
        <v>92</v>
      </c>
      <c r="C30" s="2">
        <v>0.27660000000000001</v>
      </c>
      <c r="D30" s="2">
        <v>0.24979999999999999</v>
      </c>
      <c r="E30" s="2">
        <v>0.22739999999999999</v>
      </c>
      <c r="F30" s="2">
        <v>0.27429999999999999</v>
      </c>
      <c r="G30" s="2">
        <v>0.30719999999999997</v>
      </c>
      <c r="H30" s="2">
        <v>0.30769999999999997</v>
      </c>
      <c r="I30" s="2">
        <v>0.30740000000000001</v>
      </c>
      <c r="J30" s="2">
        <v>0.3231</v>
      </c>
      <c r="K30" s="2">
        <v>0.28439999999999999</v>
      </c>
      <c r="L30" s="2">
        <v>0.1802</v>
      </c>
      <c r="M30" s="2">
        <v>0.154</v>
      </c>
      <c r="N30" s="2">
        <v>0.1502</v>
      </c>
      <c r="O30" s="2">
        <v>0.1366</v>
      </c>
      <c r="P30" s="2">
        <v>0.15140000000000001</v>
      </c>
      <c r="Q30" s="2">
        <v>5.9400000000000001E-2</v>
      </c>
    </row>
    <row r="31" spans="1:23" ht="19" x14ac:dyDescent="0.25">
      <c r="A31" s="5" t="s">
        <v>24</v>
      </c>
      <c r="B31" s="12" t="s">
        <v>92</v>
      </c>
      <c r="C31" s="12">
        <v>1.27</v>
      </c>
      <c r="D31" s="12">
        <v>1.17</v>
      </c>
      <c r="E31" s="12">
        <v>1.03</v>
      </c>
      <c r="F31" s="12">
        <v>1.52</v>
      </c>
      <c r="G31" s="12">
        <v>1.78</v>
      </c>
      <c r="H31" s="12">
        <v>1.99</v>
      </c>
      <c r="I31" s="12">
        <v>2.21</v>
      </c>
      <c r="J31" s="12">
        <v>2.46</v>
      </c>
      <c r="K31" s="12">
        <v>2.27</v>
      </c>
      <c r="L31" s="12">
        <v>3.7</v>
      </c>
      <c r="M31" s="12">
        <v>3.78</v>
      </c>
      <c r="N31" s="12">
        <v>3.35</v>
      </c>
      <c r="O31" s="12">
        <v>4.28</v>
      </c>
      <c r="P31" s="12">
        <v>4.95</v>
      </c>
      <c r="Q31" s="12">
        <v>2.21</v>
      </c>
    </row>
    <row r="32" spans="1:23" ht="19" x14ac:dyDescent="0.25">
      <c r="A32" s="5" t="s">
        <v>25</v>
      </c>
      <c r="B32" s="12" t="s">
        <v>92</v>
      </c>
      <c r="C32" s="12">
        <v>1.24</v>
      </c>
      <c r="D32" s="12">
        <v>1.1499999999999999</v>
      </c>
      <c r="E32" s="12">
        <v>1.03</v>
      </c>
      <c r="F32" s="12">
        <v>1.52</v>
      </c>
      <c r="G32" s="12">
        <v>1.78</v>
      </c>
      <c r="H32" s="12">
        <v>1.99</v>
      </c>
      <c r="I32" s="12">
        <v>2.21</v>
      </c>
      <c r="J32" s="12">
        <v>2.46</v>
      </c>
      <c r="K32" s="12">
        <v>2.27</v>
      </c>
      <c r="L32" s="12">
        <v>3.69</v>
      </c>
      <c r="M32" s="12">
        <v>3.76</v>
      </c>
      <c r="N32" s="12">
        <v>3.34</v>
      </c>
      <c r="O32" s="12">
        <v>4.2699999999999996</v>
      </c>
      <c r="P32" s="12">
        <v>4.9400000000000004</v>
      </c>
      <c r="Q32" s="12">
        <v>2.2000000000000002</v>
      </c>
    </row>
    <row r="33" spans="1:17" ht="19" x14ac:dyDescent="0.25">
      <c r="A33" s="5" t="s">
        <v>26</v>
      </c>
      <c r="B33" s="1" t="s">
        <v>92</v>
      </c>
      <c r="C33" s="1">
        <v>90733000</v>
      </c>
      <c r="D33" s="1">
        <v>90733000</v>
      </c>
      <c r="E33" s="1">
        <v>95754000</v>
      </c>
      <c r="F33" s="1">
        <v>89994000</v>
      </c>
      <c r="G33" s="1">
        <v>87460000</v>
      </c>
      <c r="H33" s="1">
        <v>87331000</v>
      </c>
      <c r="I33" s="1">
        <v>85406000</v>
      </c>
      <c r="J33" s="1">
        <v>83081000</v>
      </c>
      <c r="K33" s="1">
        <v>81432000</v>
      </c>
      <c r="L33" s="1">
        <v>107200000</v>
      </c>
      <c r="M33" s="1">
        <v>111800000</v>
      </c>
      <c r="N33" s="1">
        <v>111400000</v>
      </c>
      <c r="O33" s="1">
        <v>109100000</v>
      </c>
      <c r="P33" s="1">
        <v>109100000</v>
      </c>
      <c r="Q33" s="1">
        <v>106300000</v>
      </c>
    </row>
    <row r="34" spans="1:17" ht="19" x14ac:dyDescent="0.25">
      <c r="A34" s="5" t="s">
        <v>27</v>
      </c>
      <c r="B34" s="1" t="s">
        <v>92</v>
      </c>
      <c r="C34" s="1">
        <v>92951000</v>
      </c>
      <c r="D34" s="1">
        <v>92951000</v>
      </c>
      <c r="E34" s="1">
        <v>95754000</v>
      </c>
      <c r="F34" s="1">
        <v>89994000</v>
      </c>
      <c r="G34" s="1">
        <v>87460000</v>
      </c>
      <c r="H34" s="1">
        <v>87331000</v>
      </c>
      <c r="I34" s="1">
        <v>85406000</v>
      </c>
      <c r="J34" s="1">
        <v>83081000</v>
      </c>
      <c r="K34" s="1">
        <v>81432000</v>
      </c>
      <c r="L34" s="1">
        <v>107500000</v>
      </c>
      <c r="M34" s="1">
        <v>112200000</v>
      </c>
      <c r="N34" s="1">
        <v>111800000</v>
      </c>
      <c r="O34" s="1">
        <v>109300000</v>
      </c>
      <c r="P34" s="1">
        <v>109300000</v>
      </c>
      <c r="Q34" s="1">
        <v>106700000</v>
      </c>
    </row>
    <row r="35" spans="1:17" ht="20" customHeight="1" x14ac:dyDescent="0.25">
      <c r="A35" s="14" t="s">
        <v>103</v>
      </c>
      <c r="B35" s="1"/>
      <c r="C35" s="22" t="e">
        <f>(C34-B34)/B34</f>
        <v>#VALUE!</v>
      </c>
      <c r="D35" s="22">
        <f t="shared" ref="D35:AB35" si="5">(D34-C34)/C34</f>
        <v>0</v>
      </c>
      <c r="E35" s="22">
        <f t="shared" si="5"/>
        <v>3.0155673419328462E-2</v>
      </c>
      <c r="F35" s="22">
        <f t="shared" si="5"/>
        <v>-6.0154144996553666E-2</v>
      </c>
      <c r="G35" s="22">
        <f t="shared" si="5"/>
        <v>-2.8157432717736738E-2</v>
      </c>
      <c r="H35" s="22">
        <f t="shared" si="5"/>
        <v>-1.4749599817059228E-3</v>
      </c>
      <c r="I35" s="22">
        <f t="shared" si="5"/>
        <v>-2.2042573656548076E-2</v>
      </c>
      <c r="J35" s="22">
        <f t="shared" si="5"/>
        <v>-2.7222911739222068E-2</v>
      </c>
      <c r="K35" s="22">
        <f t="shared" si="5"/>
        <v>-1.9848100046942142E-2</v>
      </c>
      <c r="L35" s="22">
        <f t="shared" si="5"/>
        <v>0.32011985460261322</v>
      </c>
      <c r="M35" s="22">
        <f t="shared" si="5"/>
        <v>4.3720930232558138E-2</v>
      </c>
      <c r="N35" s="22">
        <f t="shared" si="5"/>
        <v>-3.5650623885918001E-3</v>
      </c>
      <c r="O35" s="22">
        <f t="shared" si="5"/>
        <v>-2.2361359570661897E-2</v>
      </c>
      <c r="P35" s="22">
        <f t="shared" si="5"/>
        <v>0</v>
      </c>
      <c r="Q35" s="22">
        <f t="shared" si="5"/>
        <v>-2.3787740164684355E-2</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v>383730000</v>
      </c>
      <c r="D38" s="1">
        <v>53789000</v>
      </c>
      <c r="E38" s="1">
        <v>134936000</v>
      </c>
      <c r="F38" s="1">
        <v>135597000</v>
      </c>
      <c r="G38" s="1">
        <v>221341000</v>
      </c>
      <c r="H38" s="1">
        <v>147927000</v>
      </c>
      <c r="I38" s="1">
        <v>102253000</v>
      </c>
      <c r="J38" s="1">
        <v>97298000</v>
      </c>
      <c r="K38" s="1">
        <v>143500000</v>
      </c>
      <c r="L38" s="1">
        <v>275100000</v>
      </c>
      <c r="M38" s="1">
        <v>229300000</v>
      </c>
      <c r="N38" s="1">
        <v>245400000</v>
      </c>
      <c r="O38" s="1">
        <v>341900000</v>
      </c>
      <c r="P38" s="1">
        <v>353300000</v>
      </c>
      <c r="Q38" s="1">
        <v>432700000</v>
      </c>
    </row>
    <row r="39" spans="1:17" ht="19" x14ac:dyDescent="0.25">
      <c r="A39" s="5" t="s">
        <v>31</v>
      </c>
      <c r="B39" s="1" t="s">
        <v>92</v>
      </c>
      <c r="C39" s="1" t="s">
        <v>92</v>
      </c>
      <c r="D39" s="1" t="s">
        <v>92</v>
      </c>
      <c r="E39" s="1" t="s">
        <v>92</v>
      </c>
      <c r="F39" s="1" t="s">
        <v>92</v>
      </c>
      <c r="G39" s="1" t="s">
        <v>92</v>
      </c>
      <c r="H39" s="1" t="s">
        <v>92</v>
      </c>
      <c r="I39" s="1" t="s">
        <v>92</v>
      </c>
      <c r="J39" s="1" t="s">
        <v>92</v>
      </c>
      <c r="K39" s="1">
        <v>47300000</v>
      </c>
      <c r="L39" s="1">
        <v>35700000</v>
      </c>
      <c r="M39" s="1">
        <v>71000000</v>
      </c>
      <c r="N39" s="1">
        <v>92400000</v>
      </c>
      <c r="O39" s="1">
        <v>37100000</v>
      </c>
      <c r="P39" s="1">
        <v>27400000</v>
      </c>
      <c r="Q39" s="1">
        <v>91700000</v>
      </c>
    </row>
    <row r="40" spans="1:17" ht="19" x14ac:dyDescent="0.25">
      <c r="A40" s="5" t="s">
        <v>32</v>
      </c>
      <c r="B40" s="1" t="s">
        <v>92</v>
      </c>
      <c r="C40" s="1">
        <v>383730000</v>
      </c>
      <c r="D40" s="1">
        <v>53789000</v>
      </c>
      <c r="E40" s="1">
        <v>134936000</v>
      </c>
      <c r="F40" s="1">
        <v>135597000</v>
      </c>
      <c r="G40" s="1">
        <v>221341000</v>
      </c>
      <c r="H40" s="1">
        <v>147927000</v>
      </c>
      <c r="I40" s="1">
        <v>102253000</v>
      </c>
      <c r="J40" s="1">
        <v>97298000</v>
      </c>
      <c r="K40" s="1">
        <v>190800000</v>
      </c>
      <c r="L40" s="1">
        <v>310800000</v>
      </c>
      <c r="M40" s="1">
        <v>300300000</v>
      </c>
      <c r="N40" s="1">
        <v>337800000</v>
      </c>
      <c r="O40" s="1">
        <v>379000000</v>
      </c>
      <c r="P40" s="1">
        <v>380700000</v>
      </c>
      <c r="Q40" s="1">
        <v>524400000</v>
      </c>
    </row>
    <row r="41" spans="1:17" ht="19" x14ac:dyDescent="0.25">
      <c r="A41" s="5" t="s">
        <v>33</v>
      </c>
      <c r="B41" s="1" t="s">
        <v>92</v>
      </c>
      <c r="C41" s="1">
        <v>43077000</v>
      </c>
      <c r="D41" s="1">
        <v>51098000</v>
      </c>
      <c r="E41" s="1">
        <v>49529000</v>
      </c>
      <c r="F41" s="1">
        <v>62599000</v>
      </c>
      <c r="G41" s="1">
        <v>80796000</v>
      </c>
      <c r="H41" s="1">
        <v>90586000</v>
      </c>
      <c r="I41" s="1">
        <v>96118000</v>
      </c>
      <c r="J41" s="1">
        <v>130295000</v>
      </c>
      <c r="K41" s="1">
        <v>234500000</v>
      </c>
      <c r="L41" s="1">
        <v>357700000</v>
      </c>
      <c r="M41" s="1">
        <v>291500000</v>
      </c>
      <c r="N41" s="1">
        <v>390400000</v>
      </c>
      <c r="O41" s="1">
        <v>369600000</v>
      </c>
      <c r="P41" s="1">
        <v>419700000</v>
      </c>
      <c r="Q41" s="1">
        <v>418100000</v>
      </c>
    </row>
    <row r="42" spans="1:1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row>
    <row r="43" spans="1:17" ht="19" x14ac:dyDescent="0.25">
      <c r="A43" s="5" t="s">
        <v>35</v>
      </c>
      <c r="B43" s="1" t="s">
        <v>92</v>
      </c>
      <c r="C43" s="1">
        <v>6256000</v>
      </c>
      <c r="D43" s="1">
        <v>5047000</v>
      </c>
      <c r="E43" s="1">
        <v>5217000</v>
      </c>
      <c r="F43" s="1">
        <v>4713000</v>
      </c>
      <c r="G43" s="1">
        <v>6724000</v>
      </c>
      <c r="H43" s="1">
        <v>5594000</v>
      </c>
      <c r="I43" s="1">
        <v>5747000</v>
      </c>
      <c r="J43" s="1">
        <v>7452000</v>
      </c>
      <c r="K43" s="1">
        <v>9400000</v>
      </c>
      <c r="L43" s="1">
        <v>15200000</v>
      </c>
      <c r="M43" s="1">
        <v>15800000</v>
      </c>
      <c r="N43" s="1">
        <v>838600000</v>
      </c>
      <c r="O43" s="1">
        <v>782700000</v>
      </c>
      <c r="P43" s="1">
        <v>1096600000</v>
      </c>
      <c r="Q43" s="1">
        <v>613500000</v>
      </c>
    </row>
    <row r="44" spans="1:17" ht="19" x14ac:dyDescent="0.25">
      <c r="A44" s="6" t="s">
        <v>36</v>
      </c>
      <c r="B44" s="10" t="s">
        <v>92</v>
      </c>
      <c r="C44" s="10">
        <v>433063000</v>
      </c>
      <c r="D44" s="10">
        <v>109934000</v>
      </c>
      <c r="E44" s="10">
        <v>189682000</v>
      </c>
      <c r="F44" s="10">
        <v>202909000</v>
      </c>
      <c r="G44" s="10">
        <v>308861000</v>
      </c>
      <c r="H44" s="10">
        <v>244107000</v>
      </c>
      <c r="I44" s="10">
        <v>204118000</v>
      </c>
      <c r="J44" s="10">
        <v>235045000</v>
      </c>
      <c r="K44" s="10">
        <v>434700000</v>
      </c>
      <c r="L44" s="10">
        <v>683700000</v>
      </c>
      <c r="M44" s="10">
        <v>607600000</v>
      </c>
      <c r="N44" s="10">
        <v>1566800000</v>
      </c>
      <c r="O44" s="10">
        <v>1531300000</v>
      </c>
      <c r="P44" s="10">
        <v>1897000000</v>
      </c>
      <c r="Q44" s="10">
        <v>1556000000</v>
      </c>
    </row>
    <row r="45" spans="1:17" ht="19" x14ac:dyDescent="0.25">
      <c r="A45" s="5" t="s">
        <v>37</v>
      </c>
      <c r="B45" s="1" t="s">
        <v>92</v>
      </c>
      <c r="C45" s="1">
        <v>96165000</v>
      </c>
      <c r="D45" s="1">
        <v>86998000</v>
      </c>
      <c r="E45" s="1">
        <v>81712000</v>
      </c>
      <c r="F45" s="1">
        <v>78958000</v>
      </c>
      <c r="G45" s="1">
        <v>72208000</v>
      </c>
      <c r="H45" s="1">
        <v>71770000</v>
      </c>
      <c r="I45" s="1">
        <v>65274000</v>
      </c>
      <c r="J45" s="1">
        <v>60849000</v>
      </c>
      <c r="K45" s="1">
        <v>78800000</v>
      </c>
      <c r="L45" s="1">
        <v>76600000</v>
      </c>
      <c r="M45" s="1">
        <v>100400000</v>
      </c>
      <c r="N45" s="1">
        <v>193600000</v>
      </c>
      <c r="O45" s="1">
        <v>217600000</v>
      </c>
      <c r="P45" s="1">
        <v>220000000</v>
      </c>
      <c r="Q45" s="1">
        <v>219900000</v>
      </c>
    </row>
    <row r="46" spans="1:17" ht="19" x14ac:dyDescent="0.25">
      <c r="A46" s="5" t="s">
        <v>38</v>
      </c>
      <c r="B46" s="1" t="s">
        <v>92</v>
      </c>
      <c r="C46" s="1" t="s">
        <v>92</v>
      </c>
      <c r="D46" s="1" t="s">
        <v>92</v>
      </c>
      <c r="E46" s="1" t="s">
        <v>92</v>
      </c>
      <c r="F46" s="1" t="s">
        <v>92</v>
      </c>
      <c r="G46" s="1" t="s">
        <v>92</v>
      </c>
      <c r="H46" s="1" t="s">
        <v>92</v>
      </c>
      <c r="I46" s="1">
        <v>7655000</v>
      </c>
      <c r="J46" s="1">
        <v>26468000</v>
      </c>
      <c r="K46" s="1">
        <v>2707400000</v>
      </c>
      <c r="L46" s="1">
        <v>2691400000</v>
      </c>
      <c r="M46" s="1">
        <v>2682100000</v>
      </c>
      <c r="N46" s="1">
        <v>2895100000</v>
      </c>
      <c r="O46" s="1">
        <v>3025400000</v>
      </c>
      <c r="P46" s="1">
        <v>3113900000</v>
      </c>
      <c r="Q46" s="1">
        <v>3122800000</v>
      </c>
    </row>
    <row r="47" spans="1:17" ht="19" x14ac:dyDescent="0.25">
      <c r="A47" s="5" t="s">
        <v>39</v>
      </c>
      <c r="B47" s="1" t="s">
        <v>92</v>
      </c>
      <c r="C47" s="1">
        <v>39630000</v>
      </c>
      <c r="D47" s="1">
        <v>44565000</v>
      </c>
      <c r="E47" s="1">
        <v>42169000</v>
      </c>
      <c r="F47" s="1">
        <v>42721000</v>
      </c>
      <c r="G47" s="1">
        <v>45939000</v>
      </c>
      <c r="H47" s="1">
        <v>55673000</v>
      </c>
      <c r="I47" s="1">
        <v>59311000</v>
      </c>
      <c r="J47" s="1">
        <v>71646000</v>
      </c>
      <c r="K47" s="1">
        <v>1943200000</v>
      </c>
      <c r="L47" s="1">
        <v>1754700000</v>
      </c>
      <c r="M47" s="1">
        <v>1619600000</v>
      </c>
      <c r="N47" s="1">
        <v>1766500000</v>
      </c>
      <c r="O47" s="1">
        <v>1707100000</v>
      </c>
      <c r="P47" s="1">
        <v>1666100000</v>
      </c>
      <c r="Q47" s="1">
        <v>1662800000</v>
      </c>
    </row>
    <row r="48" spans="1:17" ht="19" x14ac:dyDescent="0.25">
      <c r="A48" s="5" t="s">
        <v>40</v>
      </c>
      <c r="B48" s="1" t="s">
        <v>92</v>
      </c>
      <c r="C48" s="1">
        <v>39630000</v>
      </c>
      <c r="D48" s="1">
        <v>44565000</v>
      </c>
      <c r="E48" s="1">
        <v>42169000</v>
      </c>
      <c r="F48" s="1">
        <v>42721000</v>
      </c>
      <c r="G48" s="1">
        <v>45939000</v>
      </c>
      <c r="H48" s="1">
        <v>55673000</v>
      </c>
      <c r="I48" s="1">
        <v>66966000</v>
      </c>
      <c r="J48" s="1">
        <v>98114000</v>
      </c>
      <c r="K48" s="1">
        <v>4650600000</v>
      </c>
      <c r="L48" s="1">
        <v>4446100000</v>
      </c>
      <c r="M48" s="1">
        <v>4301700000</v>
      </c>
      <c r="N48" s="1">
        <v>4661600000</v>
      </c>
      <c r="O48" s="1">
        <v>4732500000</v>
      </c>
      <c r="P48" s="1">
        <v>4780000000</v>
      </c>
      <c r="Q48" s="1">
        <v>4785600000</v>
      </c>
    </row>
    <row r="49" spans="1:17" ht="19" x14ac:dyDescent="0.25">
      <c r="A49" s="5" t="s">
        <v>41</v>
      </c>
      <c r="B49" s="1" t="s">
        <v>92</v>
      </c>
      <c r="C49" s="1">
        <v>3090000</v>
      </c>
      <c r="D49" s="1">
        <v>12615000</v>
      </c>
      <c r="E49" s="1">
        <v>14305000</v>
      </c>
      <c r="F49" s="1">
        <v>14270000</v>
      </c>
      <c r="G49" s="1">
        <v>14581000</v>
      </c>
      <c r="H49" s="1">
        <v>12351000</v>
      </c>
      <c r="I49" s="1">
        <v>48430000</v>
      </c>
      <c r="J49" s="1">
        <v>72923000</v>
      </c>
      <c r="K49" s="1">
        <v>82700000</v>
      </c>
      <c r="L49" s="1">
        <v>86200000</v>
      </c>
      <c r="M49" s="1">
        <v>61200000</v>
      </c>
      <c r="N49" s="1">
        <v>42700000</v>
      </c>
      <c r="O49" s="1">
        <v>245800000</v>
      </c>
      <c r="P49" s="1">
        <v>253600000</v>
      </c>
      <c r="Q49" s="1">
        <v>253200000</v>
      </c>
    </row>
    <row r="50" spans="1:17" ht="19" x14ac:dyDescent="0.25">
      <c r="A50" s="5" t="s">
        <v>42</v>
      </c>
      <c r="B50" s="1" t="s">
        <v>92</v>
      </c>
      <c r="C50" s="1" t="s">
        <v>92</v>
      </c>
      <c r="D50" s="1" t="s">
        <v>92</v>
      </c>
      <c r="E50" s="1" t="s">
        <v>92</v>
      </c>
      <c r="F50" s="1" t="s">
        <v>92</v>
      </c>
      <c r="G50" s="1" t="s">
        <v>92</v>
      </c>
      <c r="H50" s="1" t="s">
        <v>92</v>
      </c>
      <c r="I50" s="1" t="s">
        <v>92</v>
      </c>
      <c r="J50" s="1">
        <v>3494000</v>
      </c>
      <c r="K50" s="1" t="s">
        <v>92</v>
      </c>
      <c r="L50" s="1" t="s">
        <v>92</v>
      </c>
      <c r="M50" s="1" t="s">
        <v>92</v>
      </c>
      <c r="N50" s="1" t="s">
        <v>92</v>
      </c>
      <c r="O50" s="1" t="s">
        <v>92</v>
      </c>
      <c r="P50" s="1" t="s">
        <v>92</v>
      </c>
      <c r="Q50" s="1" t="s">
        <v>92</v>
      </c>
    </row>
    <row r="51" spans="1:17" ht="19" x14ac:dyDescent="0.25">
      <c r="A51" s="5" t="s">
        <v>43</v>
      </c>
      <c r="B51" s="1" t="s">
        <v>92</v>
      </c>
      <c r="C51" s="1" t="s">
        <v>92</v>
      </c>
      <c r="D51" s="1" t="s">
        <v>92</v>
      </c>
      <c r="E51" s="1" t="s">
        <v>92</v>
      </c>
      <c r="F51" s="1" t="s">
        <v>92</v>
      </c>
      <c r="G51" s="1" t="s">
        <v>92</v>
      </c>
      <c r="H51" s="1" t="s">
        <v>92</v>
      </c>
      <c r="I51" s="1" t="s">
        <v>92</v>
      </c>
      <c r="J51" s="1">
        <v>6190000</v>
      </c>
      <c r="K51" s="1">
        <v>18900000</v>
      </c>
      <c r="L51" s="1">
        <v>28400000</v>
      </c>
      <c r="M51" s="1">
        <v>43000000</v>
      </c>
      <c r="N51" s="1">
        <v>51800000</v>
      </c>
      <c r="O51" s="1">
        <v>87300000</v>
      </c>
      <c r="P51" s="1">
        <v>146800000</v>
      </c>
      <c r="Q51" s="1">
        <v>184200000</v>
      </c>
    </row>
    <row r="52" spans="1:17" ht="19" x14ac:dyDescent="0.25">
      <c r="A52" s="5" t="s">
        <v>44</v>
      </c>
      <c r="B52" s="1" t="s">
        <v>92</v>
      </c>
      <c r="C52" s="1">
        <v>138885000</v>
      </c>
      <c r="D52" s="1">
        <v>144178000</v>
      </c>
      <c r="E52" s="1">
        <v>138186000</v>
      </c>
      <c r="F52" s="1">
        <v>135949000</v>
      </c>
      <c r="G52" s="1">
        <v>132728000</v>
      </c>
      <c r="H52" s="1">
        <v>139794000</v>
      </c>
      <c r="I52" s="1">
        <v>180670000</v>
      </c>
      <c r="J52" s="1">
        <v>241570000</v>
      </c>
      <c r="K52" s="1">
        <v>4831000000</v>
      </c>
      <c r="L52" s="1">
        <v>4637300000</v>
      </c>
      <c r="M52" s="1">
        <v>4506300000</v>
      </c>
      <c r="N52" s="1">
        <v>4949700000</v>
      </c>
      <c r="O52" s="1">
        <v>5283200000</v>
      </c>
      <c r="P52" s="1">
        <v>5400400000</v>
      </c>
      <c r="Q52" s="1">
        <v>5442900000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20" thickBot="1" x14ac:dyDescent="0.3">
      <c r="A54" s="7" t="s">
        <v>46</v>
      </c>
      <c r="B54" s="11" t="s">
        <v>92</v>
      </c>
      <c r="C54" s="11">
        <v>571948000</v>
      </c>
      <c r="D54" s="11">
        <v>254112000</v>
      </c>
      <c r="E54" s="11">
        <v>327868000</v>
      </c>
      <c r="F54" s="11">
        <v>338858000</v>
      </c>
      <c r="G54" s="11">
        <v>441589000</v>
      </c>
      <c r="H54" s="11">
        <v>383901000</v>
      </c>
      <c r="I54" s="11">
        <v>384788000</v>
      </c>
      <c r="J54" s="11">
        <v>476615000</v>
      </c>
      <c r="K54" s="11">
        <v>5265700000</v>
      </c>
      <c r="L54" s="11">
        <v>5321000000</v>
      </c>
      <c r="M54" s="11">
        <v>5113900000</v>
      </c>
      <c r="N54" s="11">
        <v>6516500000</v>
      </c>
      <c r="O54" s="11">
        <v>6814500000</v>
      </c>
      <c r="P54" s="11">
        <v>7297400000</v>
      </c>
      <c r="Q54" s="11">
        <v>6998900000</v>
      </c>
    </row>
    <row r="55" spans="1:17" ht="20" thickTop="1" x14ac:dyDescent="0.25">
      <c r="A55" s="5" t="s">
        <v>47</v>
      </c>
      <c r="B55" s="1" t="s">
        <v>92</v>
      </c>
      <c r="C55" s="1">
        <v>42958000</v>
      </c>
      <c r="D55" s="1">
        <v>40084000</v>
      </c>
      <c r="E55" s="1">
        <v>46071000</v>
      </c>
      <c r="F55" s="1">
        <v>735000</v>
      </c>
      <c r="G55" s="1">
        <v>4219000</v>
      </c>
      <c r="H55" s="1">
        <v>2779000</v>
      </c>
      <c r="I55" s="1">
        <v>1762000</v>
      </c>
      <c r="J55" s="1">
        <v>6466000</v>
      </c>
      <c r="K55" s="1">
        <v>43200000</v>
      </c>
      <c r="L55" s="1">
        <v>12800000</v>
      </c>
      <c r="M55" s="1">
        <v>21000000</v>
      </c>
      <c r="N55" s="1">
        <v>28500000</v>
      </c>
      <c r="O55" s="1">
        <v>19500000</v>
      </c>
      <c r="P55" s="1" t="s">
        <v>92</v>
      </c>
      <c r="Q55" s="1" t="s">
        <v>92</v>
      </c>
    </row>
    <row r="56" spans="1:17" ht="19" x14ac:dyDescent="0.25">
      <c r="A56" s="5" t="s">
        <v>48</v>
      </c>
      <c r="B56" s="1" t="s">
        <v>92</v>
      </c>
      <c r="C56" s="1" t="s">
        <v>92</v>
      </c>
      <c r="D56" s="1" t="s">
        <v>92</v>
      </c>
      <c r="E56" s="1" t="s">
        <v>92</v>
      </c>
      <c r="F56" s="1" t="s">
        <v>92</v>
      </c>
      <c r="G56" s="1" t="s">
        <v>92</v>
      </c>
      <c r="H56" s="1" t="s">
        <v>92</v>
      </c>
      <c r="I56" s="1" t="s">
        <v>92</v>
      </c>
      <c r="J56" s="1" t="s">
        <v>92</v>
      </c>
      <c r="K56" s="1" t="s">
        <v>92</v>
      </c>
      <c r="L56" s="1">
        <v>299800000</v>
      </c>
      <c r="M56" s="1" t="s">
        <v>92</v>
      </c>
      <c r="N56" s="1">
        <v>68700000</v>
      </c>
      <c r="O56" s="1" t="s">
        <v>92</v>
      </c>
      <c r="P56" s="1" t="s">
        <v>92</v>
      </c>
      <c r="Q56" s="1">
        <v>304700000</v>
      </c>
    </row>
    <row r="57" spans="1:17" ht="19" x14ac:dyDescent="0.25">
      <c r="A57" s="5" t="s">
        <v>49</v>
      </c>
      <c r="B57" s="1" t="s">
        <v>92</v>
      </c>
      <c r="C57" s="1" t="s">
        <v>92</v>
      </c>
      <c r="D57" s="1" t="s">
        <v>92</v>
      </c>
      <c r="E57" s="1" t="s">
        <v>92</v>
      </c>
      <c r="F57" s="1" t="s">
        <v>92</v>
      </c>
      <c r="G57" s="1" t="s">
        <v>92</v>
      </c>
      <c r="H57" s="1">
        <v>1774000</v>
      </c>
      <c r="I57" s="1">
        <v>1633000</v>
      </c>
      <c r="J57" s="1">
        <v>18000</v>
      </c>
      <c r="K57" s="1">
        <v>2600000</v>
      </c>
      <c r="L57" s="1">
        <v>4100000</v>
      </c>
      <c r="M57" s="1">
        <v>4000000</v>
      </c>
      <c r="N57" s="1">
        <v>4200000</v>
      </c>
      <c r="O57" s="1">
        <v>8200000</v>
      </c>
      <c r="P57" s="1" t="s">
        <v>92</v>
      </c>
      <c r="Q57" s="1">
        <v>3500000</v>
      </c>
    </row>
    <row r="58" spans="1:17" ht="19" x14ac:dyDescent="0.25">
      <c r="A58" s="5" t="s">
        <v>50</v>
      </c>
      <c r="B58" s="1" t="s">
        <v>92</v>
      </c>
      <c r="C58" s="1">
        <v>207000</v>
      </c>
      <c r="D58" s="1">
        <v>280000</v>
      </c>
      <c r="E58" s="1">
        <v>351000</v>
      </c>
      <c r="F58" s="1">
        <v>1084000</v>
      </c>
      <c r="G58" s="1">
        <v>1100000</v>
      </c>
      <c r="H58" s="1">
        <v>1988000</v>
      </c>
      <c r="I58" s="1">
        <v>4019000</v>
      </c>
      <c r="J58" s="1">
        <v>3107000</v>
      </c>
      <c r="K58" s="1">
        <v>15400000</v>
      </c>
      <c r="L58" s="1">
        <v>8500000</v>
      </c>
      <c r="M58" s="1">
        <v>4500000</v>
      </c>
      <c r="N58" s="1">
        <v>10200000</v>
      </c>
      <c r="O58" s="1">
        <v>15200000</v>
      </c>
      <c r="P58" s="1">
        <v>15600000</v>
      </c>
      <c r="Q58" s="1">
        <v>11700000</v>
      </c>
    </row>
    <row r="59" spans="1:17" ht="19" x14ac:dyDescent="0.25">
      <c r="A59" s="5" t="s">
        <v>51</v>
      </c>
      <c r="B59" s="1" t="s">
        <v>92</v>
      </c>
      <c r="C59" s="1">
        <v>428987000</v>
      </c>
      <c r="D59" s="1">
        <v>8452000</v>
      </c>
      <c r="E59" s="1">
        <v>5865000</v>
      </c>
      <c r="F59" s="1">
        <v>50331000</v>
      </c>
      <c r="G59" s="1">
        <v>102139000</v>
      </c>
      <c r="H59" s="1">
        <v>67124000</v>
      </c>
      <c r="I59" s="1">
        <v>66583000</v>
      </c>
      <c r="J59" s="1">
        <v>80252000</v>
      </c>
      <c r="K59" s="1">
        <v>272800000</v>
      </c>
      <c r="L59" s="1">
        <v>270700000</v>
      </c>
      <c r="M59" s="1">
        <v>252100000</v>
      </c>
      <c r="N59" s="1">
        <v>1201700000</v>
      </c>
      <c r="O59" s="1">
        <v>1126400000</v>
      </c>
      <c r="P59" s="1">
        <v>1529600000</v>
      </c>
      <c r="Q59" s="1">
        <v>1157300000</v>
      </c>
    </row>
    <row r="60" spans="1:17" ht="19" x14ac:dyDescent="0.25">
      <c r="A60" s="6" t="s">
        <v>52</v>
      </c>
      <c r="B60" s="10" t="s">
        <v>92</v>
      </c>
      <c r="C60" s="10">
        <v>472152000</v>
      </c>
      <c r="D60" s="10">
        <v>48816000</v>
      </c>
      <c r="E60" s="10">
        <v>52287000</v>
      </c>
      <c r="F60" s="10">
        <v>52150000</v>
      </c>
      <c r="G60" s="10">
        <v>107458000</v>
      </c>
      <c r="H60" s="10">
        <v>73665000</v>
      </c>
      <c r="I60" s="10">
        <v>73997000</v>
      </c>
      <c r="J60" s="10">
        <v>89843000</v>
      </c>
      <c r="K60" s="10">
        <v>334000000</v>
      </c>
      <c r="L60" s="10">
        <v>595900000</v>
      </c>
      <c r="M60" s="10">
        <v>281600000</v>
      </c>
      <c r="N60" s="10">
        <v>1313300000</v>
      </c>
      <c r="O60" s="10">
        <v>1169300000</v>
      </c>
      <c r="P60" s="10">
        <v>1545200000</v>
      </c>
      <c r="Q60" s="10">
        <v>1477200000</v>
      </c>
    </row>
    <row r="61" spans="1:17" ht="19" x14ac:dyDescent="0.25">
      <c r="A61" s="5" t="s">
        <v>53</v>
      </c>
      <c r="B61" s="1" t="s">
        <v>92</v>
      </c>
      <c r="C61" s="1" t="s">
        <v>92</v>
      </c>
      <c r="D61" s="1" t="s">
        <v>92</v>
      </c>
      <c r="E61" s="1" t="s">
        <v>92</v>
      </c>
      <c r="F61" s="1" t="s">
        <v>92</v>
      </c>
      <c r="G61" s="1" t="s">
        <v>92</v>
      </c>
      <c r="H61" s="1" t="s">
        <v>92</v>
      </c>
      <c r="I61" s="1" t="s">
        <v>92</v>
      </c>
      <c r="J61" s="1" t="s">
        <v>92</v>
      </c>
      <c r="K61" s="1">
        <v>1237900000</v>
      </c>
      <c r="L61" s="1">
        <v>915600000</v>
      </c>
      <c r="M61" s="1">
        <v>867600000</v>
      </c>
      <c r="N61" s="1">
        <v>1267300000</v>
      </c>
      <c r="O61" s="1">
        <v>1428500000</v>
      </c>
      <c r="P61" s="1">
        <v>1991600000</v>
      </c>
      <c r="Q61" s="1">
        <v>1566600000</v>
      </c>
    </row>
    <row r="62" spans="1:1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row>
    <row r="63" spans="1:17" ht="19" x14ac:dyDescent="0.25">
      <c r="A63" s="5" t="s">
        <v>54</v>
      </c>
      <c r="B63" s="1" t="s">
        <v>92</v>
      </c>
      <c r="C63" s="1">
        <v>20576000</v>
      </c>
      <c r="D63" s="1">
        <v>20482000</v>
      </c>
      <c r="E63" s="1">
        <v>21439000</v>
      </c>
      <c r="F63" s="1">
        <v>20989000</v>
      </c>
      <c r="G63" s="1">
        <v>13745000</v>
      </c>
      <c r="H63" s="1">
        <v>13677000</v>
      </c>
      <c r="I63" s="1">
        <v>5309000</v>
      </c>
      <c r="J63" s="1" t="s">
        <v>92</v>
      </c>
      <c r="K63" s="1">
        <v>488200000</v>
      </c>
      <c r="L63" s="1">
        <v>436800000</v>
      </c>
      <c r="M63" s="1">
        <v>399700000</v>
      </c>
      <c r="N63" s="1">
        <v>377600000</v>
      </c>
      <c r="O63" s="1">
        <v>372700000</v>
      </c>
      <c r="P63" s="1">
        <v>239100000</v>
      </c>
      <c r="Q63" s="1">
        <v>222900000</v>
      </c>
    </row>
    <row r="64" spans="1:17" ht="19" x14ac:dyDescent="0.25">
      <c r="A64" s="5" t="s">
        <v>55</v>
      </c>
      <c r="B64" s="1" t="s">
        <v>92</v>
      </c>
      <c r="C64" s="1">
        <v>4503000</v>
      </c>
      <c r="D64" s="1">
        <v>8940000</v>
      </c>
      <c r="E64" s="1">
        <v>17872000</v>
      </c>
      <c r="F64" s="1">
        <v>26597000</v>
      </c>
      <c r="G64" s="1">
        <v>35869000</v>
      </c>
      <c r="H64" s="1">
        <v>46492000</v>
      </c>
      <c r="I64" s="1">
        <v>45837000</v>
      </c>
      <c r="J64" s="1">
        <v>68826000</v>
      </c>
      <c r="K64" s="1">
        <v>95000000</v>
      </c>
      <c r="L64" s="1">
        <v>131700000</v>
      </c>
      <c r="M64" s="1">
        <v>209400000</v>
      </c>
      <c r="N64" s="1">
        <v>209400000</v>
      </c>
      <c r="O64" s="1">
        <v>239200000</v>
      </c>
      <c r="P64" s="1">
        <v>227700000</v>
      </c>
      <c r="Q64" s="1">
        <v>266900000</v>
      </c>
    </row>
    <row r="65" spans="1:17" ht="19" x14ac:dyDescent="0.25">
      <c r="A65" s="5" t="s">
        <v>56</v>
      </c>
      <c r="B65" s="1" t="s">
        <v>92</v>
      </c>
      <c r="C65" s="1">
        <v>25079000</v>
      </c>
      <c r="D65" s="1">
        <v>29422000</v>
      </c>
      <c r="E65" s="1">
        <v>39311000</v>
      </c>
      <c r="F65" s="1">
        <v>47586000</v>
      </c>
      <c r="G65" s="1">
        <v>49614000</v>
      </c>
      <c r="H65" s="1">
        <v>60169000</v>
      </c>
      <c r="I65" s="1">
        <v>51146000</v>
      </c>
      <c r="J65" s="1">
        <v>68826000</v>
      </c>
      <c r="K65" s="1">
        <v>1821100000</v>
      </c>
      <c r="L65" s="1">
        <v>1484100000</v>
      </c>
      <c r="M65" s="1">
        <v>1476700000</v>
      </c>
      <c r="N65" s="1">
        <v>1854300000</v>
      </c>
      <c r="O65" s="1">
        <v>2040400000</v>
      </c>
      <c r="P65" s="1">
        <v>2458400000</v>
      </c>
      <c r="Q65" s="1">
        <v>2056400000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v>497231000</v>
      </c>
      <c r="D67" s="10">
        <v>78238000</v>
      </c>
      <c r="E67" s="10">
        <v>91598000</v>
      </c>
      <c r="F67" s="10">
        <v>99736000</v>
      </c>
      <c r="G67" s="10">
        <v>157072000</v>
      </c>
      <c r="H67" s="10">
        <v>133834000</v>
      </c>
      <c r="I67" s="10">
        <v>125143000</v>
      </c>
      <c r="J67" s="10">
        <v>158669000</v>
      </c>
      <c r="K67" s="10">
        <v>2155100000</v>
      </c>
      <c r="L67" s="10">
        <v>2080000000</v>
      </c>
      <c r="M67" s="10">
        <v>1758300000</v>
      </c>
      <c r="N67" s="10">
        <v>3167600000</v>
      </c>
      <c r="O67" s="10">
        <v>3209700000</v>
      </c>
      <c r="P67" s="10">
        <v>4003600000</v>
      </c>
      <c r="Q67" s="10">
        <v>3533600000</v>
      </c>
    </row>
    <row r="68" spans="1:17" ht="19" x14ac:dyDescent="0.25">
      <c r="A68" s="5" t="s">
        <v>59</v>
      </c>
      <c r="B68" s="1" t="s">
        <v>92</v>
      </c>
      <c r="C68" s="1">
        <v>19574000</v>
      </c>
      <c r="D68" s="1">
        <v>901000</v>
      </c>
      <c r="E68" s="1">
        <v>908000</v>
      </c>
      <c r="F68" s="1">
        <v>913000</v>
      </c>
      <c r="G68" s="1">
        <v>919000</v>
      </c>
      <c r="H68" s="1">
        <v>926000</v>
      </c>
      <c r="I68" s="1">
        <v>927000</v>
      </c>
      <c r="J68" s="1">
        <v>929000</v>
      </c>
      <c r="K68" s="1">
        <v>1200000</v>
      </c>
      <c r="L68" s="1">
        <v>1200000</v>
      </c>
      <c r="M68" s="1">
        <v>1200000</v>
      </c>
      <c r="N68" s="1">
        <v>1200000</v>
      </c>
      <c r="O68" s="1">
        <v>1100000</v>
      </c>
      <c r="P68" s="1">
        <v>1100000</v>
      </c>
      <c r="Q68" s="1">
        <v>1100000</v>
      </c>
    </row>
    <row r="69" spans="1:17" ht="19" x14ac:dyDescent="0.25">
      <c r="A69" s="5" t="s">
        <v>60</v>
      </c>
      <c r="B69" s="1" t="s">
        <v>92</v>
      </c>
      <c r="C69" s="1">
        <v>53352000</v>
      </c>
      <c r="D69" s="1">
        <v>133087000</v>
      </c>
      <c r="E69" s="1">
        <v>232121000</v>
      </c>
      <c r="F69" s="1">
        <v>275491000</v>
      </c>
      <c r="G69" s="1">
        <v>349290000</v>
      </c>
      <c r="H69" s="1">
        <v>472005000</v>
      </c>
      <c r="I69" s="1">
        <v>603597000</v>
      </c>
      <c r="J69" s="1">
        <v>710779000</v>
      </c>
      <c r="K69" s="1">
        <v>993300000</v>
      </c>
      <c r="L69" s="1">
        <v>1288200000</v>
      </c>
      <c r="M69" s="1">
        <v>1512600000</v>
      </c>
      <c r="N69" s="1">
        <v>1809800000</v>
      </c>
      <c r="O69" s="1">
        <v>2145500000</v>
      </c>
      <c r="P69" s="1">
        <v>2064800000</v>
      </c>
      <c r="Q69" s="1">
        <v>2171100000</v>
      </c>
    </row>
    <row r="70" spans="1:17" ht="19" x14ac:dyDescent="0.25">
      <c r="A70" s="5" t="s">
        <v>61</v>
      </c>
      <c r="B70" s="1" t="s">
        <v>92</v>
      </c>
      <c r="C70" s="1">
        <v>-801000</v>
      </c>
      <c r="D70" s="1">
        <v>-972000</v>
      </c>
      <c r="E70" s="1">
        <v>-899000</v>
      </c>
      <c r="F70" s="1">
        <v>-893000</v>
      </c>
      <c r="G70" s="1">
        <v>-1050000</v>
      </c>
      <c r="H70" s="1">
        <v>-689000</v>
      </c>
      <c r="I70" s="1">
        <v>-824000</v>
      </c>
      <c r="J70" s="1">
        <v>-762000</v>
      </c>
      <c r="K70" s="1">
        <v>50700000</v>
      </c>
      <c r="L70" s="1">
        <v>11500000</v>
      </c>
      <c r="M70" s="1">
        <v>37600000</v>
      </c>
      <c r="N70" s="1">
        <v>75000000</v>
      </c>
      <c r="O70" s="1">
        <v>55600000</v>
      </c>
      <c r="P70" s="1">
        <v>-103800000</v>
      </c>
      <c r="Q70" s="1">
        <v>-31000000</v>
      </c>
    </row>
    <row r="71" spans="1:17" ht="19" x14ac:dyDescent="0.25">
      <c r="A71" s="5" t="s">
        <v>62</v>
      </c>
      <c r="B71" s="1" t="s">
        <v>92</v>
      </c>
      <c r="C71" s="1">
        <v>2592000</v>
      </c>
      <c r="D71" s="1">
        <v>42858000</v>
      </c>
      <c r="E71" s="1">
        <v>4140000</v>
      </c>
      <c r="F71" s="1">
        <v>-36389000</v>
      </c>
      <c r="G71" s="1">
        <v>-64642000</v>
      </c>
      <c r="H71" s="1">
        <v>-222175000</v>
      </c>
      <c r="I71" s="1">
        <v>-344055000</v>
      </c>
      <c r="J71" s="1">
        <v>-393000000</v>
      </c>
      <c r="K71" s="1">
        <v>2065400000</v>
      </c>
      <c r="L71" s="1">
        <v>1940100000</v>
      </c>
      <c r="M71" s="1">
        <v>1804200000</v>
      </c>
      <c r="N71" s="1">
        <v>1462900000</v>
      </c>
      <c r="O71" s="1">
        <v>1402600000</v>
      </c>
      <c r="P71" s="1">
        <v>1331700000</v>
      </c>
      <c r="Q71" s="1">
        <v>1324100000</v>
      </c>
    </row>
    <row r="72" spans="1:17" ht="19" x14ac:dyDescent="0.25">
      <c r="A72" s="6" t="s">
        <v>63</v>
      </c>
      <c r="B72" s="10" t="s">
        <v>92</v>
      </c>
      <c r="C72" s="10">
        <v>74717000</v>
      </c>
      <c r="D72" s="10">
        <v>175874000</v>
      </c>
      <c r="E72" s="10">
        <v>236270000</v>
      </c>
      <c r="F72" s="10">
        <v>239122000</v>
      </c>
      <c r="G72" s="10">
        <v>284517000</v>
      </c>
      <c r="H72" s="10">
        <v>250067000</v>
      </c>
      <c r="I72" s="10">
        <v>259645000</v>
      </c>
      <c r="J72" s="10">
        <v>317946000</v>
      </c>
      <c r="K72" s="10">
        <v>3110600000</v>
      </c>
      <c r="L72" s="10">
        <v>3241000000</v>
      </c>
      <c r="M72" s="10">
        <v>3355600000</v>
      </c>
      <c r="N72" s="10">
        <v>3348900000</v>
      </c>
      <c r="O72" s="10">
        <v>3604800000</v>
      </c>
      <c r="P72" s="10">
        <v>3293800000</v>
      </c>
      <c r="Q72" s="10">
        <v>3465300000</v>
      </c>
    </row>
    <row r="73" spans="1:17" ht="20" thickBot="1" x14ac:dyDescent="0.3">
      <c r="A73" s="7" t="s">
        <v>64</v>
      </c>
      <c r="B73" s="11" t="s">
        <v>92</v>
      </c>
      <c r="C73" s="11">
        <v>571948000</v>
      </c>
      <c r="D73" s="11">
        <v>254112000</v>
      </c>
      <c r="E73" s="11">
        <v>327868000</v>
      </c>
      <c r="F73" s="11">
        <v>338858000</v>
      </c>
      <c r="G73" s="11">
        <v>441589000</v>
      </c>
      <c r="H73" s="11">
        <v>383901000</v>
      </c>
      <c r="I73" s="11">
        <v>384788000</v>
      </c>
      <c r="J73" s="11">
        <v>476615000</v>
      </c>
      <c r="K73" s="11">
        <v>5265700000</v>
      </c>
      <c r="L73" s="11">
        <v>5321000000</v>
      </c>
      <c r="M73" s="11">
        <v>5113900000</v>
      </c>
      <c r="N73" s="11">
        <v>6516500000</v>
      </c>
      <c r="O73" s="11">
        <v>6814500000</v>
      </c>
      <c r="P73" s="11">
        <v>7297400000</v>
      </c>
      <c r="Q73" s="11">
        <v>6998900000</v>
      </c>
    </row>
    <row r="74" spans="1:1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t="s">
        <v>92</v>
      </c>
      <c r="C76" s="1">
        <v>115288000</v>
      </c>
      <c r="D76" s="1">
        <v>106451000</v>
      </c>
      <c r="E76" s="1">
        <v>99396000</v>
      </c>
      <c r="F76" s="1">
        <v>139406000</v>
      </c>
      <c r="G76" s="1">
        <v>157395000</v>
      </c>
      <c r="H76" s="1">
        <v>175999000</v>
      </c>
      <c r="I76" s="1">
        <v>189714000</v>
      </c>
      <c r="J76" s="1">
        <v>205023000</v>
      </c>
      <c r="K76" s="1">
        <v>186820000</v>
      </c>
      <c r="L76" s="1">
        <v>401700000</v>
      </c>
      <c r="M76" s="1">
        <v>426500000</v>
      </c>
      <c r="N76" s="1">
        <v>374900000</v>
      </c>
      <c r="O76" s="1">
        <v>468200000</v>
      </c>
      <c r="P76" s="1">
        <v>529000000</v>
      </c>
      <c r="Q76" s="1">
        <v>235000000</v>
      </c>
    </row>
    <row r="77" spans="1:17" ht="19" x14ac:dyDescent="0.25">
      <c r="A77" s="5" t="s">
        <v>13</v>
      </c>
      <c r="B77" s="1" t="s">
        <v>92</v>
      </c>
      <c r="C77" s="1">
        <v>25656000</v>
      </c>
      <c r="D77" s="1">
        <v>27725000</v>
      </c>
      <c r="E77" s="1">
        <v>29960000</v>
      </c>
      <c r="F77" s="1">
        <v>34184000</v>
      </c>
      <c r="G77" s="1">
        <v>31573000</v>
      </c>
      <c r="H77" s="1">
        <v>34602000</v>
      </c>
      <c r="I77" s="1">
        <v>40000000</v>
      </c>
      <c r="J77" s="1">
        <v>46355000</v>
      </c>
      <c r="K77" s="1">
        <v>44455000</v>
      </c>
      <c r="L77" s="1">
        <v>192200000</v>
      </c>
      <c r="M77" s="1">
        <v>204000000</v>
      </c>
      <c r="N77" s="1">
        <v>176600000</v>
      </c>
      <c r="O77" s="1">
        <v>158500000</v>
      </c>
      <c r="P77" s="1">
        <v>167400000</v>
      </c>
      <c r="Q77" s="1">
        <v>166800000</v>
      </c>
    </row>
    <row r="78" spans="1:17" ht="19" x14ac:dyDescent="0.25">
      <c r="A78" s="5" t="s">
        <v>67</v>
      </c>
      <c r="B78" s="1" t="s">
        <v>92</v>
      </c>
      <c r="C78" s="1">
        <v>-206000</v>
      </c>
      <c r="D78" s="1">
        <v>1367000</v>
      </c>
      <c r="E78" s="1">
        <v>21000</v>
      </c>
      <c r="F78" s="1">
        <v>940000</v>
      </c>
      <c r="G78" s="1">
        <v>-495000</v>
      </c>
      <c r="H78" s="1">
        <v>-7145000</v>
      </c>
      <c r="I78" s="1">
        <v>-290000</v>
      </c>
      <c r="J78" s="1">
        <v>-8282000</v>
      </c>
      <c r="K78" s="1">
        <v>-8845000</v>
      </c>
      <c r="L78" s="1">
        <v>-238400000</v>
      </c>
      <c r="M78" s="1">
        <v>-47700000</v>
      </c>
      <c r="N78" s="1">
        <v>-37200000</v>
      </c>
      <c r="O78" s="1">
        <v>-30900000</v>
      </c>
      <c r="P78" s="1">
        <v>-18900000</v>
      </c>
      <c r="Q78" s="1">
        <v>-155700000</v>
      </c>
    </row>
    <row r="79" spans="1:17" ht="19" x14ac:dyDescent="0.25">
      <c r="A79" s="5" t="s">
        <v>68</v>
      </c>
      <c r="B79" s="1" t="s">
        <v>92</v>
      </c>
      <c r="C79" s="1" t="s">
        <v>92</v>
      </c>
      <c r="D79" s="1" t="s">
        <v>92</v>
      </c>
      <c r="E79" s="1">
        <v>20801000</v>
      </c>
      <c r="F79" s="1">
        <v>12618000</v>
      </c>
      <c r="G79" s="1">
        <v>12348000</v>
      </c>
      <c r="H79" s="1">
        <v>20823000</v>
      </c>
      <c r="I79" s="1">
        <v>15577000</v>
      </c>
      <c r="J79" s="1">
        <v>12181000</v>
      </c>
      <c r="K79" s="1">
        <v>14503000</v>
      </c>
      <c r="L79" s="1">
        <v>52600000</v>
      </c>
      <c r="M79" s="1">
        <v>35100000</v>
      </c>
      <c r="N79" s="1">
        <v>21800000</v>
      </c>
      <c r="O79" s="1">
        <v>21700000</v>
      </c>
      <c r="P79" s="1">
        <v>26600000</v>
      </c>
      <c r="Q79" s="1">
        <v>30700000</v>
      </c>
    </row>
    <row r="80" spans="1:17" ht="19" x14ac:dyDescent="0.25">
      <c r="A80" s="14" t="s">
        <v>104</v>
      </c>
      <c r="B80" s="15" t="e">
        <f t="shared" ref="B80:AB80" si="6">B79/B3</f>
        <v>#VALUE!</v>
      </c>
      <c r="C80" s="15" t="e">
        <f t="shared" si="6"/>
        <v>#VALUE!</v>
      </c>
      <c r="D80" s="15" t="e">
        <f t="shared" si="6"/>
        <v>#VALUE!</v>
      </c>
      <c r="E80" s="15">
        <f t="shared" si="6"/>
        <v>4.7588216991837184E-2</v>
      </c>
      <c r="F80" s="15">
        <f t="shared" si="6"/>
        <v>2.4831543814351837E-2</v>
      </c>
      <c r="G80" s="15">
        <f t="shared" si="6"/>
        <v>2.4101276891427145E-2</v>
      </c>
      <c r="H80" s="15">
        <f t="shared" si="6"/>
        <v>3.640066427759811E-2</v>
      </c>
      <c r="I80" s="15">
        <f t="shared" si="6"/>
        <v>2.5237150147839119E-2</v>
      </c>
      <c r="J80" s="15">
        <f t="shared" si="6"/>
        <v>1.9196432089134734E-2</v>
      </c>
      <c r="K80" s="15">
        <f t="shared" si="6"/>
        <v>2.2076395929041353E-2</v>
      </c>
      <c r="L80" s="15">
        <f t="shared" si="6"/>
        <v>2.3596967385940516E-2</v>
      </c>
      <c r="M80" s="15">
        <f t="shared" si="6"/>
        <v>1.2676971973418088E-2</v>
      </c>
      <c r="N80" s="15">
        <f t="shared" si="6"/>
        <v>8.7336244541484712E-3</v>
      </c>
      <c r="O80" s="15">
        <f t="shared" si="6"/>
        <v>6.3318841002596949E-3</v>
      </c>
      <c r="P80" s="15">
        <f t="shared" si="6"/>
        <v>7.6113082293693488E-3</v>
      </c>
      <c r="Q80" s="15">
        <f t="shared" si="6"/>
        <v>7.7554629278767211E-3</v>
      </c>
    </row>
    <row r="81" spans="1:25" ht="19" x14ac:dyDescent="0.25">
      <c r="A81" s="5" t="s">
        <v>69</v>
      </c>
      <c r="B81" s="1" t="s">
        <v>92</v>
      </c>
      <c r="C81" s="1">
        <v>23044000</v>
      </c>
      <c r="D81" s="1">
        <v>-23949000</v>
      </c>
      <c r="E81" s="1">
        <v>-17701000</v>
      </c>
      <c r="F81" s="1">
        <v>13945000</v>
      </c>
      <c r="G81" s="1">
        <v>-1982000</v>
      </c>
      <c r="H81" s="1">
        <v>-2123000</v>
      </c>
      <c r="I81" s="1">
        <v>12777000</v>
      </c>
      <c r="J81" s="1">
        <v>-9923000</v>
      </c>
      <c r="K81" s="1">
        <v>-3713000</v>
      </c>
      <c r="L81" s="1">
        <v>-54100000</v>
      </c>
      <c r="M81" s="1">
        <v>-86800000</v>
      </c>
      <c r="N81" s="1">
        <v>52100000</v>
      </c>
      <c r="O81" s="1">
        <v>843400000</v>
      </c>
      <c r="P81" s="1">
        <v>-113600000</v>
      </c>
      <c r="Q81" s="1">
        <v>374300000</v>
      </c>
    </row>
    <row r="82" spans="1:25" ht="19" x14ac:dyDescent="0.25">
      <c r="A82" s="5" t="s">
        <v>70</v>
      </c>
      <c r="B82" s="1" t="s">
        <v>92</v>
      </c>
      <c r="C82" s="1">
        <v>-676000</v>
      </c>
      <c r="D82" s="1">
        <v>-959000</v>
      </c>
      <c r="E82" s="1">
        <v>-7309000</v>
      </c>
      <c r="F82" s="1">
        <v>168000</v>
      </c>
      <c r="G82" s="1">
        <v>-8088000</v>
      </c>
      <c r="H82" s="1">
        <v>-4222000</v>
      </c>
      <c r="I82" s="1">
        <v>-8498000</v>
      </c>
      <c r="J82" s="1">
        <v>-4847000</v>
      </c>
      <c r="K82" s="1">
        <v>-7367000</v>
      </c>
      <c r="L82" s="1">
        <v>-20600000</v>
      </c>
      <c r="M82" s="1">
        <v>-70300000</v>
      </c>
      <c r="N82" s="1">
        <v>50300000</v>
      </c>
      <c r="O82" s="1">
        <v>-90000000</v>
      </c>
      <c r="P82" s="1">
        <v>12000000</v>
      </c>
      <c r="Q82" s="1">
        <v>-49800000</v>
      </c>
    </row>
    <row r="83" spans="1:2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X83" s="33" t="s">
        <v>126</v>
      </c>
      <c r="Y83" s="34"/>
    </row>
    <row r="84" spans="1:25" ht="19" x14ac:dyDescent="0.25">
      <c r="A84" s="5" t="s">
        <v>47</v>
      </c>
      <c r="B84" s="1" t="s">
        <v>92</v>
      </c>
      <c r="C84" s="1">
        <v>14226000</v>
      </c>
      <c r="D84" s="1">
        <v>-8155000</v>
      </c>
      <c r="E84" s="1">
        <v>-3334000</v>
      </c>
      <c r="F84" s="1">
        <v>5784000</v>
      </c>
      <c r="G84" s="1">
        <v>1113000</v>
      </c>
      <c r="H84" s="1">
        <v>5516000</v>
      </c>
      <c r="I84" s="1">
        <v>5888000</v>
      </c>
      <c r="J84" s="1">
        <v>1550000</v>
      </c>
      <c r="K84" s="1">
        <v>19841000</v>
      </c>
      <c r="L84" s="1">
        <v>10300000</v>
      </c>
      <c r="M84" s="1">
        <v>46800000</v>
      </c>
      <c r="N84" s="1">
        <v>-25700000</v>
      </c>
      <c r="O84" s="1">
        <v>59400000</v>
      </c>
      <c r="P84" s="1">
        <v>45000000</v>
      </c>
      <c r="Q84" s="1" t="s">
        <v>92</v>
      </c>
      <c r="X84" s="35" t="s">
        <v>127</v>
      </c>
      <c r="Y84" s="36"/>
    </row>
    <row r="85" spans="1:25" ht="20" x14ac:dyDescent="0.25">
      <c r="A85" s="5" t="s">
        <v>71</v>
      </c>
      <c r="B85" s="1" t="s">
        <v>92</v>
      </c>
      <c r="C85" s="1">
        <v>17277000</v>
      </c>
      <c r="D85" s="1">
        <v>-20326000</v>
      </c>
      <c r="E85" s="1">
        <v>-5709000</v>
      </c>
      <c r="F85" s="1">
        <v>-20000</v>
      </c>
      <c r="G85" s="1">
        <v>773000</v>
      </c>
      <c r="H85" s="1">
        <v>-75000</v>
      </c>
      <c r="I85" s="1">
        <v>1229000</v>
      </c>
      <c r="J85" s="1">
        <v>717000</v>
      </c>
      <c r="K85" s="1">
        <v>-1512000</v>
      </c>
      <c r="L85" s="1">
        <v>7800000</v>
      </c>
      <c r="M85" s="1">
        <v>-7000000</v>
      </c>
      <c r="N85" s="1">
        <v>-4100000</v>
      </c>
      <c r="O85" s="1">
        <v>845400000</v>
      </c>
      <c r="P85" s="1">
        <v>-28100000</v>
      </c>
      <c r="Q85" s="1" t="s">
        <v>92</v>
      </c>
      <c r="X85" s="23" t="s">
        <v>128</v>
      </c>
      <c r="Y85" s="24">
        <f>Q17</f>
        <v>56400000</v>
      </c>
    </row>
    <row r="86" spans="1:25" ht="20" x14ac:dyDescent="0.25">
      <c r="A86" s="5" t="s">
        <v>72</v>
      </c>
      <c r="B86" s="1" t="s">
        <v>92</v>
      </c>
      <c r="C86" s="1">
        <v>1163000</v>
      </c>
      <c r="D86" s="1">
        <v>1172000</v>
      </c>
      <c r="E86" s="1">
        <v>2436000</v>
      </c>
      <c r="F86" s="1">
        <v>2036000</v>
      </c>
      <c r="G86" s="1">
        <v>1696000</v>
      </c>
      <c r="H86" s="1">
        <v>2224000</v>
      </c>
      <c r="I86" s="1">
        <v>4879000</v>
      </c>
      <c r="J86" s="1">
        <v>-76000</v>
      </c>
      <c r="K86" s="1">
        <v>-3657000</v>
      </c>
      <c r="L86" s="1">
        <v>20400000</v>
      </c>
      <c r="M86" s="1">
        <v>3600000</v>
      </c>
      <c r="N86" s="1">
        <v>44600000</v>
      </c>
      <c r="O86" s="1">
        <v>-2100000</v>
      </c>
      <c r="P86" s="1">
        <v>6300000</v>
      </c>
      <c r="Q86" s="1" t="s">
        <v>92</v>
      </c>
      <c r="X86" s="23" t="s">
        <v>129</v>
      </c>
      <c r="Y86" s="24">
        <f>Q56</f>
        <v>304700000</v>
      </c>
    </row>
    <row r="87" spans="1:25" ht="20" x14ac:dyDescent="0.25">
      <c r="A87" s="6" t="s">
        <v>73</v>
      </c>
      <c r="B87" s="10" t="s">
        <v>92</v>
      </c>
      <c r="C87" s="10">
        <v>164945000</v>
      </c>
      <c r="D87" s="10">
        <v>112766000</v>
      </c>
      <c r="E87" s="10">
        <v>134913000</v>
      </c>
      <c r="F87" s="10">
        <v>203129000</v>
      </c>
      <c r="G87" s="10">
        <v>200535000</v>
      </c>
      <c r="H87" s="10">
        <v>224380000</v>
      </c>
      <c r="I87" s="10">
        <v>262657000</v>
      </c>
      <c r="J87" s="10">
        <v>245278000</v>
      </c>
      <c r="K87" s="10">
        <v>229563000</v>
      </c>
      <c r="L87" s="10">
        <v>374400000</v>
      </c>
      <c r="M87" s="10">
        <v>534700000</v>
      </c>
      <c r="N87" s="10">
        <v>632800000</v>
      </c>
      <c r="O87" s="10">
        <v>1458800000</v>
      </c>
      <c r="P87" s="10">
        <v>596800000</v>
      </c>
      <c r="Q87" s="10">
        <v>651100000</v>
      </c>
      <c r="X87" s="23" t="s">
        <v>130</v>
      </c>
      <c r="Y87" s="24">
        <f>Q61</f>
        <v>1566600000</v>
      </c>
    </row>
    <row r="88" spans="1:25" ht="20" x14ac:dyDescent="0.25">
      <c r="A88" s="5" t="s">
        <v>74</v>
      </c>
      <c r="B88" s="1" t="s">
        <v>92</v>
      </c>
      <c r="C88" s="1" t="s">
        <v>92</v>
      </c>
      <c r="D88" s="1" t="s">
        <v>92</v>
      </c>
      <c r="E88" s="1" t="s">
        <v>92</v>
      </c>
      <c r="F88" s="1" t="s">
        <v>92</v>
      </c>
      <c r="G88" s="1" t="s">
        <v>92</v>
      </c>
      <c r="H88" s="1" t="s">
        <v>92</v>
      </c>
      <c r="I88" s="1" t="s">
        <v>92</v>
      </c>
      <c r="J88" s="1" t="s">
        <v>92</v>
      </c>
      <c r="K88" s="1" t="s">
        <v>92</v>
      </c>
      <c r="L88" s="1">
        <v>-37500000</v>
      </c>
      <c r="M88" s="1">
        <v>-36300000</v>
      </c>
      <c r="N88" s="1">
        <v>-35100000</v>
      </c>
      <c r="O88" s="1">
        <v>-47400000</v>
      </c>
      <c r="P88" s="1">
        <v>-51000000</v>
      </c>
      <c r="Q88" s="1">
        <v>-59800000</v>
      </c>
      <c r="X88" s="37" t="s">
        <v>131</v>
      </c>
      <c r="Y88" s="38">
        <f>Y85/(Y86+Y87)</f>
        <v>3.0139475231122748E-2</v>
      </c>
    </row>
    <row r="89" spans="1:25" ht="20" customHeight="1" x14ac:dyDescent="0.25">
      <c r="A89" s="14" t="s">
        <v>105</v>
      </c>
      <c r="B89" s="15" t="e">
        <f t="shared" ref="B89:AB89" si="7">(-1*B88)/B3</f>
        <v>#VALUE!</v>
      </c>
      <c r="C89" s="15" t="e">
        <f t="shared" si="7"/>
        <v>#VALUE!</v>
      </c>
      <c r="D89" s="15" t="e">
        <f t="shared" si="7"/>
        <v>#VALUE!</v>
      </c>
      <c r="E89" s="15" t="e">
        <f t="shared" si="7"/>
        <v>#VALUE!</v>
      </c>
      <c r="F89" s="15" t="e">
        <f t="shared" si="7"/>
        <v>#VALUE!</v>
      </c>
      <c r="G89" s="15" t="e">
        <f t="shared" si="7"/>
        <v>#VALUE!</v>
      </c>
      <c r="H89" s="15" t="e">
        <f t="shared" si="7"/>
        <v>#VALUE!</v>
      </c>
      <c r="I89" s="15" t="e">
        <f t="shared" si="7"/>
        <v>#VALUE!</v>
      </c>
      <c r="J89" s="15" t="e">
        <f t="shared" si="7"/>
        <v>#VALUE!</v>
      </c>
      <c r="K89" s="15" t="e">
        <f t="shared" si="7"/>
        <v>#VALUE!</v>
      </c>
      <c r="L89" s="15">
        <f t="shared" si="7"/>
        <v>1.6822933022295993E-2</v>
      </c>
      <c r="M89" s="15">
        <f t="shared" si="7"/>
        <v>1.3110372724646055E-2</v>
      </c>
      <c r="N89" s="15">
        <f t="shared" si="7"/>
        <v>1.4061936621128961E-2</v>
      </c>
      <c r="O89" s="15">
        <f t="shared" si="7"/>
        <v>1.3830935776604126E-2</v>
      </c>
      <c r="P89" s="15">
        <f t="shared" si="7"/>
        <v>1.4593109763076571E-2</v>
      </c>
      <c r="Q89" s="15">
        <f t="shared" si="7"/>
        <v>1.5106732348111659E-2</v>
      </c>
      <c r="X89" s="23" t="s">
        <v>106</v>
      </c>
      <c r="Y89" s="24">
        <f>Q27</f>
        <v>197900000</v>
      </c>
    </row>
    <row r="90" spans="1:25" ht="20" x14ac:dyDescent="0.25">
      <c r="A90" s="5" t="s">
        <v>75</v>
      </c>
      <c r="B90" s="1" t="s">
        <v>92</v>
      </c>
      <c r="C90" s="1" t="s">
        <v>92</v>
      </c>
      <c r="D90" s="1" t="s">
        <v>92</v>
      </c>
      <c r="E90" s="1" t="s">
        <v>92</v>
      </c>
      <c r="F90" s="1" t="s">
        <v>92</v>
      </c>
      <c r="G90" s="1">
        <v>-2911000</v>
      </c>
      <c r="H90" s="1">
        <v>-2532000</v>
      </c>
      <c r="I90" s="1">
        <v>-1987000</v>
      </c>
      <c r="J90" s="1">
        <v>-2960000</v>
      </c>
      <c r="K90" s="1">
        <v>-16237000</v>
      </c>
      <c r="L90" s="1">
        <v>-1414100000</v>
      </c>
      <c r="M90" s="1" t="s">
        <v>92</v>
      </c>
      <c r="N90" s="1" t="s">
        <v>92</v>
      </c>
      <c r="O90" s="1">
        <v>-351500000</v>
      </c>
      <c r="P90" s="1">
        <v>-151500000</v>
      </c>
      <c r="Q90" s="1">
        <v>-708300000</v>
      </c>
      <c r="X90" s="23" t="s">
        <v>19</v>
      </c>
      <c r="Y90" s="24">
        <f>Q25</f>
        <v>432900000</v>
      </c>
    </row>
    <row r="91" spans="1:25" ht="20" x14ac:dyDescent="0.25">
      <c r="A91" s="5" t="s">
        <v>76</v>
      </c>
      <c r="B91" s="1" t="s">
        <v>92</v>
      </c>
      <c r="C91" s="1" t="s">
        <v>92</v>
      </c>
      <c r="D91" s="1" t="s">
        <v>92</v>
      </c>
      <c r="E91" s="1">
        <v>-7990000</v>
      </c>
      <c r="F91" s="1">
        <v>-1250000</v>
      </c>
      <c r="G91" s="1">
        <v>-2911000</v>
      </c>
      <c r="H91" s="1">
        <v>-2532000</v>
      </c>
      <c r="I91" s="1">
        <v>-1987000</v>
      </c>
      <c r="J91" s="1">
        <v>-35386000</v>
      </c>
      <c r="K91" s="1">
        <v>-23326000</v>
      </c>
      <c r="L91" s="1">
        <v>-140000000</v>
      </c>
      <c r="M91" s="1">
        <v>-168000000</v>
      </c>
      <c r="N91" s="1">
        <v>-108800000</v>
      </c>
      <c r="O91" s="1">
        <v>-234600000</v>
      </c>
      <c r="P91" s="1">
        <v>-311000000</v>
      </c>
      <c r="Q91" s="1">
        <v>-119300000</v>
      </c>
      <c r="X91" s="37" t="s">
        <v>132</v>
      </c>
      <c r="Y91" s="38">
        <f>Y89/Y90</f>
        <v>0.45714945714945715</v>
      </c>
    </row>
    <row r="92" spans="1:25" ht="20" x14ac:dyDescent="0.25">
      <c r="A92" s="5" t="s">
        <v>77</v>
      </c>
      <c r="B92" s="1" t="s">
        <v>92</v>
      </c>
      <c r="C92" s="1">
        <v>1500000</v>
      </c>
      <c r="D92" s="1">
        <v>1500000</v>
      </c>
      <c r="E92" s="1" t="s">
        <v>92</v>
      </c>
      <c r="F92" s="1" t="s">
        <v>92</v>
      </c>
      <c r="G92" s="1" t="s">
        <v>92</v>
      </c>
      <c r="H92" s="1" t="s">
        <v>92</v>
      </c>
      <c r="I92" s="1" t="s">
        <v>92</v>
      </c>
      <c r="J92" s="1" t="s">
        <v>92</v>
      </c>
      <c r="K92" s="1" t="s">
        <v>92</v>
      </c>
      <c r="L92" s="1">
        <v>155100000</v>
      </c>
      <c r="M92" s="1">
        <v>178700000</v>
      </c>
      <c r="N92" s="1">
        <v>128000000</v>
      </c>
      <c r="O92" s="1">
        <v>202500000</v>
      </c>
      <c r="P92" s="1">
        <v>160200000</v>
      </c>
      <c r="Q92" s="1">
        <v>52300000</v>
      </c>
      <c r="X92" s="39" t="s">
        <v>133</v>
      </c>
      <c r="Y92" s="40">
        <f>Y88*(1-Y91)</f>
        <v>1.6361230490445473E-2</v>
      </c>
    </row>
    <row r="93" spans="1:25" ht="19" x14ac:dyDescent="0.25">
      <c r="A93" s="5" t="s">
        <v>78</v>
      </c>
      <c r="B93" s="1" t="s">
        <v>92</v>
      </c>
      <c r="C93" s="1">
        <v>-65619000</v>
      </c>
      <c r="D93" s="1">
        <v>-11840000</v>
      </c>
      <c r="E93" s="1">
        <v>-24554000</v>
      </c>
      <c r="F93" s="1">
        <v>-29031000</v>
      </c>
      <c r="G93" s="1">
        <v>-27155000</v>
      </c>
      <c r="H93" s="1">
        <v>-26133000</v>
      </c>
      <c r="I93" s="1">
        <v>-48164000</v>
      </c>
      <c r="J93" s="1">
        <v>-41075000</v>
      </c>
      <c r="K93" s="1">
        <v>-44823000</v>
      </c>
      <c r="L93" s="1" t="s">
        <v>92</v>
      </c>
      <c r="M93" s="1" t="s">
        <v>92</v>
      </c>
      <c r="N93" s="1" t="s">
        <v>92</v>
      </c>
      <c r="O93" s="1">
        <v>500000</v>
      </c>
      <c r="P93" s="1">
        <v>600000</v>
      </c>
      <c r="Q93" s="1" t="s">
        <v>92</v>
      </c>
      <c r="X93" s="35" t="s">
        <v>134</v>
      </c>
      <c r="Y93" s="36"/>
    </row>
    <row r="94" spans="1:25" ht="20" x14ac:dyDescent="0.25">
      <c r="A94" s="6" t="s">
        <v>79</v>
      </c>
      <c r="B94" s="10" t="s">
        <v>92</v>
      </c>
      <c r="C94" s="10">
        <v>-64119000</v>
      </c>
      <c r="D94" s="10">
        <v>-10340000</v>
      </c>
      <c r="E94" s="10">
        <v>-32544000</v>
      </c>
      <c r="F94" s="10">
        <v>-30281000</v>
      </c>
      <c r="G94" s="10">
        <v>-32977000</v>
      </c>
      <c r="H94" s="10">
        <v>-31197000</v>
      </c>
      <c r="I94" s="10">
        <v>-52138000</v>
      </c>
      <c r="J94" s="10">
        <v>-79421000</v>
      </c>
      <c r="K94" s="10">
        <v>-84386000</v>
      </c>
      <c r="L94" s="10">
        <v>-1436500000</v>
      </c>
      <c r="M94" s="10">
        <v>-25600000</v>
      </c>
      <c r="N94" s="10">
        <v>-15900000</v>
      </c>
      <c r="O94" s="10">
        <v>-430500000</v>
      </c>
      <c r="P94" s="10">
        <v>-352700000</v>
      </c>
      <c r="Q94" s="10">
        <v>-835100000</v>
      </c>
      <c r="X94" s="23" t="s">
        <v>135</v>
      </c>
      <c r="Y94" s="41">
        <v>4.095E-2</v>
      </c>
    </row>
    <row r="95" spans="1:25" ht="20" x14ac:dyDescent="0.25">
      <c r="A95" s="5" t="s">
        <v>80</v>
      </c>
      <c r="B95" s="1" t="s">
        <v>92</v>
      </c>
      <c r="C95" s="1" t="s">
        <v>92</v>
      </c>
      <c r="D95" s="1" t="s">
        <v>92</v>
      </c>
      <c r="E95" s="1" t="s">
        <v>92</v>
      </c>
      <c r="F95" s="1" t="s">
        <v>92</v>
      </c>
      <c r="G95" s="1" t="s">
        <v>92</v>
      </c>
      <c r="H95" s="1" t="s">
        <v>92</v>
      </c>
      <c r="I95" s="1" t="s">
        <v>92</v>
      </c>
      <c r="J95" s="1">
        <v>-4040000</v>
      </c>
      <c r="K95" s="1" t="s">
        <v>92</v>
      </c>
      <c r="L95" s="1">
        <v>-700000000</v>
      </c>
      <c r="M95" s="1">
        <v>-364000000</v>
      </c>
      <c r="N95" s="1">
        <v>-350000000</v>
      </c>
      <c r="O95" s="1">
        <v>-225000000</v>
      </c>
      <c r="P95" s="1">
        <v>-20000000</v>
      </c>
      <c r="Q95" s="1">
        <v>-220000000</v>
      </c>
      <c r="X95" s="42" t="s">
        <v>136</v>
      </c>
      <c r="Y95" s="43" t="e" cm="1" vm="3">
        <f t="array" ref="Y95">_FV(#REF!,"Beta")</f>
        <v>#VALUE!</v>
      </c>
    </row>
    <row r="96" spans="1:25" ht="20" x14ac:dyDescent="0.25">
      <c r="A96" s="5" t="s">
        <v>81</v>
      </c>
      <c r="B96" s="1" t="s">
        <v>92</v>
      </c>
      <c r="C96" s="1" t="s">
        <v>92</v>
      </c>
      <c r="D96" s="1" t="s">
        <v>92</v>
      </c>
      <c r="E96" s="1">
        <v>301238000</v>
      </c>
      <c r="F96" s="1" t="s">
        <v>92</v>
      </c>
      <c r="G96" s="1" t="s">
        <v>92</v>
      </c>
      <c r="H96" s="1" t="s">
        <v>92</v>
      </c>
      <c r="I96" s="1" t="s">
        <v>92</v>
      </c>
      <c r="J96" s="1" t="s">
        <v>92</v>
      </c>
      <c r="K96" s="1" t="s">
        <v>92</v>
      </c>
      <c r="L96" s="1" t="s">
        <v>92</v>
      </c>
      <c r="M96" s="1" t="s">
        <v>92</v>
      </c>
      <c r="N96" s="1" t="s">
        <v>92</v>
      </c>
      <c r="O96" s="1" t="s">
        <v>92</v>
      </c>
      <c r="P96" s="1" t="s">
        <v>92</v>
      </c>
      <c r="Q96" s="1" t="s">
        <v>92</v>
      </c>
      <c r="X96" s="23" t="s">
        <v>137</v>
      </c>
      <c r="Y96" s="41">
        <v>8.4000000000000005E-2</v>
      </c>
    </row>
    <row r="97" spans="1:25" ht="20" x14ac:dyDescent="0.25">
      <c r="A97" s="5" t="s">
        <v>82</v>
      </c>
      <c r="B97" s="1" t="s">
        <v>92</v>
      </c>
      <c r="C97" s="1" t="s">
        <v>92</v>
      </c>
      <c r="D97" s="1" t="s">
        <v>92</v>
      </c>
      <c r="E97" s="1">
        <v>-299190000</v>
      </c>
      <c r="F97" s="1">
        <v>-46990000</v>
      </c>
      <c r="G97" s="1">
        <v>-52872000</v>
      </c>
      <c r="H97" s="1">
        <v>-51426000</v>
      </c>
      <c r="I97" s="1">
        <v>-176660000</v>
      </c>
      <c r="J97" s="1">
        <v>-135345000</v>
      </c>
      <c r="K97" s="1">
        <v>-64617000</v>
      </c>
      <c r="L97" s="1">
        <v>-26100000</v>
      </c>
      <c r="M97" s="1">
        <v>-161800000</v>
      </c>
      <c r="N97" s="1">
        <v>-167900000</v>
      </c>
      <c r="O97" s="1">
        <v>-349100000</v>
      </c>
      <c r="P97" s="1">
        <v>-81300000</v>
      </c>
      <c r="Q97" s="1">
        <v>-8900000</v>
      </c>
      <c r="X97" s="39" t="s">
        <v>138</v>
      </c>
      <c r="Y97" s="40" t="e" vm="2">
        <f>(Y94)+((Y95)*(Y96-Y94))</f>
        <v>#VALUE!</v>
      </c>
    </row>
    <row r="98" spans="1:25" ht="19" x14ac:dyDescent="0.25">
      <c r="A98" s="5" t="s">
        <v>83</v>
      </c>
      <c r="B98" s="1" t="s">
        <v>92</v>
      </c>
      <c r="C98" s="1" t="s">
        <v>92</v>
      </c>
      <c r="D98" s="1" t="s">
        <v>92</v>
      </c>
      <c r="E98" s="1" t="s">
        <v>92</v>
      </c>
      <c r="F98" s="1">
        <v>-40372000</v>
      </c>
      <c r="G98" s="1">
        <v>-114025000</v>
      </c>
      <c r="H98" s="1">
        <v>-58369000</v>
      </c>
      <c r="I98" s="1">
        <v>-110830000</v>
      </c>
      <c r="J98" s="1">
        <v>-73431000</v>
      </c>
      <c r="K98" s="1">
        <v>-78538000</v>
      </c>
      <c r="L98" s="1">
        <v>-118100000</v>
      </c>
      <c r="M98" s="1">
        <v>-130300000</v>
      </c>
      <c r="N98" s="1">
        <v>-150000000</v>
      </c>
      <c r="O98" s="1">
        <v>-170600000</v>
      </c>
      <c r="P98" s="1">
        <v>-193300000</v>
      </c>
      <c r="Q98" s="1">
        <v>-209400000</v>
      </c>
      <c r="X98" s="35" t="s">
        <v>139</v>
      </c>
      <c r="Y98" s="36"/>
    </row>
    <row r="99" spans="1:25" ht="20" x14ac:dyDescent="0.25">
      <c r="A99" s="5" t="s">
        <v>84</v>
      </c>
      <c r="B99" s="1" t="s">
        <v>92</v>
      </c>
      <c r="C99" s="1">
        <v>-828000</v>
      </c>
      <c r="D99" s="1">
        <v>-119000</v>
      </c>
      <c r="E99" s="1">
        <v>-434358000</v>
      </c>
      <c r="F99" s="1">
        <v>-4339000</v>
      </c>
      <c r="G99" s="1" t="s">
        <v>92</v>
      </c>
      <c r="H99" s="1">
        <v>2356000</v>
      </c>
      <c r="I99" s="1">
        <v>3557000</v>
      </c>
      <c r="J99" s="1">
        <v>1285000</v>
      </c>
      <c r="K99" s="1">
        <v>-6977000</v>
      </c>
      <c r="L99" s="1">
        <v>1943900000</v>
      </c>
      <c r="M99" s="1">
        <v>284500000</v>
      </c>
      <c r="N99" s="1">
        <v>5000000</v>
      </c>
      <c r="O99" s="1">
        <v>543000000</v>
      </c>
      <c r="P99" s="1">
        <v>94300000</v>
      </c>
      <c r="Q99" s="1">
        <v>520000000</v>
      </c>
      <c r="X99" s="23" t="s">
        <v>140</v>
      </c>
      <c r="Y99" s="24">
        <f>Y86+Y87</f>
        <v>1871300000</v>
      </c>
    </row>
    <row r="100" spans="1:25" ht="20" x14ac:dyDescent="0.25">
      <c r="A100" s="6" t="s">
        <v>85</v>
      </c>
      <c r="B100" s="10" t="s">
        <v>92</v>
      </c>
      <c r="C100" s="10">
        <v>-828000</v>
      </c>
      <c r="D100" s="10">
        <v>-119000</v>
      </c>
      <c r="E100" s="10">
        <v>-432310000</v>
      </c>
      <c r="F100" s="10">
        <v>-91701000</v>
      </c>
      <c r="G100" s="10">
        <v>-166897000</v>
      </c>
      <c r="H100" s="10">
        <v>-107439000</v>
      </c>
      <c r="I100" s="10">
        <v>-283933000</v>
      </c>
      <c r="J100" s="10">
        <v>-211531000</v>
      </c>
      <c r="K100" s="10">
        <v>-150132000</v>
      </c>
      <c r="L100" s="10">
        <v>1099700000</v>
      </c>
      <c r="M100" s="10">
        <v>-371600000</v>
      </c>
      <c r="N100" s="10">
        <v>-662900000</v>
      </c>
      <c r="O100" s="10">
        <v>-201700000</v>
      </c>
      <c r="P100" s="10">
        <v>-200300000</v>
      </c>
      <c r="Q100" s="10">
        <v>81700000</v>
      </c>
      <c r="X100" s="37" t="s">
        <v>141</v>
      </c>
      <c r="Y100" s="38" t="e" vm="2">
        <f>Y99/Y103</f>
        <v>#VALUE!</v>
      </c>
    </row>
    <row r="101" spans="1:25" ht="20" x14ac:dyDescent="0.25">
      <c r="A101" s="5" t="s">
        <v>86</v>
      </c>
      <c r="B101" s="1" t="s">
        <v>92</v>
      </c>
      <c r="C101" s="1" t="s">
        <v>92</v>
      </c>
      <c r="D101" s="1" t="s">
        <v>92</v>
      </c>
      <c r="E101" s="1" t="s">
        <v>92</v>
      </c>
      <c r="F101" s="1" t="s">
        <v>92</v>
      </c>
      <c r="G101" s="1" t="s">
        <v>92</v>
      </c>
      <c r="H101" s="1" t="s">
        <v>92</v>
      </c>
      <c r="I101" s="1" t="s">
        <v>92</v>
      </c>
      <c r="J101" s="1" t="s">
        <v>92</v>
      </c>
      <c r="K101" s="1" t="s">
        <v>92</v>
      </c>
      <c r="L101" s="1">
        <v>8600000</v>
      </c>
      <c r="M101" s="1">
        <v>-5900000</v>
      </c>
      <c r="N101" s="1">
        <v>200000</v>
      </c>
      <c r="O101" s="1">
        <v>1600000</v>
      </c>
      <c r="P101" s="1">
        <v>-9100000</v>
      </c>
      <c r="Q101" s="1">
        <v>-10000000</v>
      </c>
      <c r="X101" s="42" t="s">
        <v>142</v>
      </c>
      <c r="Y101" s="44" t="e" cm="1" vm="4">
        <f t="array" ref="Y101">_FV(#REF!,"Market cap",TRUE)</f>
        <v>#VALUE!</v>
      </c>
    </row>
    <row r="102" spans="1:25" ht="20" x14ac:dyDescent="0.25">
      <c r="A102" s="6" t="s">
        <v>87</v>
      </c>
      <c r="B102" s="10" t="s">
        <v>92</v>
      </c>
      <c r="C102" s="10">
        <v>99998000</v>
      </c>
      <c r="D102" s="10">
        <v>102307000</v>
      </c>
      <c r="E102" s="10">
        <v>-329941000</v>
      </c>
      <c r="F102" s="10">
        <v>81147000</v>
      </c>
      <c r="G102" s="10">
        <v>661000</v>
      </c>
      <c r="H102" s="10">
        <v>85744000</v>
      </c>
      <c r="I102" s="10">
        <v>-73414000</v>
      </c>
      <c r="J102" s="10">
        <v>-45674000</v>
      </c>
      <c r="K102" s="10">
        <v>-4955000</v>
      </c>
      <c r="L102" s="10">
        <v>46200000</v>
      </c>
      <c r="M102" s="10">
        <v>131600000</v>
      </c>
      <c r="N102" s="10">
        <v>-45800000</v>
      </c>
      <c r="O102" s="10">
        <v>828200000</v>
      </c>
      <c r="P102" s="10">
        <v>34700000</v>
      </c>
      <c r="Q102" s="10">
        <v>-112300000</v>
      </c>
      <c r="X102" s="37" t="s">
        <v>143</v>
      </c>
      <c r="Y102" s="38" t="e" vm="2">
        <f>Y101/Y103</f>
        <v>#VALUE!</v>
      </c>
    </row>
    <row r="103" spans="1:25" ht="20" x14ac:dyDescent="0.25">
      <c r="A103" s="5" t="s">
        <v>88</v>
      </c>
      <c r="B103" s="1" t="s">
        <v>92</v>
      </c>
      <c r="C103" s="1">
        <v>181425000</v>
      </c>
      <c r="D103" s="1">
        <v>281423000</v>
      </c>
      <c r="E103" s="1">
        <v>383730000</v>
      </c>
      <c r="F103" s="1">
        <v>53789000</v>
      </c>
      <c r="G103" s="1">
        <v>134936000</v>
      </c>
      <c r="H103" s="1">
        <v>135597000</v>
      </c>
      <c r="I103" s="1">
        <v>221341000</v>
      </c>
      <c r="J103" s="1">
        <v>147927000</v>
      </c>
      <c r="K103" s="1">
        <v>102253000</v>
      </c>
      <c r="L103" s="1">
        <v>97300000</v>
      </c>
      <c r="M103" s="1">
        <v>143500000</v>
      </c>
      <c r="N103" s="1">
        <v>275100000</v>
      </c>
      <c r="O103" s="1">
        <v>229300000</v>
      </c>
      <c r="P103" s="1">
        <v>1057500000</v>
      </c>
      <c r="Q103" s="1">
        <v>1092200000</v>
      </c>
      <c r="X103" s="39" t="s">
        <v>144</v>
      </c>
      <c r="Y103" s="45" t="e" vm="2">
        <f>Y99+Y101</f>
        <v>#VALUE!</v>
      </c>
    </row>
    <row r="104" spans="1:25" ht="20" thickBot="1" x14ac:dyDescent="0.3">
      <c r="A104" s="7" t="s">
        <v>89</v>
      </c>
      <c r="B104" s="11" t="s">
        <v>92</v>
      </c>
      <c r="C104" s="11">
        <v>281423000</v>
      </c>
      <c r="D104" s="11">
        <v>383730000</v>
      </c>
      <c r="E104" s="11">
        <v>53789000</v>
      </c>
      <c r="F104" s="11">
        <v>134936000</v>
      </c>
      <c r="G104" s="11">
        <v>135597000</v>
      </c>
      <c r="H104" s="11">
        <v>221341000</v>
      </c>
      <c r="I104" s="11">
        <v>147927000</v>
      </c>
      <c r="J104" s="11">
        <v>102253000</v>
      </c>
      <c r="K104" s="11">
        <v>97298000</v>
      </c>
      <c r="L104" s="11">
        <v>143500000</v>
      </c>
      <c r="M104" s="11">
        <v>275100000</v>
      </c>
      <c r="N104" s="11">
        <v>229300000</v>
      </c>
      <c r="O104" s="11">
        <v>1057500000</v>
      </c>
      <c r="P104" s="11">
        <v>1092200000</v>
      </c>
      <c r="Q104" s="11">
        <v>979900000</v>
      </c>
      <c r="X104" s="35" t="s">
        <v>145</v>
      </c>
      <c r="Y104" s="36"/>
    </row>
    <row r="105" spans="1:25" ht="21" thickTop="1" x14ac:dyDescent="0.25">
      <c r="A105" s="14" t="s">
        <v>107</v>
      </c>
      <c r="B105" s="1"/>
      <c r="C105" s="15" t="e">
        <f>(C106/B106)-1</f>
        <v>#VALUE!</v>
      </c>
      <c r="D105" s="15">
        <f>(D106/C106)-1</f>
        <v>-0.38273245878361084</v>
      </c>
      <c r="E105" s="15">
        <f>(E106/D106)-1</f>
        <v>0.48934718934317689</v>
      </c>
      <c r="F105" s="15">
        <f>(F106/E106)-1</f>
        <v>0.5624163725675082</v>
      </c>
      <c r="G105" s="15">
        <f>(G106/F106)-1</f>
        <v>-2.021427011368726E-2</v>
      </c>
      <c r="H105" s="15">
        <f t="shared" ref="H105:AB105" si="8">(H106/G106)-1</f>
        <v>0.14805037866122284</v>
      </c>
      <c r="I105" s="15">
        <f t="shared" si="8"/>
        <v>8.58221729422044E-2</v>
      </c>
      <c r="J105" s="15">
        <f t="shared" si="8"/>
        <v>-3.0893681500967052E-2</v>
      </c>
      <c r="K105" s="15">
        <f t="shared" si="8"/>
        <v>-0.10088958812846582</v>
      </c>
      <c r="L105" s="15">
        <f t="shared" si="8"/>
        <v>0.81949762639000645</v>
      </c>
      <c r="M105" s="15">
        <f t="shared" si="8"/>
        <v>0.47937073315523904</v>
      </c>
      <c r="N105" s="15">
        <f t="shared" si="8"/>
        <v>0.1992375601926164</v>
      </c>
      <c r="O105" s="15">
        <f t="shared" si="8"/>
        <v>1.3613853103563662</v>
      </c>
      <c r="P105" s="15">
        <f t="shared" si="8"/>
        <v>-0.61329176703981858</v>
      </c>
      <c r="Q105" s="15">
        <f t="shared" si="8"/>
        <v>8.3363869549285541E-2</v>
      </c>
      <c r="R105" s="15"/>
      <c r="S105" s="15"/>
      <c r="T105" s="15"/>
      <c r="U105" s="15"/>
      <c r="V105" s="15"/>
      <c r="W105" s="15"/>
      <c r="X105" s="25" t="s">
        <v>108</v>
      </c>
      <c r="Y105" s="26" t="e" vm="2">
        <f>(Y100*Y92)+(Y102*Y97)</f>
        <v>#VALUE!</v>
      </c>
    </row>
    <row r="106" spans="1:25" ht="19" x14ac:dyDescent="0.25">
      <c r="A106" s="5" t="s">
        <v>90</v>
      </c>
      <c r="B106" s="1" t="s">
        <v>92</v>
      </c>
      <c r="C106" s="1">
        <v>121129000</v>
      </c>
      <c r="D106" s="1">
        <v>74769000</v>
      </c>
      <c r="E106" s="1">
        <v>111357000</v>
      </c>
      <c r="F106" s="1">
        <v>173986000</v>
      </c>
      <c r="G106" s="1">
        <v>170469000</v>
      </c>
      <c r="H106" s="1">
        <v>195707000</v>
      </c>
      <c r="I106" s="1">
        <v>212503000</v>
      </c>
      <c r="J106" s="1">
        <v>205938000</v>
      </c>
      <c r="K106" s="1">
        <v>185161000</v>
      </c>
      <c r="L106" s="1">
        <v>336900000</v>
      </c>
      <c r="M106" s="1">
        <v>498400000</v>
      </c>
      <c r="N106" s="1">
        <v>597700000</v>
      </c>
      <c r="O106" s="1">
        <v>1411400000</v>
      </c>
      <c r="P106" s="1">
        <v>545800000</v>
      </c>
      <c r="Q106" s="1">
        <v>591300000</v>
      </c>
      <c r="R106" s="46">
        <f>Q106*(1+$Y$106)</f>
        <v>718423784.58501363</v>
      </c>
      <c r="S106" s="46">
        <f t="shared" ref="S106:V106" si="9">R106*(1+$Y$106)</f>
        <v>872877954.09682751</v>
      </c>
      <c r="T106" s="46">
        <f t="shared" si="9"/>
        <v>1060538277.1234003</v>
      </c>
      <c r="U106" s="46">
        <f t="shared" si="9"/>
        <v>1288543755.7048254</v>
      </c>
      <c r="V106" s="46">
        <f t="shared" si="9"/>
        <v>1565568208.3153186</v>
      </c>
      <c r="W106" s="47" t="s">
        <v>146</v>
      </c>
      <c r="X106" s="48" t="s">
        <v>147</v>
      </c>
      <c r="Y106" s="49">
        <f>(SUM(R4:V4)/5)</f>
        <v>0.2149903341535831</v>
      </c>
    </row>
    <row r="107" spans="1:25" ht="19" x14ac:dyDescent="0.25">
      <c r="A107" s="5"/>
      <c r="B107" s="13"/>
      <c r="C107" s="13"/>
      <c r="D107" s="13"/>
      <c r="E107" s="13"/>
      <c r="F107" s="13"/>
      <c r="G107" s="13"/>
      <c r="H107" s="13"/>
      <c r="I107" s="13"/>
      <c r="J107" s="13"/>
      <c r="K107" s="13"/>
      <c r="L107" s="13"/>
      <c r="M107" s="13"/>
      <c r="N107" s="13"/>
      <c r="O107" s="13"/>
      <c r="P107" s="13"/>
      <c r="Q107" s="13"/>
      <c r="R107" s="47"/>
      <c r="S107" s="47"/>
      <c r="T107" s="47"/>
      <c r="U107" s="47"/>
      <c r="V107" s="50" t="e" vm="2">
        <f>V106*(1+Y107)/(Y108-Y107)</f>
        <v>#VALUE!</v>
      </c>
      <c r="W107" s="51" t="s">
        <v>148</v>
      </c>
      <c r="X107" s="52" t="s">
        <v>149</v>
      </c>
      <c r="Y107" s="53">
        <v>2.5000000000000001E-2</v>
      </c>
    </row>
    <row r="108" spans="1:25" ht="19" x14ac:dyDescent="0.25">
      <c r="R108" s="50">
        <f t="shared" ref="R108:T108" si="10">R107+R106</f>
        <v>718423784.58501363</v>
      </c>
      <c r="S108" s="50">
        <f t="shared" si="10"/>
        <v>872877954.09682751</v>
      </c>
      <c r="T108" s="50">
        <f t="shared" si="10"/>
        <v>1060538277.1234003</v>
      </c>
      <c r="U108" s="50">
        <f>U107+U106</f>
        <v>1288543755.7048254</v>
      </c>
      <c r="V108" s="50" t="e" vm="2">
        <f>V107+V106</f>
        <v>#VALUE!</v>
      </c>
      <c r="W108" s="51" t="s">
        <v>144</v>
      </c>
      <c r="X108" s="54" t="s">
        <v>150</v>
      </c>
      <c r="Y108" s="55" t="e" vm="2">
        <f>Y105</f>
        <v>#VALUE!</v>
      </c>
    </row>
    <row r="109" spans="1:25" ht="19" x14ac:dyDescent="0.25">
      <c r="R109" s="56" t="s">
        <v>151</v>
      </c>
      <c r="S109" s="57"/>
    </row>
    <row r="110" spans="1:25" ht="20" x14ac:dyDescent="0.25">
      <c r="R110" s="58" t="s">
        <v>152</v>
      </c>
      <c r="S110" s="44" t="e" vm="2">
        <f>NPV(Y108,R108,S108,T108,U108,V108)</f>
        <v>#VALUE!</v>
      </c>
    </row>
    <row r="111" spans="1:25" ht="20" x14ac:dyDescent="0.25">
      <c r="R111" s="58" t="s">
        <v>153</v>
      </c>
      <c r="S111" s="44">
        <f>Q40</f>
        <v>524400000</v>
      </c>
    </row>
    <row r="112" spans="1:25" ht="20" x14ac:dyDescent="0.25">
      <c r="R112" s="58" t="s">
        <v>140</v>
      </c>
      <c r="S112" s="44">
        <f>Y99</f>
        <v>1871300000</v>
      </c>
    </row>
    <row r="113" spans="18:19" ht="20" x14ac:dyDescent="0.25">
      <c r="R113" s="58" t="s">
        <v>154</v>
      </c>
      <c r="S113" s="44" t="e" vm="2">
        <f>S110+S111-S112</f>
        <v>#VALUE!</v>
      </c>
    </row>
    <row r="114" spans="18:19" ht="20" x14ac:dyDescent="0.25">
      <c r="R114" s="58" t="s">
        <v>155</v>
      </c>
      <c r="S114" s="59">
        <f>Q34*(1+(W16*5))</f>
        <v>106060522.15718977</v>
      </c>
    </row>
    <row r="115" spans="18:19" ht="20" x14ac:dyDescent="0.25">
      <c r="R115" s="60" t="s">
        <v>156</v>
      </c>
      <c r="S115" s="61" t="e" vm="2">
        <f>S113/S114</f>
        <v>#VALUE!</v>
      </c>
    </row>
    <row r="116" spans="18:19" ht="20" x14ac:dyDescent="0.25">
      <c r="R116" s="58" t="s">
        <v>157</v>
      </c>
      <c r="S116" s="62" t="e" cm="1" vm="5">
        <f t="array" ref="S116">_FV(#REF!,"Price")</f>
        <v>#VALUE!</v>
      </c>
    </row>
    <row r="117" spans="18:19" ht="20" x14ac:dyDescent="0.25">
      <c r="R117" s="63" t="s">
        <v>158</v>
      </c>
      <c r="S117" s="64" t="e" vm="2">
        <f>S115/S116-1</f>
        <v>#VALUE!</v>
      </c>
    </row>
    <row r="118" spans="18:19" ht="20" x14ac:dyDescent="0.25">
      <c r="R118" s="63" t="s">
        <v>159</v>
      </c>
      <c r="S118" s="65" t="e" vm="2">
        <f>IF(S115&gt;S116,"BUY","SELL")</f>
        <v>#VALUE!</v>
      </c>
    </row>
  </sheetData>
  <mergeCells count="6">
    <mergeCell ref="X83:Y83"/>
    <mergeCell ref="X84:Y84"/>
    <mergeCell ref="X93:Y93"/>
    <mergeCell ref="X98:Y98"/>
    <mergeCell ref="X104:Y104"/>
    <mergeCell ref="R109:S109"/>
  </mergeCells>
  <hyperlinks>
    <hyperlink ref="A1" r:id="rId1" tooltip="https://roic.ai/company/CBOE" display="ROIC.AI | CBO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374310/000104746911002202/a2202482z10-k.htm" xr:uid="{00000000-0004-0000-0000-00000A000000}"/>
    <hyperlink ref="E74" r:id="rId9" tooltip="https://www.sec.gov/Archives/edgar/data/1374310/000104746911002202/a2202482z10-k.htm" xr:uid="{00000000-0004-0000-0000-00000B000000}"/>
    <hyperlink ref="F36" r:id="rId10" tooltip="https://sec.gov" xr:uid="{00000000-0004-0000-0000-00000D000000}"/>
    <hyperlink ref="F74" r:id="rId11" tooltip="https://sec.gov" xr:uid="{00000000-0004-0000-0000-00000E000000}"/>
    <hyperlink ref="G36" r:id="rId12" tooltip="https://www.sec.gov/Archives/edgar/data/1374310/000137431013000008/0001374310-13-000008-index.html" xr:uid="{00000000-0004-0000-0000-000010000000}"/>
    <hyperlink ref="G74" r:id="rId13" tooltip="https://www.sec.gov/Archives/edgar/data/1374310/000137431013000008/0001374310-13-000008-index.html" xr:uid="{00000000-0004-0000-0000-000011000000}"/>
    <hyperlink ref="H36" r:id="rId14" tooltip="https://sec.gov" xr:uid="{00000000-0004-0000-0000-000013000000}"/>
    <hyperlink ref="H74" r:id="rId15" tooltip="https://sec.gov" xr:uid="{00000000-0004-0000-0000-000014000000}"/>
    <hyperlink ref="I36" r:id="rId16" tooltip="https://www.sec.gov/Archives/edgar/data/1374310/000137431015000005/cboe-1231201410k.htm" xr:uid="{00000000-0004-0000-0000-000016000000}"/>
    <hyperlink ref="I74" r:id="rId17" tooltip="https://www.sec.gov/Archives/edgar/data/1374310/000137431015000005/cboe-1231201410k.htm" xr:uid="{00000000-0004-0000-0000-000017000000}"/>
    <hyperlink ref="J36" r:id="rId18" tooltip="https://www.sec.gov/Archives/edgar/data/1374310/000137431016000038/0001374310-16-000038-index.html" xr:uid="{00000000-0004-0000-0000-000019000000}"/>
    <hyperlink ref="J74" r:id="rId19" tooltip="https://www.sec.gov/Archives/edgar/data/1374310/000137431016000038/0001374310-16-000038-index.html" xr:uid="{00000000-0004-0000-0000-00001A000000}"/>
    <hyperlink ref="K36" r:id="rId20" tooltip="https://www.sec.gov/Archives/edgar/data/1374310/000137431017000006/0001374310-17-000006-index.html" xr:uid="{00000000-0004-0000-0000-00001C000000}"/>
    <hyperlink ref="K74" r:id="rId21" tooltip="https://www.sec.gov/Archives/edgar/data/1374310/000137431017000006/0001374310-17-000006-index.html" xr:uid="{00000000-0004-0000-0000-00001D000000}"/>
    <hyperlink ref="L36" r:id="rId22" tooltip="https://www.sec.gov/Archives/edgar/data/1374310/000155837018000953/0001558370-18-000953-index.html" xr:uid="{00000000-0004-0000-0000-00001F000000}"/>
    <hyperlink ref="L74" r:id="rId23" tooltip="https://www.sec.gov/Archives/edgar/data/1374310/000155837018000953/0001558370-18-000953-index.html" xr:uid="{00000000-0004-0000-0000-000020000000}"/>
    <hyperlink ref="M36" r:id="rId24" tooltip="https://www.sec.gov/Archives/edgar/data/1374310/000155837019000884/0001558370-19-000884-index.html" xr:uid="{00000000-0004-0000-0000-000022000000}"/>
    <hyperlink ref="M74" r:id="rId25" tooltip="https://www.sec.gov/Archives/edgar/data/1374310/000155837019000884/0001558370-19-000884-index.html" xr:uid="{00000000-0004-0000-0000-000023000000}"/>
    <hyperlink ref="N36" r:id="rId26" tooltip="https://www.sec.gov/Archives/edgar/data/1374310/000155837020001127/0001558370-20-001127-index.html" xr:uid="{00000000-0004-0000-0000-000025000000}"/>
    <hyperlink ref="N74" r:id="rId27" tooltip="https://www.sec.gov/Archives/edgar/data/1374310/000155837020001127/0001558370-20-001127-index.html" xr:uid="{00000000-0004-0000-0000-000026000000}"/>
    <hyperlink ref="O36" r:id="rId28" tooltip="https://www.sec.gov/Archives/edgar/data/1374310/000155837021001286/0001558370-21-001286-index.htm" xr:uid="{00000000-0004-0000-0000-000028000000}"/>
    <hyperlink ref="O74" r:id="rId29" tooltip="https://www.sec.gov/Archives/edgar/data/1374310/000155837021001286/0001558370-21-001286-index.htm" xr:uid="{00000000-0004-0000-0000-000029000000}"/>
    <hyperlink ref="P36" r:id="rId30" tooltip="https://www.sec.gov/Archives/edgar/data/1374310/000155837022001386/0001558370-22-001386-index.htm" xr:uid="{00000000-0004-0000-0000-00002B000000}"/>
    <hyperlink ref="P74" r:id="rId31" tooltip="https://www.sec.gov/Archives/edgar/data/1374310/000155837022001386/0001558370-22-001386-index.htm" xr:uid="{00000000-0004-0000-0000-00002C000000}"/>
    <hyperlink ref="Q36" r:id="rId32" tooltip="https://www.sec.gov/Archives/edgar/data/1374310/000155837023001489/0001558370-23-001489-index.htm" xr:uid="{00000000-0004-0000-0000-00002E000000}"/>
    <hyperlink ref="Q74" r:id="rId33" tooltip="https://www.sec.gov/Archives/edgar/data/1374310/000155837023001489/0001558370-23-001489-index.htm" xr:uid="{00000000-0004-0000-0000-00002F000000}"/>
    <hyperlink ref="R1" r:id="rId34" display="https://finbox.com/BMV:CBOE*/explorer/revenue_proj" xr:uid="{D1D0C4BA-D7E6-2740-8C45-3BE2E8E24E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2023-03-14T06:49:42Z</dcterms:created>
  <dcterms:modified xsi:type="dcterms:W3CDTF">2023-05-13T01:30:55Z</dcterms:modified>
</cp:coreProperties>
</file>