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wnloads/"/>
    </mc:Choice>
  </mc:AlternateContent>
  <xr:revisionPtr revIDLastSave="0" documentId="13_ncr:1_{5BF51E60-9D65-E24C-BB21-AE94C54AFD20}"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1'!$A$28</definedName>
    <definedName name="_xlchart.v1.2" hidden="1">'Sheet 1'!$A$3</definedName>
    <definedName name="_xlchart.v1.3" hidden="1">'Sheet 1'!$B$106:$AA$106</definedName>
    <definedName name="_xlchart.v1.4" hidden="1">'Sheet 1'!$B$28:$AA$28</definedName>
    <definedName name="_xlchart.v1.5" hidden="1">'Sheet 1'!$B$3:$AA$3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C106" i="1"/>
  <c r="AD106" i="1"/>
  <c r="AE106" i="1" s="1"/>
  <c r="AF106" i="1" s="1"/>
  <c r="AB106" i="1"/>
  <c r="AI101" i="1" a="1"/>
  <c r="AI101" i="1" s="1"/>
  <c r="AI95" i="1" a="1"/>
  <c r="AI95" i="1" s="1"/>
  <c r="AI97" i="1" s="1"/>
  <c r="AC111" i="1"/>
  <c r="AB108" i="1"/>
  <c r="AI90" i="1"/>
  <c r="AI89" i="1"/>
  <c r="AI91" i="1" s="1"/>
  <c r="AI87" i="1"/>
  <c r="AI86" i="1"/>
  <c r="AI99" i="1" s="1"/>
  <c r="AI85" i="1"/>
  <c r="AI88" i="1" s="1"/>
  <c r="AG19" i="1"/>
  <c r="AG16" i="1"/>
  <c r="AC114" i="1" s="1"/>
  <c r="AJ13" i="1"/>
  <c r="AI13" i="1"/>
  <c r="AH13" i="1"/>
  <c r="AG13" i="1"/>
  <c r="AJ10" i="1"/>
  <c r="AI10" i="1"/>
  <c r="AH10" i="1"/>
  <c r="AG10" i="1"/>
  <c r="AJ7" i="1"/>
  <c r="AI7" i="1"/>
  <c r="AH7" i="1"/>
  <c r="AG7" i="1"/>
  <c r="AJ4" i="1"/>
  <c r="AI4" i="1"/>
  <c r="AH4" i="1"/>
  <c r="AG4" i="1"/>
  <c r="AF4" i="1"/>
  <c r="AE4" i="1"/>
  <c r="AD4" i="1"/>
  <c r="AC4" i="1"/>
  <c r="AB4" i="1"/>
  <c r="AA80" i="1"/>
  <c r="AA89" i="1"/>
  <c r="AA105" i="1"/>
  <c r="AA107" i="1"/>
  <c r="Z107" i="1"/>
  <c r="Y107" i="1"/>
  <c r="X107" i="1"/>
  <c r="W107" i="1"/>
  <c r="V107" i="1"/>
  <c r="U107" i="1"/>
  <c r="T107" i="1"/>
  <c r="S107" i="1"/>
  <c r="R107" i="1"/>
  <c r="Q107" i="1"/>
  <c r="P107" i="1"/>
  <c r="O107" i="1"/>
  <c r="N107" i="1"/>
  <c r="M107" i="1"/>
  <c r="L107" i="1"/>
  <c r="K107" i="1"/>
  <c r="J107" i="1"/>
  <c r="I107" i="1"/>
  <c r="H107" i="1"/>
  <c r="G107" i="1"/>
  <c r="F107" i="1"/>
  <c r="E107" i="1"/>
  <c r="D107"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A13" i="1"/>
  <c r="AA20" i="1"/>
  <c r="AA29" i="1"/>
  <c r="AA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I16" i="1"/>
  <c r="AJ16" i="1"/>
  <c r="AH16" i="1"/>
  <c r="AI92" i="1"/>
  <c r="AI103" i="1"/>
  <c r="AI102" i="1" s="1"/>
  <c r="AC112" i="1"/>
  <c r="AI100" i="1" l="1"/>
  <c r="AI105" i="1" s="1"/>
  <c r="AI108" i="1" s="1"/>
  <c r="AC108" i="1"/>
  <c r="AD108" i="1" l="1"/>
  <c r="AF107" i="1" l="1"/>
  <c r="AF108" i="1" s="1"/>
  <c r="AE108" i="1"/>
  <c r="AC110" i="1" l="1"/>
  <c r="AC113" i="1" s="1"/>
  <c r="AC117" i="1" s="1"/>
  <c r="AC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<sst xmlns="http://schemas.openxmlformats.org/spreadsheetml/2006/main" count="662" uniqueCount="161">
  <si>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</si>
  <si>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</si>
  <si>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</si>
  <si>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</si>
  <si>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</si>
  <si>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</si>
  <si>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</si>
  <si>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</si>
  <si>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</si>
  <si>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</si>
  <si>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</si>
  <si>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</si>
  <si>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</si>
  <si>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</si>
  <si>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</si>
  <si>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</si>
  <si>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</si>
  <si>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</si>
  <si>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</si>
  <si>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</si>
  <si>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</si>
  <si>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</si>
  <si>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</si>
  <si>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</si>
  <si>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</si>
  <si>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</si>
  <si>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</si>
  <si>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</si>
  <si>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</si>
  <si>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</si>
  <si>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</si>
  <si>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</si>
  <si>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</si>
  <si>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</si>
  <si>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</si>
  <si>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</si>
  <si>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</si>
  <si>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</si>
  <si>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</si>
  <si>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</si>
  <si>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</si>
  <si>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</si>
  <si>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</si>
  <si>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</si>
  <si>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</si>
  <si>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</si>
  <si>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</si>
  <si>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</si>
  <si>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</si>
  <si>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</si>
  <si>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</si>
  <si>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</si>
  <si>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</si>
  <si>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</si>
  <si>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</si>
  <si>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</si>
  <si>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</si>
  <si>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</si>
  <si>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</si>
  <si>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</si>
  <si>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</si>
  <si>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</si>
  <si>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</si>
  <si>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</si>
  <si>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</si>
  <si>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</si>
  <si>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</si>
  <si>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</si>
  <si>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</si>
  <si>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</si>
  <si>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</si>
  <si>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</si>
  <si>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</si>
  <si>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</si>
  <si>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</si>
  <si>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</si>
  <si>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</si>
  <si>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</si>
  <si>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</si>
  <si>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</si>
  <si>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</si>
  <si>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</si>
  <si>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</si>
  <si>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</si>
  <si>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</si>
  <si>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</si>
  <si>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</si>
  <si>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</si>
  <si>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</si>
  <si>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</si>
  <si>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</si>
  <si>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</si>
  <si>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</si>
  <si>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</si>
  <si>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</si>
  <si>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</si>
  <si>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</si>
  <si>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</si>
  <si>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</si>
  <si>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</si>
  <si>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</si>
  <si>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</si>
  <si>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</si>
  <si>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SBC as % of Revenue</t>
  </si>
  <si>
    <t>Share Dilution YoY</t>
  </si>
  <si>
    <t>CAPEX as % of Revenue</t>
  </si>
  <si>
    <t>Income Tax Expense</t>
  </si>
  <si>
    <t>FCF Growth YoY</t>
  </si>
  <si>
    <t>WACC</t>
  </si>
  <si>
    <t>FCF margin</t>
  </si>
  <si>
    <t>Terminal Value</t>
  </si>
  <si>
    <t>Perpetual Growth Rate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</si>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</sst>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0" fillId="4" borderId="0" xfId="0" applyFill="1"/>
    <xf numFmtId="164" fontId="1" fillId="4" borderId="0" xfId="0" applyNumberFormat="1" applyFont="1" applyFill="1"/>
    <xf numFmtId="0" fontId="0" fillId="4" borderId="0" xfId="0" applyFill="1" applyAlignment="1">
      <alignment horizontal="left"/>
    </xf>
    <xf numFmtId="0" fontId="13"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4" fillId="0" borderId="4" xfId="0" applyFont="1" applyBorder="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7" borderId="12"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0" borderId="0" xfId="0" applyNumberFormat="1" applyFont="1" applyFill="1"/>
    <xf numFmtId="167" fontId="12" fillId="6" borderId="10" xfId="0" applyNumberFormat="1" applyFont="1" applyFill="1" applyBorder="1"/>
    <xf numFmtId="164" fontId="1" fillId="6" borderId="9" xfId="0" applyNumberFormat="1" applyFont="1"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TSM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015926795641315E-2"/>
          <c:y val="0.10877567916711191"/>
          <c:w val="0.85137711660103255"/>
          <c:h val="0.7326336420002449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CAE5-024C-BEE2-538774BD2F1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1'!$B$28:$AA$28</c:f>
              <c:numCache>
                <c:formatCode>#,###,,;\(#,###,,\);\ \-\ \-</c:formatCode>
                <c:ptCount val="26"/>
                <c:pt idx="0">
                  <c:v>18011756513</c:v>
                </c:pt>
                <c:pt idx="1">
                  <c:v>15315966554</c:v>
                </c:pt>
                <c:pt idx="2">
                  <c:v>24563030085</c:v>
                </c:pt>
                <c:pt idx="3">
                  <c:v>65106186584</c:v>
                </c:pt>
                <c:pt idx="4">
                  <c:v>14483183904</c:v>
                </c:pt>
                <c:pt idx="5">
                  <c:v>21647896464</c:v>
                </c:pt>
                <c:pt idx="6">
                  <c:v>47164689540</c:v>
                </c:pt>
                <c:pt idx="7">
                  <c:v>92456415240</c:v>
                </c:pt>
                <c:pt idx="8">
                  <c:v>93855039630</c:v>
                </c:pt>
                <c:pt idx="9">
                  <c:v>126990145084</c:v>
                </c:pt>
                <c:pt idx="10">
                  <c:v>109181419045</c:v>
                </c:pt>
                <c:pt idx="11">
                  <c:v>100206942175</c:v>
                </c:pt>
                <c:pt idx="12">
                  <c:v>89217800000</c:v>
                </c:pt>
                <c:pt idx="13">
                  <c:v>161605000000</c:v>
                </c:pt>
                <c:pt idx="14">
                  <c:v>134201300000</c:v>
                </c:pt>
                <c:pt idx="15">
                  <c:v>166158800000</c:v>
                </c:pt>
                <c:pt idx="16">
                  <c:v>183977600000</c:v>
                </c:pt>
                <c:pt idx="17">
                  <c:v>254301400000</c:v>
                </c:pt>
                <c:pt idx="18">
                  <c:v>302850900000</c:v>
                </c:pt>
                <c:pt idx="19">
                  <c:v>331713700000</c:v>
                </c:pt>
                <c:pt idx="20">
                  <c:v>344998300000</c:v>
                </c:pt>
                <c:pt idx="21">
                  <c:v>363052700000</c:v>
                </c:pt>
                <c:pt idx="22">
                  <c:v>353948000000</c:v>
                </c:pt>
                <c:pt idx="23">
                  <c:v>510744000000</c:v>
                </c:pt>
                <c:pt idx="24">
                  <c:v>592359200000</c:v>
                </c:pt>
                <c:pt idx="25">
                  <c:v>1016530249000</c:v>
                </c:pt>
              </c:numCache>
            </c:numRef>
          </c:val>
          <c:extLst>
            <c:ext xmlns:c16="http://schemas.microsoft.com/office/drawing/2014/chart" uri="{C3380CC4-5D6E-409C-BE32-E72D297353CC}">
              <c16:uniqueId val="{00000001-CAE5-024C-BEE2-538774BD2F1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CAE5-024C-BEE2-538774BD2F10}"/>
            </c:ext>
          </c:extLst>
        </c:ser>
        <c:dLbls>
          <c:showLegendKey val="0"/>
          <c:showVal val="0"/>
          <c:showCatName val="0"/>
          <c:showSerName val="0"/>
          <c:showPercent val="0"/>
          <c:showBubbleSize val="0"/>
        </c:dLbls>
        <c:gapWidth val="100"/>
        <c:overlap val="-24"/>
        <c:axId val="341435344"/>
        <c:axId val="340881168"/>
      </c:barChart>
      <c:catAx>
        <c:axId val="3414353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0881168"/>
        <c:crosses val="autoZero"/>
        <c:auto val="1"/>
        <c:lblAlgn val="ctr"/>
        <c:lblOffset val="100"/>
        <c:noMultiLvlLbl val="0"/>
      </c:catAx>
      <c:valAx>
        <c:axId val="3408811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41435344"/>
        <c:crosses val="autoZero"/>
        <c:crossBetween val="between"/>
      </c:valAx>
      <c:spPr>
        <a:noFill/>
        <a:ln>
          <a:noFill/>
        </a:ln>
        <a:effectLst/>
      </c:spPr>
    </c:plotArea>
    <c:legend>
      <c:legendPos val="b"/>
      <c:layout>
        <c:manualLayout>
          <c:xMode val="edge"/>
          <c:yMode val="edge"/>
          <c:x val="0.34339724727842308"/>
          <c:y val="0.9150482286619771"/>
          <c:w val="0.33703705827315067"/>
          <c:h val="4.523251662136135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32132</xdr:colOff>
      <xdr:row>108</xdr:row>
      <xdr:rowOff>13158</xdr:rowOff>
    </xdr:from>
    <xdr:to>
      <xdr:col>34</xdr:col>
      <xdr:colOff>1591324</xdr:colOff>
      <xdr:row>133</xdr:row>
      <xdr:rowOff>198915</xdr:rowOff>
    </xdr:to>
    <xdr:graphicFrame macro="">
      <xdr:nvGraphicFramePr>
        <xdr:cNvPr id="2" name="Chart 1">
          <a:extLst>
            <a:ext uri="{FF2B5EF4-FFF2-40B4-BE49-F238E27FC236}">
              <a16:creationId xmlns:a16="http://schemas.microsoft.com/office/drawing/2014/main" id="{3CE44FF6-7C97-2624-B72B-F7EF3CD35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https://www.bing.com/financeapi/forcetrigger?t=anb2p2&amp;q=XTAI%3a2330&amp;form=skydnc</v>
    <v>Learn more on Bing</v>
  </rv>
  <rv s="1">
    <v>0</v>
    <v>Taiwan Semiconductor Manufacturing Co., Ltd. (XTAI:2330)</v>
    <v>2</v>
    <v>3</v>
    <v>Finance</v>
    <v>4</v>
    <v>en-US</v>
    <v>anb2p2</v>
    <v>268435456</v>
    <v>1</v>
    <v>Powered by Refinitiv</v>
    <v>560</v>
    <v>370</v>
    <v>1.3649</v>
    <v>18</v>
    <v>3.4285999999999997E-2</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545</v>
    <v>Semiconductors &amp; Semiconductor Equipment</v>
    <v>Stock</v>
    <v>45071.398043981484</v>
    <v>0</v>
    <v>537</v>
    <v>14081342070000</v>
    <v>Taiwan Semiconductor Manufacturing Co., Ltd.</v>
    <v>Taiwan Semiconductor Manufacturing Co., Ltd.</v>
    <v>542</v>
    <v>13.79</v>
    <v>525</v>
    <v>543</v>
    <v>25932490000</v>
    <v>2330</v>
    <v>Taiwan Semiconductor Manufacturing Co., Ltd. (XTAI:2330)</v>
    <v>68360924</v>
    <v>25787590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19312504095792/0001193125-04-095792-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7122097/0001193125-17-122097-index.htm" TargetMode="External"/><Relationship Id="rId21" Type="http://schemas.openxmlformats.org/officeDocument/2006/relationships/hyperlink" Target="https://www.sec.gov/Archives/edgar/data/1046179/000095014408002830/0000950144-08-002830-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1118512/0001193125-21-118512-index.htm" TargetMode="External"/><Relationship Id="rId50" Type="http://schemas.openxmlformats.org/officeDocument/2006/relationships/hyperlink" Target="https://www.sec.gov/Archives/edgar/data/1046179/000119312522104891/0001193125-22-10489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119312512161528/0001193125-12-161528-index.htm" TargetMode="External"/><Relationship Id="rId11" Type="http://schemas.openxmlformats.org/officeDocument/2006/relationships/hyperlink" Target="https://www.sec.gov/Archives/edgar/data/1046179/000102140803009057/0001021408-03-009057-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6536225/0001193125-16-536225-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20107579/0001193125-20-107579-index.htm" TargetMode="External"/><Relationship Id="rId53" Type="http://schemas.openxmlformats.org/officeDocument/2006/relationships/hyperlink" Target="https://finbox.com/TWSE:2330/models/dcf-revenue-exit-5yr"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7000571/0001145549-07-000571-index.htm" TargetMode="External"/><Relationship Id="rId31" Type="http://schemas.openxmlformats.org/officeDocument/2006/relationships/hyperlink" Target="https://www.sec.gov/Archives/edgar/data/1046179/000119312513137651/0001193125-13-137651-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46179/999999999702028299/9999999997-02-028299-index.htm"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1035858/0000950123-11-035858-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5126836/0001193125-15-126836-index.htm" TargetMode="External"/><Relationship Id="rId43" Type="http://schemas.openxmlformats.org/officeDocument/2006/relationships/hyperlink" Target="https://www.sec.gov/Archives/edgar/data/1046179/000119312519108390/0001193125-19-108390-index.htm" TargetMode="External"/><Relationship Id="rId48" Type="http://schemas.openxmlformats.org/officeDocument/2006/relationships/hyperlink" Target="https://www.sec.gov/Archives/edgar/data/1046179/000119312521118512/0001193125-21-118512-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6000500/0001145549-06-000500-index.htm" TargetMode="External"/><Relationship Id="rId25" Type="http://schemas.openxmlformats.org/officeDocument/2006/relationships/hyperlink" Target="https://www.sec.gov/Archives/edgar/data/1046179/000095012310034985/0000950123-10-034985-index.htm" TargetMode="External"/><Relationship Id="rId33" Type="http://schemas.openxmlformats.org/officeDocument/2006/relationships/hyperlink" Target="https://www.sec.gov/Archives/edgar/data/1046179/000119312514141496/0001193125-14-141496-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8121866/0001193125-18-121866-index.htm" TargetMode="External"/><Relationship Id="rId54" Type="http://schemas.openxmlformats.org/officeDocument/2006/relationships/drawing" Target="../drawings/drawing1.xm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4554905000865/0001145549-05-000865-index.htm" TargetMode="External"/><Relationship Id="rId23" Type="http://schemas.openxmlformats.org/officeDocument/2006/relationships/hyperlink" Target="https://www.sec.gov/Archives/edgar/data/1046179/000114554909000622/0001145549-09-000622-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2104891/0001193125-22-10489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3" zoomScaleNormal="80" workbookViewId="0">
      <pane xSplit="1" ySplit="1" topLeftCell="Z100" activePane="bottomRight" state="frozen"/>
      <selection pane="topRight"/>
      <selection pane="bottomLeft"/>
      <selection pane="bottomRight" activeCell="AB129" sqref="AB129"/>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32">
        <v>2023</v>
      </c>
      <c r="AC1" s="32">
        <v>2024</v>
      </c>
      <c r="AD1" s="32">
        <v>2025</v>
      </c>
      <c r="AE1" s="32">
        <v>2026</v>
      </c>
      <c r="AF1" s="32">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c r="AG2" s="9"/>
      <c r="AH2" s="9"/>
      <c r="AI2" s="9"/>
      <c r="AJ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1">
        <v>2177000000000</v>
      </c>
      <c r="AC3" s="1">
        <v>2651200000000</v>
      </c>
      <c r="AD3" s="1">
        <v>3054900000000</v>
      </c>
      <c r="AE3" s="1">
        <v>3227500000000</v>
      </c>
      <c r="AF3" s="1">
        <v>3554900000000</v>
      </c>
      <c r="AG3" s="18" t="s">
        <v>112</v>
      </c>
      <c r="AH3" s="19" t="s">
        <v>113</v>
      </c>
      <c r="AI3" s="19" t="s">
        <v>114</v>
      </c>
      <c r="AJ3" s="19" t="s">
        <v>115</v>
      </c>
    </row>
    <row r="4" spans="1:36" ht="19" x14ac:dyDescent="0.25">
      <c r="A4" s="14" t="s">
        <v>94</v>
      </c>
      <c r="B4" s="1"/>
      <c r="C4" s="15">
        <f>(C3/B3)-1</f>
        <v>0.14269167753701462</v>
      </c>
      <c r="D4" s="15">
        <f>(D3/C3)-1</f>
        <v>0.4516735458392942</v>
      </c>
      <c r="E4" s="15">
        <f>(E3/D3)-1</f>
        <v>1.2743145641259042</v>
      </c>
      <c r="F4" s="15">
        <f t="shared" ref="F4:AF4" si="0">(F3/E3)-1</f>
        <v>-0.21655069111953185</v>
      </c>
      <c r="G4" s="15">
        <f t="shared" si="0"/>
        <v>0.24865014498486815</v>
      </c>
      <c r="H4" s="16">
        <f t="shared" si="0"/>
        <v>0.24642778619370009</v>
      </c>
      <c r="I4" s="16">
        <f t="shared" si="0"/>
        <v>0.27127869200966415</v>
      </c>
      <c r="J4" s="16">
        <f t="shared" si="0"/>
        <v>3.7807205884977435E-2</v>
      </c>
      <c r="K4" s="16">
        <f t="shared" si="0"/>
        <v>0.18699401684619166</v>
      </c>
      <c r="L4" s="16">
        <f t="shared" si="0"/>
        <v>1.6665747011531451E-2</v>
      </c>
      <c r="M4" s="16">
        <f t="shared" si="0"/>
        <v>3.5387533504990243E-2</v>
      </c>
      <c r="N4" s="16">
        <f t="shared" si="0"/>
        <v>-0.11471593392458146</v>
      </c>
      <c r="O4" s="16">
        <f t="shared" si="0"/>
        <v>0.41859328834369935</v>
      </c>
      <c r="P4" s="16">
        <f t="shared" si="0"/>
        <v>1.7978590253705296E-2</v>
      </c>
      <c r="Q4" s="16">
        <f t="shared" si="0"/>
        <v>0.18531162501879028</v>
      </c>
      <c r="R4" s="16">
        <f t="shared" si="0"/>
        <v>0.17932727751136057</v>
      </c>
      <c r="S4" s="16">
        <f t="shared" si="0"/>
        <v>0.2777735064446043</v>
      </c>
      <c r="T4" s="16">
        <f t="shared" si="0"/>
        <v>0.10576009228732297</v>
      </c>
      <c r="U4" s="16">
        <f t="shared" si="0"/>
        <v>0.12376425956936021</v>
      </c>
      <c r="V4" s="16">
        <f t="shared" si="0"/>
        <v>3.1156359701963066E-2</v>
      </c>
      <c r="W4" s="16">
        <f t="shared" si="0"/>
        <v>5.5163546176522305E-2</v>
      </c>
      <c r="X4" s="16">
        <f t="shared" si="0"/>
        <v>3.745242455169473E-2</v>
      </c>
      <c r="Y4" s="16">
        <f t="shared" si="0"/>
        <v>0.25163786761132445</v>
      </c>
      <c r="Z4" s="16">
        <f t="shared" si="0"/>
        <v>0.18531165285346862</v>
      </c>
      <c r="AA4" s="16">
        <f t="shared" si="0"/>
        <v>0.42614961556996755</v>
      </c>
      <c r="AB4" s="16">
        <f t="shared" si="0"/>
        <v>-3.8381388853365506E-2</v>
      </c>
      <c r="AC4" s="16">
        <f t="shared" si="0"/>
        <v>0.21782269177767577</v>
      </c>
      <c r="AD4" s="16">
        <f t="shared" si="0"/>
        <v>0.15227066988533489</v>
      </c>
      <c r="AE4" s="16">
        <f t="shared" si="0"/>
        <v>5.6499394415529203E-2</v>
      </c>
      <c r="AF4" s="16">
        <f t="shared" si="0"/>
        <v>0.10144074360960498</v>
      </c>
      <c r="AG4" s="17">
        <f>(AA4+Z4+Y4)/3</f>
        <v>0.28769971201158689</v>
      </c>
      <c r="AH4" s="17">
        <f>(AA20+Z20+Y20)/3</f>
        <v>0.33293441671453444</v>
      </c>
      <c r="AI4" s="17">
        <f>(AA29+Z29+Y29)/3</f>
        <v>0.43961966142045794</v>
      </c>
      <c r="AJ4" s="17">
        <f>(AA105+Z105+Y105)/3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116</v>
      </c>
      <c r="AH6" s="19" t="s">
        <v>117</v>
      </c>
      <c r="AI6" s="19" t="s">
        <v>118</v>
      </c>
      <c r="AJ6" s="19" t="s">
        <v>119</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AA106/AA3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95</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120</v>
      </c>
      <c r="AH12" s="19" t="s">
        <v>121</v>
      </c>
      <c r="AI12" s="19" t="s">
        <v>122</v>
      </c>
      <c r="AJ12" s="19" t="s">
        <v>123</v>
      </c>
    </row>
    <row r="13" spans="1:36" ht="19" x14ac:dyDescent="0.25">
      <c r="A13" s="14" t="s">
        <v>100</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92</v>
      </c>
      <c r="C14" s="1" t="s">
        <v>92</v>
      </c>
      <c r="D14" s="1" t="s">
        <v>92</v>
      </c>
      <c r="E14" s="1">
        <v>-33113</v>
      </c>
      <c r="F14" s="1">
        <v>276223816</v>
      </c>
      <c r="G14" s="1" t="s">
        <v>92</v>
      </c>
      <c r="H14" s="1" t="s">
        <v>92</v>
      </c>
      <c r="I14" s="1" t="s">
        <v>92</v>
      </c>
      <c r="J14" s="1" t="s">
        <v>92</v>
      </c>
      <c r="K14" s="1" t="s">
        <v>92</v>
      </c>
      <c r="L14" s="1" t="s">
        <v>92</v>
      </c>
      <c r="M14" s="1" t="s">
        <v>92</v>
      </c>
      <c r="N14" s="1" t="s">
        <v>92</v>
      </c>
      <c r="O14" s="1" t="s">
        <v>92</v>
      </c>
      <c r="P14" s="1" t="s">
        <v>92</v>
      </c>
      <c r="Q14" s="1" t="s">
        <v>92</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124</v>
      </c>
      <c r="AH15" s="19" t="s">
        <v>125</v>
      </c>
      <c r="AI15" s="19" t="s">
        <v>126</v>
      </c>
      <c r="AJ15" s="19" t="s">
        <v>127</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33">
        <f>(AA35+Z35+Y35+X35+W35)/5</f>
        <v>0</v>
      </c>
      <c r="AH16" s="34">
        <f>AI101/AA3</f>
        <v>6.2199727167818448</v>
      </c>
      <c r="AI16" s="34">
        <f>AI101/AA28</f>
        <v>13.852359124435656</v>
      </c>
      <c r="AJ16" s="35">
        <f>AI101/AA106</f>
        <v>27.028942601164776</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3"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128</v>
      </c>
    </row>
    <row r="19" spans="1:33"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G19" s="36">
        <f>AA40-AA56-AA61</f>
        <v>698325653000</v>
      </c>
    </row>
    <row r="20" spans="1:33" ht="19" customHeight="1" x14ac:dyDescent="0.25">
      <c r="A20" s="14" t="s">
        <v>101</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row>
    <row r="21" spans="1:33" ht="19"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row>
    <row r="22" spans="1:33"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row>
    <row r="23" spans="1:33"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3"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3"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3"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3"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3"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row>
    <row r="29" spans="1:33" ht="20" customHeight="1" thickTop="1" x14ac:dyDescent="0.25">
      <c r="A29" s="14" t="s">
        <v>102</v>
      </c>
      <c r="B29" s="1"/>
      <c r="C29" s="15">
        <f>(C28/B28)-1</f>
        <v>-0.14966835450247795</v>
      </c>
      <c r="D29" s="15">
        <f>(D28/C28)-1</f>
        <v>0.60375318125678379</v>
      </c>
      <c r="E29" s="15">
        <f>(E28/D28)-1</f>
        <v>1.6505763482233671</v>
      </c>
      <c r="F29" s="15">
        <f t="shared" ref="F29:AA29" si="4">(F28/E28)-1</f>
        <v>-0.77754519710175629</v>
      </c>
      <c r="G29" s="15">
        <f t="shared" si="4"/>
        <v>0.49469181690230646</v>
      </c>
      <c r="H29" s="15">
        <f t="shared" si="4"/>
        <v>1.1787192865798253</v>
      </c>
      <c r="I29" s="15">
        <f t="shared" si="4"/>
        <v>0.96028885468626801</v>
      </c>
      <c r="J29" s="15">
        <f t="shared" si="4"/>
        <v>1.5127391499761611E-2</v>
      </c>
      <c r="K29" s="15">
        <f t="shared" si="4"/>
        <v>0.35304556457092628</v>
      </c>
      <c r="L29" s="15">
        <f t="shared" si="4"/>
        <v>-0.14023707136660157</v>
      </c>
      <c r="M29" s="15">
        <f t="shared" si="4"/>
        <v>-8.2197840516261222E-2</v>
      </c>
      <c r="N29" s="15">
        <f t="shared" si="4"/>
        <v>-0.10966447969052595</v>
      </c>
      <c r="O29" s="15">
        <f t="shared" si="4"/>
        <v>0.81135378814541492</v>
      </c>
      <c r="P29" s="15">
        <f t="shared" si="4"/>
        <v>-0.16957210482348939</v>
      </c>
      <c r="Q29" s="15">
        <f t="shared" si="4"/>
        <v>0.23813107622653429</v>
      </c>
      <c r="R29" s="15">
        <f t="shared" si="4"/>
        <v>0.10723958044954585</v>
      </c>
      <c r="S29" s="15">
        <f t="shared" si="4"/>
        <v>0.3822410989163898</v>
      </c>
      <c r="T29" s="15">
        <f t="shared" si="4"/>
        <v>0.19091322344273376</v>
      </c>
      <c r="U29" s="15">
        <f t="shared" si="4"/>
        <v>9.5303662627385322E-2</v>
      </c>
      <c r="V29" s="15">
        <f t="shared" si="4"/>
        <v>4.0048391127650129E-2</v>
      </c>
      <c r="W29" s="15">
        <f t="shared" si="4"/>
        <v>5.2331852069995799E-2</v>
      </c>
      <c r="X29" s="15">
        <f t="shared" si="4"/>
        <v>-2.5078177355518871E-2</v>
      </c>
      <c r="Y29" s="15">
        <f t="shared" si="4"/>
        <v>0.44299162588854868</v>
      </c>
      <c r="Z29" s="15">
        <f t="shared" si="4"/>
        <v>0.15979668875209496</v>
      </c>
      <c r="AA29" s="15">
        <f t="shared" si="4"/>
        <v>0.71607066962073018</v>
      </c>
    </row>
    <row r="30" spans="1:33"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row>
    <row r="31" spans="1:33"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row>
    <row r="32" spans="1:33"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104</v>
      </c>
      <c r="B35" s="1"/>
      <c r="C35" s="22">
        <f>(C34-B34)/B34</f>
        <v>2.235835554819213E-2</v>
      </c>
      <c r="D35" s="22">
        <f t="shared" ref="D35:AA35" si="5">(D34-C34)/C34</f>
        <v>1.9190687958425219E-2</v>
      </c>
      <c r="E35" s="22">
        <f t="shared" si="5"/>
        <v>0.17444564279674479</v>
      </c>
      <c r="F35" s="22">
        <f t="shared" si="5"/>
        <v>9.3117177520547892E-2</v>
      </c>
      <c r="G35" s="22">
        <f t="shared" si="5"/>
        <v>-3.2012728384297459E-2</v>
      </c>
      <c r="H35" s="22">
        <f t="shared" si="5"/>
        <v>8.2016106525435086E-3</v>
      </c>
      <c r="I35" s="22">
        <f t="shared" si="5"/>
        <v>7.4816761976436051E-3</v>
      </c>
      <c r="J35" s="22">
        <f t="shared" si="5"/>
        <v>1.1273384332513008E-2</v>
      </c>
      <c r="K35" s="22">
        <f t="shared" si="5"/>
        <v>1.5010829560124976E-2</v>
      </c>
      <c r="L35" s="22">
        <f t="shared" si="5"/>
        <v>1.6421131627155354E-2</v>
      </c>
      <c r="M35" s="22">
        <f t="shared" si="5"/>
        <v>-1.4845807324330773E-2</v>
      </c>
      <c r="N35" s="22">
        <f t="shared" si="5"/>
        <v>-1.2333871918813036E-2</v>
      </c>
      <c r="O35" s="22">
        <f t="shared" si="5"/>
        <v>2.5048620216957092E-4</v>
      </c>
      <c r="P35" s="22">
        <f t="shared" si="5"/>
        <v>1.7700553092129989E-4</v>
      </c>
      <c r="Q35" s="22">
        <f t="shared" si="5"/>
        <v>1.2551745089872269E-4</v>
      </c>
      <c r="R35" s="22">
        <f t="shared" si="5"/>
        <v>6.4293586654950085E-5</v>
      </c>
      <c r="S35" s="22">
        <f t="shared" si="5"/>
        <v>1.932154533951021E-5</v>
      </c>
      <c r="T35" s="22">
        <f t="shared" si="5"/>
        <v>1.0643998959664797E-5</v>
      </c>
      <c r="U35" s="22">
        <f t="shared" si="5"/>
        <v>0</v>
      </c>
      <c r="V35" s="22">
        <f t="shared" si="5"/>
        <v>0</v>
      </c>
      <c r="W35" s="22">
        <f t="shared" si="5"/>
        <v>0</v>
      </c>
      <c r="X35" s="22">
        <f t="shared" si="5"/>
        <v>0</v>
      </c>
      <c r="Y35" s="22">
        <f t="shared" si="5"/>
        <v>0</v>
      </c>
      <c r="Z35" s="22">
        <f t="shared" si="5"/>
        <v>0</v>
      </c>
      <c r="AA35" s="22">
        <f t="shared" si="5"/>
        <v>0</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92</v>
      </c>
      <c r="C46" s="1" t="s">
        <v>92</v>
      </c>
      <c r="D46" s="1" t="s">
        <v>92</v>
      </c>
      <c r="E46" s="1" t="s">
        <v>92</v>
      </c>
      <c r="F46" s="1" t="s">
        <v>92</v>
      </c>
      <c r="G46" s="1" t="s">
        <v>92</v>
      </c>
      <c r="H46" s="1" t="s">
        <v>92</v>
      </c>
      <c r="I46" s="1" t="s">
        <v>92</v>
      </c>
      <c r="J46" s="1" t="s">
        <v>92</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92</v>
      </c>
      <c r="C47" s="1" t="s">
        <v>92</v>
      </c>
      <c r="D47" s="1" t="s">
        <v>92</v>
      </c>
      <c r="E47" s="1" t="s">
        <v>92</v>
      </c>
      <c r="F47" s="1" t="s">
        <v>92</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92</v>
      </c>
      <c r="C48" s="1" t="s">
        <v>92</v>
      </c>
      <c r="D48" s="1" t="s">
        <v>92</v>
      </c>
      <c r="E48" s="1" t="s">
        <v>92</v>
      </c>
      <c r="F48" s="1" t="s">
        <v>92</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92</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789100000</v>
      </c>
      <c r="P62" s="1" t="s">
        <v>92</v>
      </c>
      <c r="Q62" s="1">
        <v>203900000</v>
      </c>
      <c r="R62" s="1">
        <v>151700000</v>
      </c>
      <c r="S62" s="1">
        <v>25538500000</v>
      </c>
      <c r="T62" s="1">
        <v>21564800000</v>
      </c>
      <c r="U62" s="1">
        <v>14670400000</v>
      </c>
      <c r="V62" s="1">
        <v>7586800000</v>
      </c>
      <c r="W62" s="1">
        <v>3353300000</v>
      </c>
      <c r="X62" s="1">
        <v>176900000</v>
      </c>
      <c r="Y62" s="1">
        <v>265600000</v>
      </c>
      <c r="Z62" s="1" t="s">
        <v>92</v>
      </c>
      <c r="AA62" s="1" t="s">
        <v>92</v>
      </c>
    </row>
    <row r="63" spans="1:2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92</v>
      </c>
      <c r="S70" s="1" t="s">
        <v>92</v>
      </c>
      <c r="T70" s="1" t="s">
        <v>92</v>
      </c>
      <c r="U70" s="1" t="s">
        <v>92</v>
      </c>
      <c r="V70" s="1" t="s">
        <v>92</v>
      </c>
      <c r="W70" s="1" t="s">
        <v>92</v>
      </c>
      <c r="X70" s="1">
        <v>321822000000</v>
      </c>
      <c r="Y70" s="1" t="s">
        <v>92</v>
      </c>
      <c r="Z70" s="1">
        <v>370451000000</v>
      </c>
      <c r="AA70" s="1" t="s">
        <v>92</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92</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92</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6200000</v>
      </c>
      <c r="R79" s="1">
        <v>5300000</v>
      </c>
      <c r="S79" s="1" t="s">
        <v>92</v>
      </c>
      <c r="T79" s="1" t="s">
        <v>92</v>
      </c>
      <c r="U79" s="1" t="s">
        <v>92</v>
      </c>
      <c r="V79" s="1" t="s">
        <v>92</v>
      </c>
      <c r="W79" s="1" t="s">
        <v>92</v>
      </c>
      <c r="X79" s="1">
        <v>2800000</v>
      </c>
      <c r="Y79" s="1">
        <v>6600000</v>
      </c>
      <c r="Z79" s="1">
        <v>7800000</v>
      </c>
      <c r="AA79" s="1">
        <v>302348000</v>
      </c>
    </row>
    <row r="80" spans="1:27" ht="19" x14ac:dyDescent="0.25">
      <c r="A80" s="14" t="s">
        <v>103</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1.2247552267417007E-5</v>
      </c>
      <c r="R80" s="15">
        <f t="shared" si="6"/>
        <v>8.8776728704849702E-6</v>
      </c>
      <c r="S80" s="15" t="e">
        <f t="shared" si="6"/>
        <v>#VALUE!</v>
      </c>
      <c r="T80" s="15" t="e">
        <f t="shared" si="6"/>
        <v>#VALUE!</v>
      </c>
      <c r="U80" s="15" t="e">
        <f t="shared" si="6"/>
        <v>#VALUE!</v>
      </c>
      <c r="V80" s="15" t="e">
        <f t="shared" si="6"/>
        <v>#VALUE!</v>
      </c>
      <c r="W80" s="15" t="e">
        <f t="shared" si="6"/>
        <v>#VALUE!</v>
      </c>
      <c r="X80" s="15">
        <f t="shared" si="6"/>
        <v>2.6168498212317735E-6</v>
      </c>
      <c r="Y80" s="15">
        <f t="shared" si="6"/>
        <v>4.9281737345513891E-6</v>
      </c>
      <c r="Z80" s="15">
        <f t="shared" si="6"/>
        <v>4.9136489197846811E-6</v>
      </c>
      <c r="AA80" s="15">
        <f t="shared" si="6"/>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92</v>
      </c>
      <c r="AA82" s="1" t="s">
        <v>92</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37" t="s">
        <v>129</v>
      </c>
      <c r="AI83" s="38"/>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39" t="s">
        <v>130</v>
      </c>
      <c r="AI84" s="40"/>
    </row>
    <row r="85" spans="1:35" ht="20" x14ac:dyDescent="0.25">
      <c r="A85" s="5" t="s">
        <v>71</v>
      </c>
      <c r="B85" s="1" t="s">
        <v>92</v>
      </c>
      <c r="C85" s="1" t="s">
        <v>92</v>
      </c>
      <c r="D85" s="1" t="s">
        <v>92</v>
      </c>
      <c r="E85" s="1" t="s">
        <v>92</v>
      </c>
      <c r="F85" s="1" t="s">
        <v>92</v>
      </c>
      <c r="G85" s="1" t="s">
        <v>92</v>
      </c>
      <c r="H85" s="1" t="s">
        <v>92</v>
      </c>
      <c r="I85" s="1" t="s">
        <v>92</v>
      </c>
      <c r="J85" s="1" t="s">
        <v>92</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23" t="s">
        <v>131</v>
      </c>
      <c r="AI85" s="24">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23" t="s">
        <v>132</v>
      </c>
      <c r="AI86" s="24">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23" t="s">
        <v>133</v>
      </c>
      <c r="AI87" s="24">
        <f>AA61</f>
        <v>868860583000</v>
      </c>
    </row>
    <row r="88" spans="1:35" ht="20" x14ac:dyDescent="0.25">
      <c r="A88" s="5" t="s">
        <v>74</v>
      </c>
      <c r="B88" s="1">
        <v>-28101494490</v>
      </c>
      <c r="C88" s="1">
        <v>-34594625338</v>
      </c>
      <c r="D88" s="1">
        <v>-29845997160</v>
      </c>
      <c r="E88" s="1">
        <v>-103761911814</v>
      </c>
      <c r="F88" s="1">
        <v>-68002457345</v>
      </c>
      <c r="G88" s="1">
        <v>-55331549901</v>
      </c>
      <c r="H88" s="1" t="s">
        <v>92</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41" t="s">
        <v>134</v>
      </c>
      <c r="AI88" s="42">
        <f>AI85/(AI86+AI87)</f>
        <v>1.3229364691760698E-2</v>
      </c>
    </row>
    <row r="89" spans="1:35" ht="20" customHeight="1" x14ac:dyDescent="0.25">
      <c r="A89" s="14" t="s">
        <v>105</v>
      </c>
      <c r="B89" s="15">
        <f t="shared" ref="B89:AA89" si="7">(-1*B88)/B3</f>
        <v>0.63790091269326898</v>
      </c>
      <c r="C89" s="15">
        <f t="shared" si="7"/>
        <v>0.68723199999999995</v>
      </c>
      <c r="D89" s="15">
        <f t="shared" si="7"/>
        <v>0.40842458153645816</v>
      </c>
      <c r="E89" s="15">
        <f t="shared" si="7"/>
        <v>0.6243285739816512</v>
      </c>
      <c r="F89" s="15">
        <f t="shared" si="7"/>
        <v>0.52226263053996025</v>
      </c>
      <c r="G89" s="15">
        <f t="shared" si="7"/>
        <v>0.34032700258264198</v>
      </c>
      <c r="H89" s="15" t="e">
        <f t="shared" si="7"/>
        <v>#VALUE!</v>
      </c>
      <c r="I89" s="15">
        <f t="shared" si="7"/>
        <v>0.31532972440944884</v>
      </c>
      <c r="J89" s="15">
        <f t="shared" si="7"/>
        <v>0.29965919808477887</v>
      </c>
      <c r="K89" s="15">
        <f t="shared" si="7"/>
        <v>0.24806456249871656</v>
      </c>
      <c r="L89" s="15">
        <f t="shared" si="7"/>
        <v>0.26036085842086748</v>
      </c>
      <c r="M89" s="15">
        <f t="shared" si="7"/>
        <v>0.17776510383889238</v>
      </c>
      <c r="N89" s="15">
        <f t="shared" si="7"/>
        <v>0.29682913023572555</v>
      </c>
      <c r="O89" s="15">
        <f t="shared" si="7"/>
        <v>0.44559549923856701</v>
      </c>
      <c r="P89" s="15">
        <f t="shared" si="7"/>
        <v>0.50098857218052051</v>
      </c>
      <c r="Q89" s="15">
        <f t="shared" si="7"/>
        <v>0.48622268894614951</v>
      </c>
      <c r="R89" s="15">
        <f t="shared" si="7"/>
        <v>0.4817306705004813</v>
      </c>
      <c r="S89" s="15">
        <f t="shared" si="7"/>
        <v>0.37824693413385596</v>
      </c>
      <c r="T89" s="15">
        <f t="shared" si="7"/>
        <v>0.30529103006772279</v>
      </c>
      <c r="U89" s="15">
        <f t="shared" si="7"/>
        <v>0.34692204696399193</v>
      </c>
      <c r="V89" s="15">
        <f t="shared" si="7"/>
        <v>0.33905612462563017</v>
      </c>
      <c r="W89" s="15">
        <f t="shared" si="7"/>
        <v>0.30598563956896602</v>
      </c>
      <c r="X89" s="15">
        <f t="shared" si="7"/>
        <v>0.43030562562897856</v>
      </c>
      <c r="Y89" s="15">
        <f t="shared" si="7"/>
        <v>0.38225611046874775</v>
      </c>
      <c r="Z89" s="15">
        <f t="shared" si="7"/>
        <v>0.52941146455085786</v>
      </c>
      <c r="AA89" s="15">
        <f t="shared" si="7"/>
        <v>0.47823503444086751</v>
      </c>
      <c r="AH89" s="23" t="s">
        <v>106</v>
      </c>
      <c r="AI89" s="24">
        <f>AA27</f>
        <v>127290203000</v>
      </c>
    </row>
    <row r="90" spans="1:35" ht="20" x14ac:dyDescent="0.25">
      <c r="A90" s="5" t="s">
        <v>75</v>
      </c>
      <c r="B90" s="1" t="s">
        <v>92</v>
      </c>
      <c r="C90" s="1" t="s">
        <v>92</v>
      </c>
      <c r="D90" s="1" t="s">
        <v>92</v>
      </c>
      <c r="E90" s="1" t="s">
        <v>92</v>
      </c>
      <c r="F90" s="1" t="s">
        <v>92</v>
      </c>
      <c r="G90" s="1" t="s">
        <v>92</v>
      </c>
      <c r="H90" s="1">
        <v>-37792872180</v>
      </c>
      <c r="I90" s="1" t="s">
        <v>92</v>
      </c>
      <c r="J90" s="1" t="s">
        <v>92</v>
      </c>
      <c r="K90" s="1" t="s">
        <v>92</v>
      </c>
      <c r="L90" s="1" t="s">
        <v>92</v>
      </c>
      <c r="M90" s="1" t="s">
        <v>92</v>
      </c>
      <c r="N90" s="1" t="s">
        <v>92</v>
      </c>
      <c r="O90" s="1">
        <v>-6242400000</v>
      </c>
      <c r="P90" s="1" t="s">
        <v>92</v>
      </c>
      <c r="Q90" s="1" t="s">
        <v>92</v>
      </c>
      <c r="R90" s="1">
        <v>-979900000</v>
      </c>
      <c r="S90" s="1" t="s">
        <v>92</v>
      </c>
      <c r="T90" s="1">
        <v>549400000</v>
      </c>
      <c r="U90" s="1" t="s">
        <v>92</v>
      </c>
      <c r="V90" s="1">
        <v>-4100000</v>
      </c>
      <c r="W90" s="1" t="s">
        <v>92</v>
      </c>
      <c r="X90" s="1" t="s">
        <v>92</v>
      </c>
      <c r="Y90" s="1" t="s">
        <v>92</v>
      </c>
      <c r="Z90" s="1" t="s">
        <v>92</v>
      </c>
      <c r="AA90" s="1" t="s">
        <v>92</v>
      </c>
      <c r="AH90" s="23" t="s">
        <v>19</v>
      </c>
      <c r="AI90" s="24">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41" t="s">
        <v>135</v>
      </c>
      <c r="AI91" s="42">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43" t="s">
        <v>136</v>
      </c>
      <c r="AI92" s="44">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39" t="s">
        <v>137</v>
      </c>
      <c r="AI93" s="40"/>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23" t="s">
        <v>138</v>
      </c>
      <c r="AI94" s="45">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23" t="s">
        <v>139</v>
      </c>
      <c r="AI95" s="46" cm="1">
        <f t="array" ref="AI95">_FV(A1,"Beta")</f>
        <v>1.3649</v>
      </c>
    </row>
    <row r="96" spans="1:35" ht="20" x14ac:dyDescent="0.25">
      <c r="A96" s="5" t="s">
        <v>81</v>
      </c>
      <c r="B96" s="1" t="s">
        <v>92</v>
      </c>
      <c r="C96" s="1" t="s">
        <v>92</v>
      </c>
      <c r="D96" s="1" t="s">
        <v>92</v>
      </c>
      <c r="E96" s="1">
        <v>39204533131</v>
      </c>
      <c r="F96" s="1" t="s">
        <v>92</v>
      </c>
      <c r="G96" s="1" t="s">
        <v>92</v>
      </c>
      <c r="H96" s="1" t="s">
        <v>92</v>
      </c>
      <c r="I96" s="1" t="s">
        <v>92</v>
      </c>
      <c r="J96" s="1">
        <v>1173895845</v>
      </c>
      <c r="K96" s="1">
        <v>573495472</v>
      </c>
      <c r="L96" s="1">
        <v>437828355</v>
      </c>
      <c r="M96" s="1">
        <v>226660515</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H96" s="23" t="s">
        <v>140</v>
      </c>
      <c r="AI96" s="45">
        <v>8.4000000000000005E-2</v>
      </c>
    </row>
    <row r="97" spans="1:35" ht="20" x14ac:dyDescent="0.25">
      <c r="A97" s="5" t="s">
        <v>82</v>
      </c>
      <c r="B97" s="1" t="s">
        <v>92</v>
      </c>
      <c r="C97" s="1" t="s">
        <v>92</v>
      </c>
      <c r="D97" s="1" t="s">
        <v>92</v>
      </c>
      <c r="E97" s="1" t="s">
        <v>92</v>
      </c>
      <c r="F97" s="1" t="s">
        <v>92</v>
      </c>
      <c r="G97" s="1" t="s">
        <v>92</v>
      </c>
      <c r="H97" s="1">
        <v>-12971138520</v>
      </c>
      <c r="I97" s="1">
        <v>-7068145560</v>
      </c>
      <c r="J97" s="1" t="s">
        <v>92</v>
      </c>
      <c r="K97" s="1" t="s">
        <v>92</v>
      </c>
      <c r="L97" s="1">
        <v>-45417394692</v>
      </c>
      <c r="M97" s="1">
        <v>-33572035700</v>
      </c>
      <c r="N97" s="1" t="s">
        <v>92</v>
      </c>
      <c r="O97" s="1" t="s">
        <v>92</v>
      </c>
      <c r="P97" s="1">
        <v>-71600000</v>
      </c>
      <c r="Q97" s="1" t="s">
        <v>92</v>
      </c>
      <c r="R97" s="1" t="s">
        <v>92</v>
      </c>
      <c r="S97" s="1" t="s">
        <v>92</v>
      </c>
      <c r="T97" s="1" t="s">
        <v>92</v>
      </c>
      <c r="U97" s="1" t="s">
        <v>92</v>
      </c>
      <c r="V97" s="1" t="s">
        <v>92</v>
      </c>
      <c r="W97" s="1" t="s">
        <v>92</v>
      </c>
      <c r="X97" s="1" t="s">
        <v>92</v>
      </c>
      <c r="Y97" s="1" t="s">
        <v>92</v>
      </c>
      <c r="Z97" s="1" t="s">
        <v>92</v>
      </c>
      <c r="AA97" s="1">
        <v>-871566000</v>
      </c>
      <c r="AH97" s="43" t="s">
        <v>141</v>
      </c>
      <c r="AI97" s="44">
        <f>(AI94)+((AI95)*(AI96-AI94))</f>
        <v>9.9708945000000007E-2</v>
      </c>
    </row>
    <row r="98" spans="1:35" ht="19" x14ac:dyDescent="0.25">
      <c r="A98" s="5" t="s">
        <v>83</v>
      </c>
      <c r="B98" s="1" t="s">
        <v>92</v>
      </c>
      <c r="C98" s="1" t="s">
        <v>92</v>
      </c>
      <c r="D98" s="1" t="s">
        <v>92</v>
      </c>
      <c r="E98" s="1" t="s">
        <v>92</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39" t="s">
        <v>142</v>
      </c>
      <c r="AI98" s="40"/>
    </row>
    <row r="99" spans="1:35"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23" t="s">
        <v>143</v>
      </c>
      <c r="AI99" s="24">
        <f>AI86+AI87</f>
        <v>888174472000</v>
      </c>
    </row>
    <row r="100" spans="1:35"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41" t="s">
        <v>144</v>
      </c>
      <c r="AI100" s="42">
        <f>AI99/AI103</f>
        <v>5.933220819176406E-2</v>
      </c>
    </row>
    <row r="101" spans="1:35" ht="20" x14ac:dyDescent="0.25">
      <c r="A101" s="5" t="s">
        <v>86</v>
      </c>
      <c r="B101" s="1" t="s">
        <v>92</v>
      </c>
      <c r="C101" s="1">
        <v>-657227004</v>
      </c>
      <c r="D101" s="1" t="s">
        <v>92</v>
      </c>
      <c r="E101" s="1">
        <v>118576149</v>
      </c>
      <c r="F101" s="1" t="s">
        <v>92</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23" t="s">
        <v>145</v>
      </c>
      <c r="AI101" s="47" cm="1">
        <f t="array" ref="AI101">_FV(A1,"Market cap",TRUE)</f>
        <v>14081342070000</v>
      </c>
    </row>
    <row r="102" spans="1:35"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41" t="s">
        <v>146</v>
      </c>
      <c r="AI102" s="42">
        <f>AI101/AI103</f>
        <v>0.9406677918082359</v>
      </c>
    </row>
    <row r="103" spans="1:35"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43" t="s">
        <v>147</v>
      </c>
      <c r="AI103" s="48">
        <f>AI99+AI101</f>
        <v>14969516542000</v>
      </c>
    </row>
    <row r="104" spans="1:35"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39" t="s">
        <v>148</v>
      </c>
      <c r="AI104" s="40"/>
    </row>
    <row r="105" spans="1:35" ht="21" thickTop="1" x14ac:dyDescent="0.25">
      <c r="A105" s="14" t="s">
        <v>107</v>
      </c>
      <c r="B105" s="1"/>
      <c r="C105" s="15">
        <f>(C106/B106)-1</f>
        <v>-0.66023844690773537</v>
      </c>
      <c r="D105" s="15">
        <f>(D106/C106)-1</f>
        <v>-4.716021352464761</v>
      </c>
      <c r="E105" s="15">
        <f>(E106/D106)-1</f>
        <v>-2.0633066879522239</v>
      </c>
      <c r="F105" s="15">
        <f>(F106/E106)-1</f>
        <v>-1.3540175301892403</v>
      </c>
      <c r="G105" s="15">
        <f>(G106/F106)-1</f>
        <v>10.830968261796651</v>
      </c>
      <c r="H105" s="15">
        <f t="shared" ref="H105:AA105" si="8">(H106/G106)-1</f>
        <v>1.6720148824889343</v>
      </c>
      <c r="I105" s="15">
        <f t="shared" si="8"/>
        <v>-0.37688644544148509</v>
      </c>
      <c r="J105" s="15">
        <f t="shared" si="8"/>
        <v>7.1969148897544022E-2</v>
      </c>
      <c r="K105" s="15">
        <f t="shared" si="8"/>
        <v>0.63174925618738054</v>
      </c>
      <c r="L105" s="15">
        <f t="shared" si="8"/>
        <v>-0.20966073965313869</v>
      </c>
      <c r="M105" s="15">
        <f t="shared" si="8"/>
        <v>0.63082925717436633</v>
      </c>
      <c r="N105" s="15">
        <f t="shared" si="8"/>
        <v>-0.55638676946104537</v>
      </c>
      <c r="O105" s="15">
        <f t="shared" si="8"/>
        <v>-0.41076868726751314</v>
      </c>
      <c r="P105" s="15">
        <f t="shared" si="8"/>
        <v>-0.20942311128666691</v>
      </c>
      <c r="Q105" s="15">
        <f t="shared" si="8"/>
        <v>0.27664054484081557</v>
      </c>
      <c r="R105" s="15">
        <f t="shared" si="8"/>
        <v>0.32874641246412462</v>
      </c>
      <c r="S105" s="15">
        <f t="shared" si="8"/>
        <v>1.2638157168078292</v>
      </c>
      <c r="T105" s="15">
        <f t="shared" si="8"/>
        <v>1.0761305781565347</v>
      </c>
      <c r="U105" s="15">
        <f t="shared" si="8"/>
        <v>-0.2288051978765937</v>
      </c>
      <c r="V105" s="15">
        <f t="shared" si="8"/>
        <v>0.20648454176217679</v>
      </c>
      <c r="W105" s="15">
        <f t="shared" si="8"/>
        <v>7.3864499696707497E-3</v>
      </c>
      <c r="X105" s="15">
        <f t="shared" si="8"/>
        <v>-0.4213977596398486</v>
      </c>
      <c r="Y105" s="15">
        <f t="shared" si="8"/>
        <v>1.0716606619867304</v>
      </c>
      <c r="Z105" s="15">
        <f t="shared" si="8"/>
        <v>-0.12771733085606274</v>
      </c>
      <c r="AA105" s="15">
        <f t="shared" si="8"/>
        <v>0.98296363145700649</v>
      </c>
      <c r="AB105" s="62"/>
      <c r="AC105" s="62"/>
      <c r="AD105" s="62"/>
      <c r="AE105" s="62"/>
      <c r="AF105" s="62"/>
      <c r="AG105" s="15"/>
      <c r="AH105" s="25" t="s">
        <v>108</v>
      </c>
      <c r="AI105" s="26">
        <f>(AI100*AI92)+(AI102*AI97)</f>
        <v>9.4490598057199129E-2</v>
      </c>
    </row>
    <row r="106" spans="1:35" ht="19" x14ac:dyDescent="0.25">
      <c r="A106" s="5" t="s">
        <v>90</v>
      </c>
      <c r="B106" s="1">
        <v>-7709062103</v>
      </c>
      <c r="C106" s="1">
        <v>-2619242913</v>
      </c>
      <c r="D106" s="1">
        <v>9733162592</v>
      </c>
      <c r="E106" s="1">
        <v>-10349336879</v>
      </c>
      <c r="F106" s="1">
        <v>3663846681</v>
      </c>
      <c r="G106" s="1">
        <v>43346853799</v>
      </c>
      <c r="H106" s="1">
        <v>115823438460</v>
      </c>
      <c r="I106" s="1">
        <v>72171154440</v>
      </c>
      <c r="J106" s="1">
        <v>77365251000</v>
      </c>
      <c r="K106" s="1">
        <v>126240690774</v>
      </c>
      <c r="L106" s="1">
        <v>99772974172</v>
      </c>
      <c r="M106" s="1">
        <v>162712685355</v>
      </c>
      <c r="N106" s="1">
        <v>72181500000</v>
      </c>
      <c r="O106" s="1">
        <v>42531600000</v>
      </c>
      <c r="P106" s="1">
        <v>33624500000</v>
      </c>
      <c r="Q106" s="1">
        <v>42926400000</v>
      </c>
      <c r="R106" s="1">
        <v>57038300000</v>
      </c>
      <c r="S106" s="1">
        <v>129124200000</v>
      </c>
      <c r="T106" s="1">
        <v>268078700000</v>
      </c>
      <c r="U106" s="1">
        <v>206740900000</v>
      </c>
      <c r="V106" s="1">
        <v>249429700000</v>
      </c>
      <c r="W106" s="1">
        <v>251272100000</v>
      </c>
      <c r="X106" s="1">
        <v>145386600000</v>
      </c>
      <c r="Y106" s="1">
        <v>301191700000</v>
      </c>
      <c r="Z106" s="1">
        <v>262724300000</v>
      </c>
      <c r="AA106" s="1">
        <v>520972732000</v>
      </c>
      <c r="AB106" s="49">
        <f>AA106*(1+$AI$106)</f>
        <v>571991811582.23242</v>
      </c>
      <c r="AC106" s="49">
        <f t="shared" ref="AC105:AF106" si="9">AB106*(1+$AI$106)</f>
        <v>628007211166.52234</v>
      </c>
      <c r="AD106" s="49">
        <f t="shared" si="9"/>
        <v>689508222479.95251</v>
      </c>
      <c r="AE106" s="49">
        <f t="shared" si="9"/>
        <v>757032053795.00159</v>
      </c>
      <c r="AF106" s="49">
        <f t="shared" si="9"/>
        <v>831168522417.06372</v>
      </c>
      <c r="AG106" s="27" t="s">
        <v>149</v>
      </c>
      <c r="AH106" s="50" t="s">
        <v>150</v>
      </c>
      <c r="AI106" s="51">
        <f>(SUM(AB4:AF4)/5)</f>
        <v>9.7930422166955869E-2</v>
      </c>
    </row>
    <row r="107" spans="1:35" ht="19" x14ac:dyDescent="0.25">
      <c r="A107" s="14" t="s">
        <v>109</v>
      </c>
      <c r="B107" s="2" t="s">
        <v>92</v>
      </c>
      <c r="C107" s="2" t="s">
        <v>92</v>
      </c>
      <c r="D107" s="2">
        <f t="shared" ref="D107:Y107" si="10">D106/D3</f>
        <v>0.13319249604404601</v>
      </c>
      <c r="E107" s="2">
        <f t="shared" si="10"/>
        <v>-6.2271276833297362E-2</v>
      </c>
      <c r="F107" s="2">
        <f t="shared" si="10"/>
        <v>2.8138544991195901E-2</v>
      </c>
      <c r="G107" s="2">
        <f t="shared" si="10"/>
        <v>0.26661289718427106</v>
      </c>
      <c r="H107" s="2">
        <f t="shared" si="10"/>
        <v>0.57154825737265413</v>
      </c>
      <c r="I107" s="2">
        <f t="shared" si="10"/>
        <v>0.28014271653543305</v>
      </c>
      <c r="J107" s="2">
        <f t="shared" si="10"/>
        <v>0.28936429397621422</v>
      </c>
      <c r="K107" s="2">
        <f t="shared" si="10"/>
        <v>0.39778631127174158</v>
      </c>
      <c r="L107" s="2">
        <f t="shared" si="10"/>
        <v>0.30923254762024427</v>
      </c>
      <c r="M107" s="2">
        <f t="shared" si="10"/>
        <v>0.48706930459408432</v>
      </c>
      <c r="N107" s="2">
        <f t="shared" si="10"/>
        <v>0.2440689898161304</v>
      </c>
      <c r="O107" s="2">
        <f t="shared" si="10"/>
        <v>0.10137725340189765</v>
      </c>
      <c r="P107" s="2">
        <f t="shared" si="10"/>
        <v>7.8731040464024821E-2</v>
      </c>
      <c r="Q107" s="2">
        <f t="shared" si="10"/>
        <v>8.4797310911620877E-2</v>
      </c>
      <c r="R107" s="2">
        <f t="shared" si="10"/>
        <v>9.554101292237413E-2</v>
      </c>
      <c r="S107" s="2">
        <f t="shared" si="10"/>
        <v>0.16926884581855842</v>
      </c>
      <c r="T107" s="2">
        <f t="shared" si="10"/>
        <v>0.31781236199819207</v>
      </c>
      <c r="U107" s="2">
        <f t="shared" si="10"/>
        <v>0.21810200808263069</v>
      </c>
      <c r="V107" s="2">
        <f t="shared" si="10"/>
        <v>0.25518603343050528</v>
      </c>
      <c r="W107" s="2">
        <f t="shared" si="10"/>
        <v>0.24363138134454854</v>
      </c>
      <c r="X107" s="2">
        <f t="shared" si="10"/>
        <v>0.13587674936410549</v>
      </c>
      <c r="Y107" s="2">
        <f t="shared" si="10"/>
        <v>0.2248977310613457</v>
      </c>
      <c r="Z107" s="2">
        <f>Z106/Z3</f>
        <v>0.1655044837046393</v>
      </c>
      <c r="AA107" s="2">
        <f>AA106/AA3</f>
        <v>0.23012268028989794</v>
      </c>
      <c r="AB107" s="27"/>
      <c r="AC107" s="27"/>
      <c r="AD107" s="27"/>
      <c r="AE107" s="27"/>
      <c r="AF107" s="28">
        <f>AF106*(1+AI107)/(AI108-AI107)</f>
        <v>12259899314382.57</v>
      </c>
      <c r="AG107" s="29" t="s">
        <v>110</v>
      </c>
      <c r="AH107" s="30" t="s">
        <v>111</v>
      </c>
      <c r="AI107" s="31">
        <v>2.5000000000000001E-2</v>
      </c>
    </row>
    <row r="108" spans="1:35" ht="19" x14ac:dyDescent="0.25">
      <c r="AB108" s="28">
        <f t="shared" ref="AB108:AD108" si="11">AB107+AB106</f>
        <v>571991811582.23242</v>
      </c>
      <c r="AC108" s="28">
        <f t="shared" si="11"/>
        <v>628007211166.52234</v>
      </c>
      <c r="AD108" s="28">
        <f t="shared" si="11"/>
        <v>689508222479.95251</v>
      </c>
      <c r="AE108" s="28">
        <f>AE107+AE106</f>
        <v>757032053795.00159</v>
      </c>
      <c r="AF108" s="28">
        <f>AF107+AF106</f>
        <v>13091067836799.635</v>
      </c>
      <c r="AG108" s="29" t="s">
        <v>147</v>
      </c>
      <c r="AH108" s="52" t="s">
        <v>151</v>
      </c>
      <c r="AI108" s="53">
        <f>AI105</f>
        <v>9.4490598057199129E-2</v>
      </c>
    </row>
    <row r="109" spans="1:35" ht="19" x14ac:dyDescent="0.25">
      <c r="AB109" s="54" t="s">
        <v>152</v>
      </c>
      <c r="AC109" s="55"/>
    </row>
    <row r="110" spans="1:35" ht="20" x14ac:dyDescent="0.25">
      <c r="AB110" s="56" t="s">
        <v>153</v>
      </c>
      <c r="AC110" s="47">
        <f>NPV(AI108,AB108,AC108,AD108,AE108,AF108)</f>
        <v>10435494235049.482</v>
      </c>
    </row>
    <row r="111" spans="1:35" ht="20" x14ac:dyDescent="0.25">
      <c r="AB111" s="56" t="s">
        <v>154</v>
      </c>
      <c r="AC111" s="47">
        <f>AA40</f>
        <v>1586500125000</v>
      </c>
    </row>
    <row r="112" spans="1:35" ht="20" x14ac:dyDescent="0.25">
      <c r="AB112" s="56" t="s">
        <v>143</v>
      </c>
      <c r="AC112" s="47">
        <f>AI99</f>
        <v>888174472000</v>
      </c>
    </row>
    <row r="113" spans="28:29" ht="20" x14ac:dyDescent="0.25">
      <c r="AB113" s="56" t="s">
        <v>155</v>
      </c>
      <c r="AC113" s="47">
        <f>AC110+AC111-AC112</f>
        <v>11133819888049.482</v>
      </c>
    </row>
    <row r="114" spans="28:29" ht="20" x14ac:dyDescent="0.25">
      <c r="AB114" s="56" t="s">
        <v>156</v>
      </c>
      <c r="AC114" s="57">
        <f>AA34*(1+(5*AG16))</f>
        <v>5186076000</v>
      </c>
    </row>
    <row r="115" spans="28:29" ht="20" x14ac:dyDescent="0.25">
      <c r="AB115" s="64" t="s">
        <v>157</v>
      </c>
      <c r="AC115" s="63">
        <v>606</v>
      </c>
    </row>
    <row r="116" spans="28:29" ht="20" x14ac:dyDescent="0.25">
      <c r="AB116" s="56" t="s">
        <v>158</v>
      </c>
      <c r="AC116" s="58" cm="1">
        <f t="array" ref="AC116">_FV(A1,"Price",TRUE)</f>
        <v>543</v>
      </c>
    </row>
    <row r="117" spans="28:29" ht="20" x14ac:dyDescent="0.25">
      <c r="AB117" s="59" t="s">
        <v>159</v>
      </c>
      <c r="AC117" s="60">
        <f>AC115/AC116-1</f>
        <v>0.11602209944751385</v>
      </c>
    </row>
    <row r="118" spans="28:29" ht="20" x14ac:dyDescent="0.25">
      <c r="AB118" s="59" t="s">
        <v>160</v>
      </c>
      <c r="AC118" s="61" t="str">
        <f>IF(AC115&gt;AC116,"BUY","SELL")</f>
        <v>BUY</v>
      </c>
    </row>
  </sheetData>
  <mergeCells count="6">
    <mergeCell ref="AH83:AI83"/>
    <mergeCell ref="AH84:AI84"/>
    <mergeCell ref="AH93:AI93"/>
    <mergeCell ref="AH98:AI98"/>
    <mergeCell ref="AH104:AI104"/>
    <mergeCell ref="AB109:AC109"/>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www.sec.gov/Archives/edgar/data/1046179/999999999702028299/9999999997-02-028299-index.htm" xr:uid="{00000000-0004-0000-0000-00000D000000}"/>
    <hyperlink ref="F74" r:id="rId10" tooltip="https://www.sec.gov/Archives/edgar/data/1046179/999999999702028299/9999999997-02-028299-index.htm" xr:uid="{00000000-0004-0000-0000-00000E000000}"/>
    <hyperlink ref="G36" r:id="rId11" tooltip="https://www.sec.gov/Archives/edgar/data/1046179/000102140803009057/0001021408-03-009057-index.htm" xr:uid="{00000000-0004-0000-0000-000010000000}"/>
    <hyperlink ref="G74" r:id="rId12" tooltip="https://www.sec.gov/Archives/edgar/data/1046179/000102140803009057/0001021408-03-009057-index.htm" xr:uid="{00000000-0004-0000-0000-000011000000}"/>
    <hyperlink ref="H36" r:id="rId13" tooltip="https://www.sec.gov/Archives/edgar/data/1046179/000119312504095792/0001193125-04-095792-index.htm" xr:uid="{00000000-0004-0000-0000-000013000000}"/>
    <hyperlink ref="H74" r:id="rId14" tooltip="https://www.sec.gov/Archives/edgar/data/1046179/000119312504095792/0001193125-04-095792-index.htm" xr:uid="{00000000-0004-0000-0000-000014000000}"/>
    <hyperlink ref="I36" r:id="rId15" tooltip="https://www.sec.gov/Archives/edgar/data/1046179/000114554905000865/0001145549-05-000865-index.htm" xr:uid="{00000000-0004-0000-0000-000016000000}"/>
    <hyperlink ref="I74" r:id="rId16" tooltip="https://www.sec.gov/Archives/edgar/data/1046179/000114554905000865/0001145549-05-000865-index.htm" xr:uid="{00000000-0004-0000-0000-000017000000}"/>
    <hyperlink ref="J36" r:id="rId17" tooltip="https://www.sec.gov/Archives/edgar/data/1046179/000114554906000500/0001145549-06-000500-index.htm" xr:uid="{00000000-0004-0000-0000-000019000000}"/>
    <hyperlink ref="J74" r:id="rId18" tooltip="https://www.sec.gov/Archives/edgar/data/1046179/000114554906000500/0001145549-06-000500-index.htm" xr:uid="{00000000-0004-0000-0000-00001A000000}"/>
    <hyperlink ref="K36" r:id="rId19" tooltip="https://www.sec.gov/Archives/edgar/data/1046179/000114554907000571/0001145549-07-000571-index.htm" xr:uid="{00000000-0004-0000-0000-00001C000000}"/>
    <hyperlink ref="K74" r:id="rId20" tooltip="https://www.sec.gov/Archives/edgar/data/1046179/000114554907000571/0001145549-07-000571-index.htm" xr:uid="{00000000-0004-0000-0000-00001D000000}"/>
    <hyperlink ref="L36" r:id="rId21" tooltip="https://www.sec.gov/Archives/edgar/data/1046179/000095014408002830/0000950144-08-002830-index.htm" xr:uid="{00000000-0004-0000-0000-00001F000000}"/>
    <hyperlink ref="L74" r:id="rId22" tooltip="https://www.sec.gov/Archives/edgar/data/1046179/000095014408002830/0000950144-08-002830-index.htm" xr:uid="{00000000-0004-0000-0000-000020000000}"/>
    <hyperlink ref="M36" r:id="rId23" tooltip="https://www.sec.gov/Archives/edgar/data/1046179/000114554909000622/0001145549-09-000622-index.htm" xr:uid="{00000000-0004-0000-0000-000022000000}"/>
    <hyperlink ref="M74" r:id="rId24" tooltip="https://www.sec.gov/Archives/edgar/data/1046179/000114554909000622/0001145549-09-000622-index.htm" xr:uid="{00000000-0004-0000-0000-000023000000}"/>
    <hyperlink ref="N36" r:id="rId25" tooltip="https://www.sec.gov/Archives/edgar/data/1046179/000095012310034985/0000950123-10-034985-index.htm" xr:uid="{00000000-0004-0000-0000-000025000000}"/>
    <hyperlink ref="N74" r:id="rId26" tooltip="https://www.sec.gov/Archives/edgar/data/1046179/000095012310034985/0000950123-10-034985-index.htm" xr:uid="{00000000-0004-0000-0000-000026000000}"/>
    <hyperlink ref="O36" r:id="rId27" tooltip="https://www.sec.gov/Archives/edgar/data/1046179/000095012311035858/0000950123-11-035858-index.htm" xr:uid="{00000000-0004-0000-0000-000028000000}"/>
    <hyperlink ref="O74" r:id="rId28" tooltip="https://www.sec.gov/Archives/edgar/data/1046179/000095012311035858/0000950123-11-035858-index.htm" xr:uid="{00000000-0004-0000-0000-000029000000}"/>
    <hyperlink ref="P36" r:id="rId29" tooltip="https://www.sec.gov/Archives/edgar/data/1046179/000119312512161528/0001193125-12-161528-index.htm" xr:uid="{00000000-0004-0000-0000-00002B000000}"/>
    <hyperlink ref="P74" r:id="rId30" tooltip="https://www.sec.gov/Archives/edgar/data/1046179/000119312512161528/0001193125-12-161528-index.htm" xr:uid="{00000000-0004-0000-0000-00002C000000}"/>
    <hyperlink ref="Q36" r:id="rId31" tooltip="https://www.sec.gov/Archives/edgar/data/1046179/000119312513137651/0001193125-13-137651-index.htm" xr:uid="{00000000-0004-0000-0000-00002E000000}"/>
    <hyperlink ref="Q74" r:id="rId32" tooltip="https://www.sec.gov/Archives/edgar/data/1046179/000119312513137651/0001193125-13-137651-index.htm" xr:uid="{00000000-0004-0000-0000-00002F000000}"/>
    <hyperlink ref="R36" r:id="rId33" tooltip="https://www.sec.gov/Archives/edgar/data/1046179/000119312514141496/0001193125-14-141496-index.htm" xr:uid="{00000000-0004-0000-0000-000031000000}"/>
    <hyperlink ref="R74" r:id="rId34" tooltip="https://www.sec.gov/Archives/edgar/data/1046179/000119312514141496/0001193125-14-141496-index.htm" xr:uid="{00000000-0004-0000-0000-000032000000}"/>
    <hyperlink ref="S36" r:id="rId35" tooltip="https://www.sec.gov/Archives/edgar/data/1046179/000119312515126836/0001193125-15-126836-index.htm" xr:uid="{00000000-0004-0000-0000-000034000000}"/>
    <hyperlink ref="S74" r:id="rId36" tooltip="https://www.sec.gov/Archives/edgar/data/1046179/000119312515126836/0001193125-15-126836-index.htm" xr:uid="{00000000-0004-0000-0000-000035000000}"/>
    <hyperlink ref="T36" r:id="rId37" tooltip="https://www.sec.gov/Archives/edgar/data/1046179/000119312516536225/0001193125-16-536225-index.htm" xr:uid="{00000000-0004-0000-0000-000037000000}"/>
    <hyperlink ref="T74" r:id="rId38" tooltip="https://www.sec.gov/Archives/edgar/data/1046179/000119312516536225/0001193125-16-536225-index.htm" xr:uid="{00000000-0004-0000-0000-000038000000}"/>
    <hyperlink ref="U36" r:id="rId39" tooltip="https://www.sec.gov/Archives/edgar/data/1046179/000119312517122097/0001193125-17-122097-index.htm" xr:uid="{00000000-0004-0000-0000-00003A000000}"/>
    <hyperlink ref="U74" r:id="rId40" tooltip="https://www.sec.gov/Archives/edgar/data/1046179/000119312517122097/0001193125-17-122097-index.htm" xr:uid="{00000000-0004-0000-0000-00003B000000}"/>
    <hyperlink ref="V36" r:id="rId41" tooltip="https://www.sec.gov/Archives/edgar/data/1046179/000119312518121866/0001193125-18-121866-index.htm" xr:uid="{00000000-0004-0000-0000-00003D000000}"/>
    <hyperlink ref="V74" r:id="rId42" tooltip="https://www.sec.gov/Archives/edgar/data/1046179/000119312518121866/0001193125-18-121866-index.htm" xr:uid="{00000000-0004-0000-0000-00003E000000}"/>
    <hyperlink ref="W36" r:id="rId43" tooltip="https://www.sec.gov/Archives/edgar/data/1046179/000119312519108390/0001193125-19-108390-index.htm" xr:uid="{00000000-0004-0000-0000-000040000000}"/>
    <hyperlink ref="W74" r:id="rId44" tooltip="https://www.sec.gov/Archives/edgar/data/1046179/000119312519108390/0001193125-19-108390-index.htm" xr:uid="{00000000-0004-0000-0000-000041000000}"/>
    <hyperlink ref="X36" r:id="rId45" tooltip="https://www.sec.gov/Archives/edgar/data/1046179/000119312520107579/0001193125-20-107579-index.htm" xr:uid="{00000000-0004-0000-0000-000043000000}"/>
    <hyperlink ref="X74" r:id="rId46" tooltip="https://www.sec.gov/Archives/edgar/data/1046179/000119312520107579/0001193125-20-107579-index.htm" xr:uid="{00000000-0004-0000-0000-000044000000}"/>
    <hyperlink ref="Y36" r:id="rId47" tooltip="https://www.sec.gov/Archives/edgar/data/1046179/000119312521118512/0001193125-21-118512-index.htm" xr:uid="{00000000-0004-0000-0000-000046000000}"/>
    <hyperlink ref="Y74" r:id="rId48" tooltip="https://www.sec.gov/Archives/edgar/data/1046179/000119312521118512/0001193125-21-118512-index.htm" xr:uid="{00000000-0004-0000-0000-000047000000}"/>
    <hyperlink ref="Z36" r:id="rId49" tooltip="https://www.sec.gov/Archives/edgar/data/1046179/000119312522104891/0001193125-22-104891-index.htm" xr:uid="{00000000-0004-0000-0000-000049000000}"/>
    <hyperlink ref="Z74" r:id="rId50" tooltip="https://www.sec.gov/Archives/edgar/data/1046179/000119312522104891/0001193125-22-104891-index.htm" xr:uid="{00000000-0004-0000-0000-00004A000000}"/>
    <hyperlink ref="AA36" r:id="rId51" tooltip="https://sec.gov" xr:uid="{00000000-0004-0000-0000-00004C000000}"/>
    <hyperlink ref="AA74" r:id="rId52" tooltip="https://sec.gov" xr:uid="{00000000-0004-0000-0000-00004D000000}"/>
    <hyperlink ref="AB1" r:id="rId53" display="https://finbox.com/TWSE:2330/models/dcf-revenue-exit-5yr" xr:uid="{AA7C3F35-3493-4843-BF01-7799443BD8AB}"/>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2023-03-14T06:02:17Z</dcterms:created>
  <dcterms:modified xsi:type="dcterms:W3CDTF">2023-05-25T11:16:03Z</dcterms:modified>
</cp:coreProperties>
</file>